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
    </mc:Choice>
  </mc:AlternateContent>
  <xr:revisionPtr revIDLastSave="0" documentId="8_{C73A66DE-84E1-4D8D-A6FF-8BDA93C2847E}" xr6:coauthVersionLast="47" xr6:coauthVersionMax="47" xr10:uidLastSave="{00000000-0000-0000-0000-000000000000}"/>
  <workbookProtection workbookAlgorithmName="SHA-512" workbookHashValue="ZXPvbuWCte9jSqGyNtbZKGBZd12ALfono/5O4tKCegWAhtX6SfElWvwJxzSrThyre4lB899WvSz4+cYK+rnB+Q==" workbookSaltValue="kqzlPUMRxFizJIpIu+6yEQ==" workbookSpinCount="100000" lockStructure="1"/>
  <bookViews>
    <workbookView xWindow="28680" yWindow="-120" windowWidth="29040" windowHeight="15720" xr2:uid="{00000000-000D-0000-FFFF-FFFF00000000}"/>
  </bookViews>
  <sheets>
    <sheet name="Cover" sheetId="24" r:id="rId1"/>
    <sheet name="Questionnaire" sheetId="18" r:id="rId2"/>
    <sheet name="Declarations - Complete All" sheetId="20" r:id="rId3"/>
    <sheet name="Output" sheetId="21" state="hidden" r:id="rId4"/>
    <sheet name="Control" sheetId="4" state="hidden" r:id="rId5"/>
    <sheet name="Control1" sheetId="5" state="hidden" r:id="rId6"/>
  </sheets>
  <definedNames>
    <definedName name="_xlnm._FilterDatabase" localSheetId="3" hidden="1">Output!$A$5:$C$93</definedName>
    <definedName name="accounts1">Control!$E$2:$E$5</definedName>
    <definedName name="Company">Control!$B$2:$B$12</definedName>
    <definedName name="country">Control!$W$2:$W$251</definedName>
    <definedName name="county">Control!$I$3:$I$50</definedName>
    <definedName name="Number1">Control!$S$2:$S$28</definedName>
    <definedName name="Number2">Control!$U$2:$U$7</definedName>
    <definedName name="Subsector">Control1!$A$2:$Z$17</definedName>
    <definedName name="subsector2">Control1!$AB$2:$AZ$15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4" i="18" l="1"/>
  <c r="P162" i="18" l="1"/>
  <c r="R162" i="18" s="1"/>
  <c r="D16" i="18" l="1"/>
  <c r="R26" i="18" l="1"/>
  <c r="D26" i="18"/>
  <c r="I26" i="18" s="1"/>
  <c r="E78" i="18" l="1"/>
  <c r="K115" i="18" l="1"/>
  <c r="K114" i="18"/>
  <c r="K113" i="18"/>
  <c r="K112" i="18"/>
  <c r="K111" i="18"/>
  <c r="E99" i="18" l="1"/>
  <c r="D78" i="18"/>
  <c r="R34" i="18" l="1"/>
  <c r="D15" i="18" l="1"/>
  <c r="D14" i="18"/>
  <c r="D13" i="18"/>
  <c r="D12" i="18"/>
  <c r="D11" i="18"/>
  <c r="D99" i="18" l="1"/>
  <c r="I99" i="18" s="1"/>
  <c r="R99" i="18"/>
  <c r="G21" i="18" l="1"/>
  <c r="I41" i="20"/>
  <c r="I39" i="20"/>
  <c r="I37" i="20"/>
  <c r="I26" i="20"/>
  <c r="I24" i="20"/>
  <c r="I22" i="20"/>
  <c r="R153" i="18" l="1"/>
  <c r="R50" i="18" l="1"/>
  <c r="R118" i="18"/>
  <c r="D118" i="18"/>
  <c r="I118" i="18" s="1"/>
  <c r="G118" i="18" l="1"/>
  <c r="P48" i="18"/>
  <c r="R48" i="18" s="1"/>
  <c r="D34" i="18"/>
  <c r="D33" i="18"/>
  <c r="D50" i="18" l="1"/>
  <c r="I50" i="18" s="1"/>
  <c r="D49" i="18"/>
  <c r="D48" i="18"/>
  <c r="C48" i="18"/>
  <c r="AC2" i="5"/>
  <c r="AD2" i="5"/>
  <c r="AE2" i="5"/>
  <c r="AF2" i="5"/>
  <c r="AG2" i="5"/>
  <c r="AH2" i="5"/>
  <c r="AC27" i="5" s="1"/>
  <c r="AI2" i="5"/>
  <c r="AJ2" i="5"/>
  <c r="AK2" i="5"/>
  <c r="AL2" i="5"/>
  <c r="AM2" i="5"/>
  <c r="AN2" i="5"/>
  <c r="AO2" i="5"/>
  <c r="AP2" i="5"/>
  <c r="AQ2" i="5"/>
  <c r="AR2" i="5"/>
  <c r="AS2" i="5"/>
  <c r="AT2" i="5"/>
  <c r="AU2" i="5"/>
  <c r="AV2" i="5"/>
  <c r="AW2" i="5"/>
  <c r="AX2" i="5"/>
  <c r="AY2" i="5"/>
  <c r="AZ2" i="5"/>
  <c r="AC3" i="5"/>
  <c r="AD3" i="5"/>
  <c r="AE3" i="5"/>
  <c r="AF3" i="5"/>
  <c r="AG3" i="5"/>
  <c r="AH3" i="5"/>
  <c r="AI3" i="5"/>
  <c r="AJ3" i="5"/>
  <c r="AK3" i="5"/>
  <c r="AL3" i="5"/>
  <c r="AM3" i="5"/>
  <c r="AN3" i="5"/>
  <c r="AO3" i="5"/>
  <c r="AP3" i="5"/>
  <c r="AQ3" i="5"/>
  <c r="AR3" i="5"/>
  <c r="AS3" i="5"/>
  <c r="AT3" i="5"/>
  <c r="AU3" i="5"/>
  <c r="AV3" i="5"/>
  <c r="AW3" i="5"/>
  <c r="AX3" i="5"/>
  <c r="AY3" i="5"/>
  <c r="AZ3" i="5"/>
  <c r="AC4" i="5"/>
  <c r="AD4" i="5"/>
  <c r="AE4" i="5"/>
  <c r="AF4" i="5"/>
  <c r="AG4" i="5"/>
  <c r="AH4" i="5"/>
  <c r="AI4" i="5"/>
  <c r="AJ4" i="5"/>
  <c r="AK4" i="5"/>
  <c r="AL4" i="5"/>
  <c r="AM4" i="5"/>
  <c r="AN4" i="5"/>
  <c r="AO4" i="5"/>
  <c r="AP4" i="5"/>
  <c r="AQ4" i="5"/>
  <c r="AR4" i="5"/>
  <c r="AS4" i="5"/>
  <c r="AT4" i="5"/>
  <c r="AU4" i="5"/>
  <c r="AV4" i="5"/>
  <c r="AW4" i="5"/>
  <c r="AX4" i="5"/>
  <c r="AY4" i="5"/>
  <c r="AZ4" i="5"/>
  <c r="AC5" i="5"/>
  <c r="AD5" i="5"/>
  <c r="AE5" i="5"/>
  <c r="AF5" i="5"/>
  <c r="AG5" i="5"/>
  <c r="AH5" i="5"/>
  <c r="AI5" i="5"/>
  <c r="AJ5" i="5"/>
  <c r="AK5" i="5"/>
  <c r="AL5" i="5"/>
  <c r="AM5" i="5"/>
  <c r="AN5" i="5"/>
  <c r="AO5" i="5"/>
  <c r="AP5" i="5"/>
  <c r="AQ5" i="5"/>
  <c r="AR5" i="5"/>
  <c r="AS5" i="5"/>
  <c r="AT5" i="5"/>
  <c r="AU5" i="5"/>
  <c r="AV5" i="5"/>
  <c r="AW5" i="5"/>
  <c r="AX5" i="5"/>
  <c r="AY5" i="5"/>
  <c r="AZ5" i="5"/>
  <c r="AC6" i="5"/>
  <c r="AD6" i="5"/>
  <c r="AE6" i="5"/>
  <c r="AF6" i="5"/>
  <c r="AG6" i="5"/>
  <c r="AH6" i="5"/>
  <c r="AI6" i="5"/>
  <c r="AJ6" i="5"/>
  <c r="AK6" i="5"/>
  <c r="AL6" i="5"/>
  <c r="AM6" i="5"/>
  <c r="AN6" i="5"/>
  <c r="AO6" i="5"/>
  <c r="AP6" i="5"/>
  <c r="AQ6" i="5"/>
  <c r="AR6" i="5"/>
  <c r="AS6" i="5"/>
  <c r="AT6" i="5"/>
  <c r="AU6" i="5"/>
  <c r="AV6" i="5"/>
  <c r="AW6" i="5"/>
  <c r="AX6" i="5"/>
  <c r="AY6" i="5"/>
  <c r="AZ6" i="5"/>
  <c r="AC7" i="5"/>
  <c r="AD7" i="5"/>
  <c r="AE7" i="5"/>
  <c r="AF7" i="5"/>
  <c r="AG7" i="5"/>
  <c r="AH7" i="5"/>
  <c r="AI7" i="5"/>
  <c r="AJ7" i="5"/>
  <c r="AK7" i="5"/>
  <c r="AL7" i="5"/>
  <c r="AM7" i="5"/>
  <c r="AN7" i="5"/>
  <c r="AO7" i="5"/>
  <c r="AP7" i="5"/>
  <c r="AQ7" i="5"/>
  <c r="AR7" i="5"/>
  <c r="AS7" i="5"/>
  <c r="AT7" i="5"/>
  <c r="AU7" i="5"/>
  <c r="AV7" i="5"/>
  <c r="AW7" i="5"/>
  <c r="AX7" i="5"/>
  <c r="AY7" i="5"/>
  <c r="AZ7" i="5"/>
  <c r="AC8" i="5"/>
  <c r="AD8" i="5"/>
  <c r="AE8" i="5"/>
  <c r="AF8" i="5"/>
  <c r="AG8" i="5"/>
  <c r="AH8" i="5"/>
  <c r="AI8" i="5"/>
  <c r="AJ8" i="5"/>
  <c r="AK8" i="5"/>
  <c r="AL8" i="5"/>
  <c r="AM8" i="5"/>
  <c r="AN8" i="5"/>
  <c r="AO8" i="5"/>
  <c r="AP8" i="5"/>
  <c r="AQ8" i="5"/>
  <c r="AR8" i="5"/>
  <c r="AS8" i="5"/>
  <c r="AT8" i="5"/>
  <c r="AU8" i="5"/>
  <c r="AV8" i="5"/>
  <c r="AW8" i="5"/>
  <c r="AX8" i="5"/>
  <c r="AY8" i="5"/>
  <c r="AZ8" i="5"/>
  <c r="AC9" i="5"/>
  <c r="AD9" i="5"/>
  <c r="AE9" i="5"/>
  <c r="AF9" i="5"/>
  <c r="AG9" i="5"/>
  <c r="AH9" i="5"/>
  <c r="AI9" i="5"/>
  <c r="AJ9" i="5"/>
  <c r="AK9" i="5"/>
  <c r="AL9" i="5"/>
  <c r="AM9" i="5"/>
  <c r="AN9" i="5"/>
  <c r="AO9" i="5"/>
  <c r="AP9" i="5"/>
  <c r="AQ9" i="5"/>
  <c r="AR9" i="5"/>
  <c r="AS9" i="5"/>
  <c r="AT9" i="5"/>
  <c r="AU9" i="5"/>
  <c r="AV9" i="5"/>
  <c r="AW9" i="5"/>
  <c r="AX9" i="5"/>
  <c r="AY9" i="5"/>
  <c r="AZ9" i="5"/>
  <c r="AC10" i="5"/>
  <c r="AD10" i="5"/>
  <c r="AE10" i="5"/>
  <c r="AF10" i="5"/>
  <c r="AG10" i="5"/>
  <c r="AH10" i="5"/>
  <c r="AI10" i="5"/>
  <c r="AJ10" i="5"/>
  <c r="AK10" i="5"/>
  <c r="AL10" i="5"/>
  <c r="AM10" i="5"/>
  <c r="AN10" i="5"/>
  <c r="AO10" i="5"/>
  <c r="AP10" i="5"/>
  <c r="AQ10" i="5"/>
  <c r="AR10" i="5"/>
  <c r="AS10" i="5"/>
  <c r="AT10" i="5"/>
  <c r="AU10" i="5"/>
  <c r="AV10" i="5"/>
  <c r="AW10" i="5"/>
  <c r="AX10" i="5"/>
  <c r="AY10" i="5"/>
  <c r="AZ10" i="5"/>
  <c r="AC11" i="5"/>
  <c r="AD11" i="5"/>
  <c r="AE11" i="5"/>
  <c r="AF11" i="5"/>
  <c r="AG11" i="5"/>
  <c r="AH11" i="5"/>
  <c r="AI11" i="5"/>
  <c r="AJ11" i="5"/>
  <c r="AK11" i="5"/>
  <c r="AL11" i="5"/>
  <c r="AM11" i="5"/>
  <c r="AN11" i="5"/>
  <c r="AO11" i="5"/>
  <c r="AP11" i="5"/>
  <c r="AQ11" i="5"/>
  <c r="AR11" i="5"/>
  <c r="AS11" i="5"/>
  <c r="AT11" i="5"/>
  <c r="AU11" i="5"/>
  <c r="AV11" i="5"/>
  <c r="AW11" i="5"/>
  <c r="AX11" i="5"/>
  <c r="AY11" i="5"/>
  <c r="AZ11" i="5"/>
  <c r="AC12" i="5"/>
  <c r="AD12" i="5"/>
  <c r="AE12" i="5"/>
  <c r="AF12" i="5"/>
  <c r="AG12" i="5"/>
  <c r="AH12" i="5"/>
  <c r="AI12" i="5"/>
  <c r="AJ12" i="5"/>
  <c r="AK12" i="5"/>
  <c r="AL12" i="5"/>
  <c r="AM12" i="5"/>
  <c r="AN12" i="5"/>
  <c r="AO12" i="5"/>
  <c r="AP12" i="5"/>
  <c r="AQ12" i="5"/>
  <c r="AR12" i="5"/>
  <c r="AS12" i="5"/>
  <c r="AT12" i="5"/>
  <c r="AU12" i="5"/>
  <c r="AV12" i="5"/>
  <c r="AW12" i="5"/>
  <c r="AX12" i="5"/>
  <c r="AY12" i="5"/>
  <c r="AZ12" i="5"/>
  <c r="AC13" i="5"/>
  <c r="AD13" i="5"/>
  <c r="AE13" i="5"/>
  <c r="AF13" i="5"/>
  <c r="AG13" i="5"/>
  <c r="AH13" i="5"/>
  <c r="AI13" i="5"/>
  <c r="AJ13" i="5"/>
  <c r="AK13" i="5"/>
  <c r="AL13" i="5"/>
  <c r="AM13" i="5"/>
  <c r="AN13" i="5"/>
  <c r="AO13" i="5"/>
  <c r="AP13" i="5"/>
  <c r="AQ13" i="5"/>
  <c r="AR13" i="5"/>
  <c r="AS13" i="5"/>
  <c r="AT13" i="5"/>
  <c r="AU13" i="5"/>
  <c r="AV13" i="5"/>
  <c r="AW13" i="5"/>
  <c r="AX13" i="5"/>
  <c r="AY13" i="5"/>
  <c r="AZ13" i="5"/>
  <c r="AC14" i="5"/>
  <c r="AD14" i="5"/>
  <c r="AE14" i="5"/>
  <c r="AF14" i="5"/>
  <c r="AG14" i="5"/>
  <c r="AH14" i="5"/>
  <c r="AI14" i="5"/>
  <c r="AJ14" i="5"/>
  <c r="AK14" i="5"/>
  <c r="AL14" i="5"/>
  <c r="AM14" i="5"/>
  <c r="AN14" i="5"/>
  <c r="AO14" i="5"/>
  <c r="AP14" i="5"/>
  <c r="AQ14" i="5"/>
  <c r="AR14" i="5"/>
  <c r="AS14" i="5"/>
  <c r="AT14" i="5"/>
  <c r="AU14" i="5"/>
  <c r="AV14" i="5"/>
  <c r="AW14" i="5"/>
  <c r="AX14" i="5"/>
  <c r="AY14" i="5"/>
  <c r="AZ14" i="5"/>
  <c r="AC15" i="5"/>
  <c r="AD15" i="5"/>
  <c r="AE15" i="5"/>
  <c r="AF15" i="5"/>
  <c r="AG15" i="5"/>
  <c r="AH15" i="5"/>
  <c r="AI15" i="5"/>
  <c r="AJ15" i="5"/>
  <c r="AK15" i="5"/>
  <c r="AL15" i="5"/>
  <c r="AM15" i="5"/>
  <c r="AN15" i="5"/>
  <c r="AO15" i="5"/>
  <c r="AP15" i="5"/>
  <c r="AQ15" i="5"/>
  <c r="AR15" i="5"/>
  <c r="AS15" i="5"/>
  <c r="AT15" i="5"/>
  <c r="AU15" i="5"/>
  <c r="AV15" i="5"/>
  <c r="AW15" i="5"/>
  <c r="AX15" i="5"/>
  <c r="AY15" i="5"/>
  <c r="AZ15" i="5"/>
  <c r="B21" i="5"/>
  <c r="AC21" i="5"/>
  <c r="B23" i="5"/>
  <c r="AC23" i="5"/>
  <c r="B24" i="5"/>
  <c r="AC24" i="5"/>
  <c r="B25" i="5"/>
  <c r="AC25" i="5"/>
  <c r="B26" i="5"/>
  <c r="AC26" i="5"/>
  <c r="B27" i="5"/>
  <c r="B28" i="5"/>
  <c r="AC28" i="5"/>
  <c r="B29" i="5"/>
  <c r="B30" i="5"/>
  <c r="B31" i="5"/>
  <c r="B32" i="5"/>
  <c r="B33" i="5"/>
  <c r="C46" i="5"/>
  <c r="C1" i="4"/>
  <c r="R46" i="18" s="1"/>
  <c r="F1" i="4"/>
  <c r="J1" i="4"/>
  <c r="R25" i="18" s="1"/>
  <c r="D25" i="18" s="1"/>
  <c r="I25" i="18" s="1"/>
  <c r="N1" i="4"/>
  <c r="R39" i="18" s="1"/>
  <c r="D39" i="18" s="1"/>
  <c r="G39" i="18" s="1"/>
  <c r="Q1" i="4"/>
  <c r="AI3" i="4"/>
  <c r="AJ3" i="4"/>
  <c r="AI4" i="4"/>
  <c r="AJ4" i="4"/>
  <c r="AI5" i="4"/>
  <c r="AJ5" i="4"/>
  <c r="AP5" i="4"/>
  <c r="AI6" i="4"/>
  <c r="AJ6" i="4"/>
  <c r="AI7" i="4"/>
  <c r="AJ7" i="4"/>
  <c r="AH9" i="4"/>
  <c r="AP15" i="4"/>
  <c r="AP18" i="4" s="1"/>
  <c r="B31" i="20" s="1"/>
  <c r="A26" i="4"/>
  <c r="B26" i="4" s="1"/>
  <c r="AP25" i="4"/>
  <c r="AP28" i="4" s="1"/>
  <c r="BU6" i="21"/>
  <c r="H20" i="20"/>
  <c r="H22" i="20"/>
  <c r="H24" i="20"/>
  <c r="H26" i="20"/>
  <c r="H35" i="20"/>
  <c r="H37" i="20"/>
  <c r="H39" i="20"/>
  <c r="H41" i="20"/>
  <c r="D5" i="18"/>
  <c r="G5" i="18" s="1"/>
  <c r="R5" i="18"/>
  <c r="A2" i="21" s="1"/>
  <c r="D6" i="18"/>
  <c r="G6" i="18" s="1"/>
  <c r="R6" i="18"/>
  <c r="R7" i="18"/>
  <c r="R8" i="18"/>
  <c r="R9" i="18"/>
  <c r="I11" i="18"/>
  <c r="R11" i="18"/>
  <c r="I12" i="18"/>
  <c r="R12" i="18"/>
  <c r="I13" i="18"/>
  <c r="R13" i="18"/>
  <c r="E2" i="21" s="1"/>
  <c r="I14" i="18"/>
  <c r="R14" i="18"/>
  <c r="F2" i="21" s="1"/>
  <c r="I15" i="18"/>
  <c r="R15" i="18"/>
  <c r="I16" i="18"/>
  <c r="R16" i="18"/>
  <c r="I20" i="18"/>
  <c r="R20" i="18"/>
  <c r="D21" i="18"/>
  <c r="R21" i="18"/>
  <c r="I22" i="18"/>
  <c r="R22" i="18"/>
  <c r="G26" i="18" s="1"/>
  <c r="I23" i="18"/>
  <c r="R23" i="18"/>
  <c r="I24" i="18"/>
  <c r="R24" i="18"/>
  <c r="R27" i="18"/>
  <c r="P31" i="18"/>
  <c r="C31" i="18" s="1"/>
  <c r="P32" i="18"/>
  <c r="R32" i="18" s="1"/>
  <c r="I33" i="18"/>
  <c r="R33" i="18"/>
  <c r="G34" i="18" s="1"/>
  <c r="I34" i="18"/>
  <c r="D35" i="18"/>
  <c r="G35" i="18" s="1"/>
  <c r="R35" i="18"/>
  <c r="I36" i="18"/>
  <c r="R36" i="18"/>
  <c r="I37" i="18"/>
  <c r="R37" i="18"/>
  <c r="I38" i="18"/>
  <c r="R38" i="18"/>
  <c r="I40" i="18"/>
  <c r="R40" i="18"/>
  <c r="R47" i="18"/>
  <c r="R49" i="18"/>
  <c r="I51" i="18"/>
  <c r="R51" i="18"/>
  <c r="D58" i="18"/>
  <c r="I58" i="18" s="1"/>
  <c r="R58" i="18"/>
  <c r="D59" i="18"/>
  <c r="I59" i="18" s="1"/>
  <c r="R59" i="18"/>
  <c r="C62" i="18"/>
  <c r="R64" i="18"/>
  <c r="P66" i="18"/>
  <c r="D66" i="18" s="1"/>
  <c r="I66" i="18" s="1"/>
  <c r="R67" i="18"/>
  <c r="C69" i="18"/>
  <c r="R71" i="18"/>
  <c r="R72" i="18"/>
  <c r="P73" i="18"/>
  <c r="B74" i="18" s="1"/>
  <c r="R74" i="18"/>
  <c r="I78" i="18"/>
  <c r="I79" i="18" s="1"/>
  <c r="E15" i="24" s="1"/>
  <c r="F15" i="24" s="1"/>
  <c r="R78" i="18"/>
  <c r="R79" i="18"/>
  <c r="R82" i="18"/>
  <c r="D84" i="18"/>
  <c r="I84" i="18" s="1"/>
  <c r="R84" i="18"/>
  <c r="B79" i="18" s="1"/>
  <c r="R86" i="18"/>
  <c r="AT2" i="21" s="1"/>
  <c r="R87" i="18"/>
  <c r="AU2" i="21" s="1"/>
  <c r="R88" i="18"/>
  <c r="AV2" i="21" s="1"/>
  <c r="R89" i="18"/>
  <c r="AW2" i="21" s="1"/>
  <c r="R90" i="18"/>
  <c r="AX2" i="21" s="1"/>
  <c r="R91" i="18"/>
  <c r="AY2" i="21" s="1"/>
  <c r="R92" i="18"/>
  <c r="AZ2" i="21" s="1"/>
  <c r="R93" i="18"/>
  <c r="BA2" i="21" s="1"/>
  <c r="R94" i="18"/>
  <c r="BB2" i="21" s="1"/>
  <c r="N95" i="18"/>
  <c r="B88" i="18" s="1"/>
  <c r="R95" i="18"/>
  <c r="D97" i="18" s="1"/>
  <c r="I97" i="18" s="1"/>
  <c r="B97" i="18"/>
  <c r="R97" i="18"/>
  <c r="BD2" i="21" s="1"/>
  <c r="R98" i="18"/>
  <c r="I101" i="18"/>
  <c r="D101" i="18" s="1"/>
  <c r="R101" i="18"/>
  <c r="J103" i="18"/>
  <c r="K103" i="18"/>
  <c r="L103" i="18"/>
  <c r="M103" i="18"/>
  <c r="R103" i="18"/>
  <c r="J104" i="18"/>
  <c r="K104" i="18"/>
  <c r="L104" i="18"/>
  <c r="M104" i="18"/>
  <c r="R104" i="18"/>
  <c r="J105" i="18"/>
  <c r="K105" i="18"/>
  <c r="L105" i="18"/>
  <c r="M105" i="18"/>
  <c r="R105" i="18"/>
  <c r="J106" i="18"/>
  <c r="K106" i="18"/>
  <c r="L106" i="18"/>
  <c r="M106" i="18"/>
  <c r="R106" i="18"/>
  <c r="J107" i="18"/>
  <c r="K107" i="18"/>
  <c r="L107" i="18"/>
  <c r="M107" i="18"/>
  <c r="R107" i="18"/>
  <c r="I109" i="18"/>
  <c r="D109" i="18" s="1"/>
  <c r="R109" i="18"/>
  <c r="J111" i="18"/>
  <c r="L111" i="18"/>
  <c r="M111" i="18"/>
  <c r="R111" i="18"/>
  <c r="J112" i="18"/>
  <c r="L112" i="18"/>
  <c r="M112" i="18"/>
  <c r="R112" i="18"/>
  <c r="J113" i="18"/>
  <c r="L113" i="18"/>
  <c r="M113" i="18"/>
  <c r="R113" i="18"/>
  <c r="J114" i="18"/>
  <c r="L114" i="18"/>
  <c r="M114" i="18"/>
  <c r="R114" i="18"/>
  <c r="J115" i="18"/>
  <c r="L115" i="18"/>
  <c r="M115" i="18"/>
  <c r="R115" i="18"/>
  <c r="D117" i="18"/>
  <c r="I117" i="18" s="1"/>
  <c r="R117" i="18"/>
  <c r="R123" i="18"/>
  <c r="BT2" i="21" s="1"/>
  <c r="R124" i="18"/>
  <c r="BU2" i="21" s="1"/>
  <c r="R125" i="18"/>
  <c r="BV2" i="21" s="1"/>
  <c r="R126" i="18"/>
  <c r="BW2" i="21" s="1"/>
  <c r="R127" i="18"/>
  <c r="BX2" i="21" s="1"/>
  <c r="G133" i="18"/>
  <c r="P133" i="18"/>
  <c r="Q133" i="18" s="1"/>
  <c r="P148" i="18"/>
  <c r="R149" i="18"/>
  <c r="R150" i="18"/>
  <c r="P151" i="18"/>
  <c r="C151" i="18" s="1"/>
  <c r="R152" i="18"/>
  <c r="P158" i="18"/>
  <c r="C158" i="18" s="1"/>
  <c r="P160" i="18"/>
  <c r="R160" i="18" s="1"/>
  <c r="P161" i="18"/>
  <c r="D161" i="18" s="1"/>
  <c r="I161" i="18" s="1"/>
  <c r="C162" i="18"/>
  <c r="R163" i="18"/>
  <c r="R164" i="18"/>
  <c r="D163" i="18" l="1"/>
  <c r="I163" i="18" s="1"/>
  <c r="AP8" i="4"/>
  <c r="B4" i="20" s="1"/>
  <c r="B2" i="21"/>
  <c r="Q148" i="18"/>
  <c r="I153" i="18"/>
  <c r="D153" i="18" s="1"/>
  <c r="D149" i="18"/>
  <c r="I149" i="18" s="1"/>
  <c r="K41" i="20"/>
  <c r="E41" i="20"/>
  <c r="K39" i="20"/>
  <c r="E39" i="20"/>
  <c r="K37" i="20"/>
  <c r="E37" i="20"/>
  <c r="K35" i="20"/>
  <c r="E35" i="20"/>
  <c r="E26" i="20"/>
  <c r="K26" i="20"/>
  <c r="E24" i="20"/>
  <c r="K24" i="20"/>
  <c r="E22" i="20"/>
  <c r="K22" i="20"/>
  <c r="E20" i="20"/>
  <c r="K20" i="20"/>
  <c r="R73" i="18"/>
  <c r="D74" i="18" s="1"/>
  <c r="I74" i="18" s="1"/>
  <c r="G2" i="21"/>
  <c r="I21" i="18"/>
  <c r="I28" i="18" s="1"/>
  <c r="E10" i="24" s="1"/>
  <c r="F10" i="24" s="1"/>
  <c r="AD21" i="5"/>
  <c r="R70" i="18" s="1"/>
  <c r="AM7" i="4"/>
  <c r="C21" i="5"/>
  <c r="C44" i="5" s="1"/>
  <c r="R61" i="18"/>
  <c r="D61" i="18" s="1"/>
  <c r="I61" i="18" s="1"/>
  <c r="C25" i="4"/>
  <c r="G25" i="18"/>
  <c r="AK4" i="4"/>
  <c r="AL4" i="4" s="1"/>
  <c r="S124" i="18" s="1"/>
  <c r="D124" i="18" s="1"/>
  <c r="I124" i="18" s="1"/>
  <c r="AK6" i="4"/>
  <c r="AL6" i="4" s="1"/>
  <c r="S126" i="18" s="1"/>
  <c r="D126" i="18" s="1"/>
  <c r="G117" i="18"/>
  <c r="D86" i="18"/>
  <c r="G86" i="18" s="1"/>
  <c r="D90" i="18"/>
  <c r="G90" i="18" s="1"/>
  <c r="D94" i="18"/>
  <c r="G94" i="18" s="1"/>
  <c r="D89" i="18"/>
  <c r="I89" i="18" s="1"/>
  <c r="D93" i="18"/>
  <c r="I93" i="18" s="1"/>
  <c r="D92" i="18"/>
  <c r="G92" i="18" s="1"/>
  <c r="D88" i="18"/>
  <c r="G88" i="18" s="1"/>
  <c r="D95" i="18"/>
  <c r="I95" i="18" s="1"/>
  <c r="D91" i="18"/>
  <c r="I91" i="18" s="1"/>
  <c r="D87" i="18"/>
  <c r="I87" i="18" s="1"/>
  <c r="R68" i="18"/>
  <c r="G13" i="18"/>
  <c r="G12" i="18"/>
  <c r="D17" i="18"/>
  <c r="I48" i="18"/>
  <c r="R161" i="18"/>
  <c r="I35" i="18"/>
  <c r="B47" i="18"/>
  <c r="D2" i="21"/>
  <c r="D46" i="18"/>
  <c r="I46" i="18" s="1"/>
  <c r="D129" i="18"/>
  <c r="G129" i="18" s="1"/>
  <c r="R31" i="18"/>
  <c r="C66" i="18"/>
  <c r="C161" i="18"/>
  <c r="D47" i="18"/>
  <c r="C160" i="18"/>
  <c r="B41" i="18"/>
  <c r="R66" i="18"/>
  <c r="I113" i="18"/>
  <c r="D113" i="18" s="1"/>
  <c r="I114" i="18"/>
  <c r="D114" i="18" s="1"/>
  <c r="I115" i="18"/>
  <c r="D115" i="18" s="1"/>
  <c r="R158" i="18"/>
  <c r="C73" i="18"/>
  <c r="R129" i="18"/>
  <c r="BY2" i="21" s="1"/>
  <c r="I111" i="18"/>
  <c r="D111" i="18" s="1"/>
  <c r="I106" i="18"/>
  <c r="D106" i="18" s="1"/>
  <c r="AK3" i="4"/>
  <c r="AL3" i="4" s="1"/>
  <c r="S123" i="18" s="1"/>
  <c r="D123" i="18" s="1"/>
  <c r="I123" i="18" s="1"/>
  <c r="I39" i="18"/>
  <c r="G14" i="18"/>
  <c r="I107" i="18"/>
  <c r="D107" i="18" s="1"/>
  <c r="I103" i="18"/>
  <c r="D103" i="18" s="1"/>
  <c r="M84" i="18"/>
  <c r="AK10" i="4"/>
  <c r="AM5" i="4"/>
  <c r="R151" i="18"/>
  <c r="B129" i="18"/>
  <c r="I112" i="18"/>
  <c r="D112" i="18" s="1"/>
  <c r="I105" i="18"/>
  <c r="D105" i="18" s="1"/>
  <c r="I104" i="18"/>
  <c r="BC2" i="21"/>
  <c r="Q151" i="18"/>
  <c r="C32" i="18"/>
  <c r="I17" i="18"/>
  <c r="E9" i="24" s="1"/>
  <c r="F9" i="24" s="1"/>
  <c r="I49" i="18"/>
  <c r="R136" i="18"/>
  <c r="R143" i="18"/>
  <c r="R139" i="18"/>
  <c r="R137" i="18"/>
  <c r="R138" i="18"/>
  <c r="R142" i="18"/>
  <c r="R135" i="18"/>
  <c r="AM4" i="4"/>
  <c r="G84" i="18"/>
  <c r="I6" i="18"/>
  <c r="I7" i="18" s="1"/>
  <c r="E7" i="24" s="1"/>
  <c r="AK7" i="4"/>
  <c r="AL7" i="4" s="1"/>
  <c r="S127" i="18" s="1"/>
  <c r="D127" i="18" s="1"/>
  <c r="O133" i="18"/>
  <c r="C2" i="21"/>
  <c r="O151" i="18"/>
  <c r="D162" i="18"/>
  <c r="I162" i="18" s="1"/>
  <c r="D148" i="18"/>
  <c r="I148" i="18" s="1"/>
  <c r="D133" i="18"/>
  <c r="I133" i="18" s="1"/>
  <c r="G15" i="18"/>
  <c r="G11" i="18"/>
  <c r="I150" i="18"/>
  <c r="D150" i="18" s="1"/>
  <c r="C148" i="18"/>
  <c r="D158" i="18"/>
  <c r="I158" i="18" s="1"/>
  <c r="D151" i="18"/>
  <c r="I151" i="18" s="1"/>
  <c r="R148" i="18"/>
  <c r="R133" i="18"/>
  <c r="D31" i="18"/>
  <c r="I31" i="18" s="1"/>
  <c r="AM6" i="4"/>
  <c r="AK5" i="4"/>
  <c r="AL5" i="4" s="1"/>
  <c r="S125" i="18" s="1"/>
  <c r="D125" i="18" s="1"/>
  <c r="AM3" i="4"/>
  <c r="O148" i="18"/>
  <c r="C133" i="18"/>
  <c r="D152" i="18"/>
  <c r="I152" i="18" s="1"/>
  <c r="E135" i="18" l="1"/>
  <c r="E136" i="18"/>
  <c r="E143" i="18"/>
  <c r="E142" i="18"/>
  <c r="K43" i="20"/>
  <c r="CT2" i="21" s="1"/>
  <c r="K28" i="20"/>
  <c r="CS2" i="21" s="1"/>
  <c r="AD44" i="5"/>
  <c r="B28" i="18"/>
  <c r="G162" i="18"/>
  <c r="G158" i="18"/>
  <c r="G93" i="18"/>
  <c r="I90" i="18"/>
  <c r="I86" i="18"/>
  <c r="I94" i="18"/>
  <c r="R63" i="18"/>
  <c r="G66" i="18" s="1"/>
  <c r="G31" i="18"/>
  <c r="G148" i="18"/>
  <c r="I127" i="18"/>
  <c r="G127" i="18"/>
  <c r="I126" i="18"/>
  <c r="G126" i="18"/>
  <c r="I125" i="18"/>
  <c r="G125" i="18"/>
  <c r="G123" i="18"/>
  <c r="G89" i="18"/>
  <c r="G95" i="18"/>
  <c r="I88" i="18"/>
  <c r="G91" i="18"/>
  <c r="I92" i="18"/>
  <c r="G87" i="18"/>
  <c r="G74" i="18"/>
  <c r="AK9" i="4"/>
  <c r="AL9" i="4" s="1"/>
  <c r="B128" i="18" s="1"/>
  <c r="G124" i="18"/>
  <c r="G163" i="18"/>
  <c r="I129" i="18"/>
  <c r="G61" i="18"/>
  <c r="G48" i="18"/>
  <c r="G46" i="18"/>
  <c r="I47" i="18"/>
  <c r="I52" i="18" s="1"/>
  <c r="E13" i="24" s="1"/>
  <c r="F13" i="24" s="1"/>
  <c r="G47" i="18"/>
  <c r="G49" i="18"/>
  <c r="D32" i="18"/>
  <c r="D73" i="18"/>
  <c r="I73" i="18" s="1"/>
  <c r="D68" i="18"/>
  <c r="I68" i="18" s="1"/>
  <c r="D70" i="18"/>
  <c r="I70" i="18" s="1"/>
  <c r="D104" i="18"/>
  <c r="B17" i="18"/>
  <c r="D160" i="18"/>
  <c r="I160" i="18" s="1"/>
  <c r="I164" i="18" s="1"/>
  <c r="E22" i="24" s="1"/>
  <c r="F22" i="24" s="1"/>
  <c r="G161" i="18"/>
  <c r="F7" i="24"/>
  <c r="D138" i="18"/>
  <c r="I138" i="18" s="1"/>
  <c r="D142" i="18"/>
  <c r="I142" i="18" s="1"/>
  <c r="D136" i="18"/>
  <c r="I136" i="18" s="1"/>
  <c r="D135" i="18"/>
  <c r="I135" i="18" s="1"/>
  <c r="D137" i="18"/>
  <c r="I137" i="18" s="1"/>
  <c r="D139" i="18"/>
  <c r="I139" i="18" s="1"/>
  <c r="D143" i="18"/>
  <c r="I143" i="18" s="1"/>
  <c r="I154" i="18"/>
  <c r="E20" i="24" s="1"/>
  <c r="F20" i="24" s="1"/>
  <c r="B71" i="18"/>
  <c r="D71" i="18"/>
  <c r="I71" i="18" s="1"/>
  <c r="E25" i="24" l="1"/>
  <c r="F25" i="24" s="1"/>
  <c r="T2" i="21"/>
  <c r="I130" i="18"/>
  <c r="E17" i="24" s="1"/>
  <c r="F17" i="24" s="1"/>
  <c r="E24" i="24"/>
  <c r="F24" i="24" s="1"/>
  <c r="Y2" i="21"/>
  <c r="H95" i="18"/>
  <c r="G97" i="18" s="1"/>
  <c r="B130" i="18" s="1"/>
  <c r="G73" i="18"/>
  <c r="G71" i="18"/>
  <c r="D63" i="18"/>
  <c r="G63" i="18" s="1"/>
  <c r="B64" i="18"/>
  <c r="D64" i="18"/>
  <c r="G64" i="18" s="1"/>
  <c r="I32" i="18"/>
  <c r="G32" i="18"/>
  <c r="G139" i="18"/>
  <c r="G160" i="18"/>
  <c r="G70" i="18"/>
  <c r="G135" i="18"/>
  <c r="G136" i="18"/>
  <c r="G137" i="18"/>
  <c r="G138" i="18"/>
  <c r="G68" i="18"/>
  <c r="X2" i="21"/>
  <c r="AA2" i="21"/>
  <c r="U2" i="21"/>
  <c r="AF2" i="21"/>
  <c r="N2" i="21"/>
  <c r="L2" i="21"/>
  <c r="M2" i="21"/>
  <c r="Z2" i="21"/>
  <c r="K2" i="21"/>
  <c r="J2" i="21"/>
  <c r="B53" i="18"/>
  <c r="W2" i="21"/>
  <c r="O2" i="21"/>
  <c r="V2" i="21"/>
  <c r="I144" i="18"/>
  <c r="E18" i="24" s="1"/>
  <c r="F18" i="24" s="1"/>
  <c r="I63" i="18" l="1"/>
  <c r="I75" i="18" s="1"/>
  <c r="E14" i="24" s="1"/>
  <c r="F14" i="24" s="1"/>
  <c r="AM2" i="21"/>
  <c r="I41" i="18"/>
  <c r="E11" i="24" s="1"/>
  <c r="B144" i="18"/>
  <c r="B75" i="18"/>
  <c r="I2" i="21" s="1"/>
  <c r="AI2" i="21"/>
  <c r="AJ2" i="21"/>
  <c r="AG2" i="21"/>
  <c r="CR2" i="21" l="1"/>
  <c r="P2" i="21"/>
  <c r="BE2" i="21"/>
  <c r="AR2" i="21"/>
  <c r="Q2" i="21"/>
  <c r="S2" i="21"/>
  <c r="AE2" i="21"/>
  <c r="AH2" i="21"/>
  <c r="AL2" i="21"/>
  <c r="AP2" i="21"/>
  <c r="R2" i="21"/>
  <c r="AC2" i="21"/>
  <c r="H2" i="21"/>
  <c r="AQ2" i="21"/>
  <c r="AO2" i="21"/>
  <c r="F11" i="24"/>
  <c r="E28" i="24"/>
  <c r="F28" i="24" s="1"/>
  <c r="AK2" i="21"/>
  <c r="BH2" i="21"/>
  <c r="BZ2" i="21"/>
  <c r="BJ2" i="21"/>
  <c r="CH2" i="21"/>
  <c r="CN2" i="21"/>
  <c r="AD2" i="21"/>
  <c r="BS2" i="21"/>
  <c r="CM2" i="21"/>
  <c r="CO2" i="21"/>
  <c r="BM2" i="21"/>
  <c r="AS2" i="21"/>
  <c r="CE2" i="21"/>
  <c r="AB2" i="21"/>
  <c r="CG2" i="21"/>
  <c r="BI2" i="21"/>
  <c r="CJ2" i="21"/>
  <c r="CL2" i="21"/>
  <c r="CQ2" i="21"/>
  <c r="BP2" i="21"/>
  <c r="CP2" i="21"/>
  <c r="BL2" i="21"/>
  <c r="AN2" i="21"/>
  <c r="CB2" i="21"/>
  <c r="BO2" i="21"/>
  <c r="BR2" i="21"/>
  <c r="CA2" i="21"/>
  <c r="BG2" i="21"/>
  <c r="BN2" i="21"/>
  <c r="CI2" i="21"/>
  <c r="BQ2" i="21"/>
  <c r="CC2" i="21"/>
  <c r="BK2" i="21"/>
  <c r="CK2" i="21"/>
  <c r="BF2" i="21"/>
  <c r="CF2" i="21"/>
  <c r="CD2" i="21"/>
  <c r="E4" i="24" l="1"/>
</calcChain>
</file>

<file path=xl/sharedStrings.xml><?xml version="1.0" encoding="utf-8"?>
<sst xmlns="http://schemas.openxmlformats.org/spreadsheetml/2006/main" count="1049" uniqueCount="855">
  <si>
    <t>First name</t>
  </si>
  <si>
    <t>Surname</t>
  </si>
  <si>
    <t>Lending</t>
  </si>
  <si>
    <t>Financial Leasing</t>
  </si>
  <si>
    <t>Payment Services</t>
  </si>
  <si>
    <t>Guarantees Commitments</t>
  </si>
  <si>
    <t>Securities Issues</t>
  </si>
  <si>
    <t>Advice</t>
  </si>
  <si>
    <t>Money Broking</t>
  </si>
  <si>
    <t>Safekeeping</t>
  </si>
  <si>
    <t>Safe Custody</t>
  </si>
  <si>
    <t>Electronic Money</t>
  </si>
  <si>
    <t>Aviation</t>
  </si>
  <si>
    <t>Shipping</t>
  </si>
  <si>
    <t>Fleet Hire</t>
  </si>
  <si>
    <t>Bankers' drafts</t>
  </si>
  <si>
    <t>Sole trader</t>
  </si>
  <si>
    <t>Private limited company</t>
  </si>
  <si>
    <t>Company Type</t>
  </si>
  <si>
    <t>Partnership</t>
  </si>
  <si>
    <t>Limited liability partnership</t>
  </si>
  <si>
    <t>Public limited company</t>
  </si>
  <si>
    <t>Limited partnership</t>
  </si>
  <si>
    <t>Portfolio Management</t>
  </si>
  <si>
    <t>Co. Carlow</t>
  </si>
  <si>
    <t>Co. Cavan</t>
  </si>
  <si>
    <t>Co. Clare</t>
  </si>
  <si>
    <t>Co. Cork</t>
  </si>
  <si>
    <t>Co. Donegal</t>
  </si>
  <si>
    <t>Dublin 1</t>
  </si>
  <si>
    <t>Dublin 2</t>
  </si>
  <si>
    <t>Dublin 3</t>
  </si>
  <si>
    <t>Dublin 4</t>
  </si>
  <si>
    <t>Dublin 5</t>
  </si>
  <si>
    <t xml:space="preserve">Dublin 6 </t>
  </si>
  <si>
    <t>Dublin 7</t>
  </si>
  <si>
    <t>Dublin 6W</t>
  </si>
  <si>
    <t>Dublin 8</t>
  </si>
  <si>
    <t>Dublin 9</t>
  </si>
  <si>
    <t xml:space="preserve">Dublin 10 </t>
  </si>
  <si>
    <t>Dublin 11</t>
  </si>
  <si>
    <t>Dublin 12</t>
  </si>
  <si>
    <t>Dublin 13</t>
  </si>
  <si>
    <t>Dublin 14</t>
  </si>
  <si>
    <t>Dublin 15</t>
  </si>
  <si>
    <t>Dublin 16</t>
  </si>
  <si>
    <t>Dublin 17</t>
  </si>
  <si>
    <t>Dublin 18</t>
  </si>
  <si>
    <t>Dublin 20</t>
  </si>
  <si>
    <t>Dublin 22</t>
  </si>
  <si>
    <t>Dublin 24</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</si>
  <si>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</si>
  <si>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</si>
  <si>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</si>
  <si>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</si>
  <si>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</si>
  <si>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</si>
  <si>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</si>
  <si>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</si>
  <si>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</si>
  <si>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</si>
  <si>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</si>
  <si>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</si>
  <si>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</si>
  <si>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</si>
  <si>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</si>
  <si>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</si>
  <si>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</si>
  <si>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</si>
  <si>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</si>
  <si>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</si>
  <si>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</si>
  <si>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Corporate entities</t>
  </si>
  <si>
    <t>Personal customers</t>
  </si>
  <si>
    <t>Pension schemes</t>
  </si>
  <si>
    <t>Trusts, foundations  or similar</t>
  </si>
  <si>
    <t>Regulated financial services firms</t>
  </si>
  <si>
    <t>Partnerships and Unincorporated businesses</t>
  </si>
  <si>
    <t>Clubs and societies</t>
  </si>
  <si>
    <t>Charities and religious organisations</t>
  </si>
  <si>
    <t>Public sector bodies, governments and state owned corporations</t>
  </si>
  <si>
    <t>Factoring</t>
  </si>
  <si>
    <t>With or without recourse</t>
  </si>
  <si>
    <t>Consumer credit</t>
  </si>
  <si>
    <t>Travellers cheques</t>
  </si>
  <si>
    <t>Definition</t>
  </si>
  <si>
    <t>Issuing and administering other means of payment (e.g. travellers' cheques and bankers' drafts) insofar as such activity is not covered by point 4.</t>
  </si>
  <si>
    <t>Advice to undertakings on capital structure, industrial strategy and related questions and advice as well as services relating to mergers and the purchase of undertakings</t>
  </si>
  <si>
    <t>Portfolio Management and Advice</t>
  </si>
  <si>
    <t>Safe custody services</t>
  </si>
  <si>
    <t>Issuing electronic money</t>
  </si>
  <si>
    <t>Money broking</t>
  </si>
  <si>
    <t>Guarantees and commitments</t>
  </si>
  <si>
    <t>Financial leasing</t>
  </si>
  <si>
    <t>Lending including inter alia: consumer credit, credit agreements relating to immovable property, factoring, with or without recourse, financing of commercial transactions (including forfeiting)</t>
  </si>
  <si>
    <t>Payment services as defined in Article 4(3) of Directive 2017/64/EC.</t>
  </si>
  <si>
    <t>Trading for own account or for account of customers in ay of the following: a) money market instruments (cheques, bills, certificates of deposit, et); b) foreign exchange; c) financial futures and options, d) exchange and interest rate instruments; e) transferable securities.</t>
  </si>
  <si>
    <t>Participation in securities issues and the provision of services relating to such issues.</t>
  </si>
  <si>
    <t>Safekeeping and administration of securities</t>
  </si>
  <si>
    <t>Activity</t>
  </si>
  <si>
    <t>Undertakings on capital structure</t>
  </si>
  <si>
    <t>Industrial strategy and related questions</t>
  </si>
  <si>
    <t>Relating to mergers</t>
  </si>
  <si>
    <t>Purchase of undertakings</t>
  </si>
  <si>
    <t>Credit agreements relating to immovable property</t>
  </si>
  <si>
    <t>Agricultural</t>
  </si>
  <si>
    <t>Financing of commercial transitions (including forfeiting)</t>
  </si>
  <si>
    <t>Unincorporated association</t>
  </si>
  <si>
    <t>Other, please specify</t>
  </si>
  <si>
    <t>Schedule II Sectors</t>
  </si>
  <si>
    <t>Eircode</t>
  </si>
  <si>
    <t>Type of Accounts</t>
  </si>
  <si>
    <t>Address Line 1</t>
  </si>
  <si>
    <t>Address Line 2</t>
  </si>
  <si>
    <t>Address Line 3</t>
  </si>
  <si>
    <t>Address Line 4</t>
  </si>
  <si>
    <t>Principal Business Address:</t>
  </si>
  <si>
    <t>If</t>
  </si>
  <si>
    <t>Email Address</t>
  </si>
  <si>
    <t>Business Phone Number</t>
  </si>
  <si>
    <t xml:space="preserve">Schedule 2 Business Activities: </t>
  </si>
  <si>
    <t>Trading for own account or for account of others</t>
  </si>
  <si>
    <t>Trading for own account</t>
  </si>
  <si>
    <t xml:space="preserve">Business Details: </t>
  </si>
  <si>
    <t>Customer take-on and transactions are completed through face to face engagement by the firm’s own sales personnel (e.g. head office, branches, regional sales teams, specialist relationship managers).</t>
  </si>
  <si>
    <t>5. Other (please give details)</t>
  </si>
  <si>
    <t>Business Profile:</t>
  </si>
  <si>
    <t>4. Outsourcing - Customer take-on and on-going relationship management is predominantly completed by external providers or related group entities in accordance with the applicant's policies and procedures.</t>
  </si>
  <si>
    <t>Signed by:</t>
  </si>
  <si>
    <t>Position:</t>
  </si>
  <si>
    <t>Issuing and administering</t>
  </si>
  <si>
    <t>Ranking</t>
  </si>
  <si>
    <t>Total</t>
  </si>
  <si>
    <t>Audited</t>
  </si>
  <si>
    <t>Unaudited</t>
  </si>
  <si>
    <t>Exempt</t>
  </si>
  <si>
    <t>N/A</t>
  </si>
  <si>
    <t>County - Firm</t>
  </si>
  <si>
    <t>County - Advisor</t>
  </si>
  <si>
    <t>Accounts - Year End (dd/mm/yy)</t>
  </si>
  <si>
    <r>
      <t xml:space="preserve">Customer take-on is completed through face to face engagement by firm’s own sales personnel (e.g. branches, regional sales teams, specialist relationship managers) </t>
    </r>
    <r>
      <rPr>
        <b/>
        <u/>
        <sz val="12"/>
        <color theme="1"/>
        <rFont val="Lato"/>
        <family val="2"/>
      </rPr>
      <t xml:space="preserve">but </t>
    </r>
    <r>
      <rPr>
        <sz val="12"/>
        <color theme="1"/>
        <rFont val="Lato"/>
        <family val="2"/>
      </rPr>
      <t>subsequent transactions are performed through non-face to face media (telephone; internet; mobile etc.)</t>
    </r>
  </si>
  <si>
    <t>Percentage</t>
  </si>
  <si>
    <t xml:space="preserve">Legal Status of Firm </t>
  </si>
  <si>
    <t>Submission Declaration</t>
  </si>
  <si>
    <t>I am/We are authorised by</t>
  </si>
  <si>
    <t xml:space="preserve"> </t>
  </si>
  <si>
    <t xml:space="preserve">2. Declaration of compliance with Anti-Money Laundering and Combating the Financing of Terrorism Obligations </t>
  </si>
  <si>
    <t>1. Submission Declaration</t>
  </si>
  <si>
    <t>I/We confirm that</t>
  </si>
  <si>
    <t xml:space="preserve"> 3. Fitness and Probity Declaration </t>
  </si>
  <si>
    <t>I/We confirm  that</t>
  </si>
  <si>
    <t xml:space="preserve">Schedule 2 Rationale: </t>
  </si>
  <si>
    <t>Schedule 2 Number:</t>
  </si>
  <si>
    <t>Date (dd/mm/yy):</t>
  </si>
  <si>
    <t xml:space="preserve">Address Line 1 </t>
  </si>
  <si>
    <t xml:space="preserve">Address Line 2 </t>
  </si>
  <si>
    <t xml:space="preserve">Address Line 3 </t>
  </si>
  <si>
    <t xml:space="preserve">Address Line 4 </t>
  </si>
  <si>
    <t xml:space="preserve">Eircode </t>
  </si>
  <si>
    <t>TRUE TRUE TRUE</t>
  </si>
  <si>
    <t>TRUE FALSE FALSE</t>
  </si>
  <si>
    <t>TRUE FALSE TRUE</t>
  </si>
  <si>
    <t>FALSE TRUE TRUE</t>
  </si>
  <si>
    <t>FALSE TRUE FALSE</t>
  </si>
  <si>
    <t>FALSE FALSE TRUE</t>
  </si>
  <si>
    <t>Ireland Only</t>
  </si>
  <si>
    <t>EU\EEA Only</t>
  </si>
  <si>
    <t>Other</t>
  </si>
  <si>
    <t>Ireland Only &amp; Other</t>
  </si>
  <si>
    <t>EU\EEA Only &amp; Other</t>
  </si>
  <si>
    <t>TRUE TRUE FALSE</t>
  </si>
  <si>
    <t>FALSE FALSE FALSE</t>
  </si>
  <si>
    <t>Ireland Only &amp; EU\EEA Only &amp; Other</t>
  </si>
  <si>
    <t>Ireland Only &amp; EU\EEA Only</t>
  </si>
  <si>
    <t>Yes No No</t>
  </si>
  <si>
    <t>Yes Yes No</t>
  </si>
  <si>
    <t>Yes Yes Yes</t>
  </si>
  <si>
    <t>No Yes No</t>
  </si>
  <si>
    <t>No Yes Yes</t>
  </si>
  <si>
    <t>No No Yes</t>
  </si>
  <si>
    <t>Yes No Yes</t>
  </si>
  <si>
    <t>No No No</t>
  </si>
  <si>
    <t>Invalid Selection: an annual update cannot be made at the same time as your initial registration.</t>
  </si>
  <si>
    <t>Invalid Selection: you cannot select all three options</t>
  </si>
  <si>
    <t>Please ensure that your Schedule2 number is input in the Firm Name section at the top of this form</t>
  </si>
  <si>
    <t>Invalid Selection: an update to your details cannot be made at the same time as your initial registration.</t>
  </si>
  <si>
    <t>Invalid Selection: you must select Yes to one of the above questions</t>
  </si>
  <si>
    <t>Foreign exchange;</t>
  </si>
  <si>
    <t>Money market instruments (cheques, bills, certificates of deposit, etc.);</t>
  </si>
  <si>
    <t>Financial futures and options;</t>
  </si>
  <si>
    <t>Exchange and interest-rate instruments;</t>
  </si>
  <si>
    <t>Transferable securities.</t>
  </si>
  <si>
    <t>, please give legal status of firm:</t>
  </si>
  <si>
    <t>Template Version number</t>
  </si>
  <si>
    <t>DPR_001</t>
  </si>
  <si>
    <t>Error</t>
  </si>
  <si>
    <t>Contact Phone Number</t>
  </si>
  <si>
    <t>Schedule 2 Questionnaire  -  Validations</t>
  </si>
  <si>
    <t>Section</t>
  </si>
  <si>
    <t>Details</t>
  </si>
  <si>
    <t>Validation</t>
  </si>
  <si>
    <t>Firm Name</t>
  </si>
  <si>
    <t>Institution Code</t>
  </si>
  <si>
    <t>Section 1: Contact Details</t>
  </si>
  <si>
    <t>Principal Contact Details</t>
  </si>
  <si>
    <t>Principal Business Address</t>
  </si>
  <si>
    <t>Section 2: Applicant Details</t>
  </si>
  <si>
    <t>Business Details</t>
  </si>
  <si>
    <t>Schedule 2 Business Activities</t>
  </si>
  <si>
    <t>Schedule 2 Rationale</t>
  </si>
  <si>
    <t>Section 3: Business Profile</t>
  </si>
  <si>
    <t>Business Profile</t>
  </si>
  <si>
    <t xml:space="preserve">Reporting to the Central Bank </t>
  </si>
  <si>
    <t>Declarations</t>
  </si>
  <si>
    <t>Declaration of Compliance</t>
  </si>
  <si>
    <t>Designated Activity Company</t>
  </si>
  <si>
    <t>Legal Advisor Details</t>
  </si>
  <si>
    <t>Section Valid:</t>
  </si>
  <si>
    <t>Do not amend above formula as the full text exceeds 256 characters and the formula will not work</t>
  </si>
  <si>
    <t>LEI Code of Firm (if applicable)</t>
  </si>
  <si>
    <t>Afghanistan</t>
  </si>
  <si>
    <t>Albania</t>
  </si>
  <si>
    <t>Algeria</t>
  </si>
  <si>
    <t>American Samoa</t>
  </si>
  <si>
    <t>Antarctica</t>
  </si>
  <si>
    <t>Number2</t>
  </si>
  <si>
    <t>Country (All)</t>
  </si>
  <si>
    <t>Andorra</t>
  </si>
  <si>
    <t>5+</t>
  </si>
  <si>
    <t>Angola</t>
  </si>
  <si>
    <t>Anguilla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</si>
  <si>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</si>
  <si>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</si>
  <si>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</si>
  <si>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</si>
  <si>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</si>
  <si>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</si>
  <si>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</si>
  <si>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</si>
  <si>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</si>
  <si>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</si>
  <si>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</si>
  <si>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</si>
  <si>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</si>
  <si>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</si>
  <si>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</si>
  <si>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</si>
  <si>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</si>
  <si>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Botswana</t>
  </si>
  <si>
    <t>Bouvet Island</t>
  </si>
  <si>
    <t>Brazil</t>
  </si>
  <si>
    <t>British Indian Ocean Territory</t>
  </si>
  <si>
    <t>Bulgaria</t>
  </si>
  <si>
    <t>Burkina Faso</t>
  </si>
  <si>
    <t>Burundi</t>
  </si>
  <si>
    <t>Cambodia</t>
  </si>
  <si>
    <t>Cameroon</t>
  </si>
  <si>
    <t>Canada</t>
  </si>
  <si>
    <t>Cape Verde</t>
  </si>
  <si>
    <t>Cayman Islands</t>
  </si>
  <si>
    <t>Central African Republic</t>
  </si>
  <si>
    <t>Chad</t>
  </si>
  <si>
    <t>Chile</t>
  </si>
  <si>
    <t>China</t>
  </si>
  <si>
    <t>Christmas Island</t>
  </si>
  <si>
    <t>Colombia</t>
  </si>
  <si>
    <t>Comoros</t>
  </si>
  <si>
    <t>Cook Islands</t>
  </si>
  <si>
    <t>Costa Rica</t>
  </si>
  <si>
    <t>Croatia</t>
  </si>
  <si>
    <t>Cuba</t>
  </si>
  <si>
    <t>Cyprus</t>
  </si>
  <si>
    <t>Denmark</t>
  </si>
  <si>
    <t>Djibouti</t>
  </si>
  <si>
    <t>Dominica</t>
  </si>
  <si>
    <t>Dominican Republic</t>
  </si>
  <si>
    <t>Ecuador</t>
  </si>
  <si>
    <t>Egypt</t>
  </si>
  <si>
    <t>El Salvador</t>
  </si>
  <si>
    <t>Equatorial Guinea</t>
  </si>
  <si>
    <t>Eritrea</t>
  </si>
  <si>
    <t>Estonia</t>
  </si>
  <si>
    <t>Ethiopia</t>
  </si>
  <si>
    <t>Falkland Islands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</si>
  <si>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</si>
  <si>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</si>
  <si>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</si>
  <si>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</si>
  <si>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</si>
  <si>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</si>
  <si>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</si>
  <si>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</si>
  <si>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</si>
  <si>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</si>
  <si>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</si>
  <si>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</si>
  <si>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</si>
  <si>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</si>
  <si>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</si>
  <si>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</si>
  <si>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</si>
  <si>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</si>
  <si>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</si>
  <si>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</si>
  <si>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</si>
  <si>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</si>
  <si>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</si>
  <si>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</si>
  <si>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</si>
  <si>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</si>
  <si>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</si>
  <si>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</si>
  <si>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</si>
  <si>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</si>
  <si>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</si>
  <si>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</si>
  <si>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</si>
  <si>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</si>
  <si>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</si>
  <si>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</si>
  <si>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</si>
  <si>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</si>
  <si>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</si>
  <si>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</si>
  <si>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</si>
  <si>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</si>
  <si>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</si>
  <si>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</si>
  <si>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</si>
  <si>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</si>
  <si>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</si>
  <si>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</si>
  <si>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</si>
  <si>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</si>
  <si>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</si>
  <si>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</si>
  <si>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</si>
  <si>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</si>
  <si>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</si>
  <si>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</si>
  <si>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</si>
  <si>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</si>
  <si>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</si>
  <si>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</si>
  <si>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</si>
  <si>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</si>
  <si>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</si>
  <si>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</si>
  <si>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</si>
  <si>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</si>
  <si>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</si>
  <si>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</si>
  <si>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</si>
  <si>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</si>
  <si>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</si>
  <si>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</si>
  <si>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</si>
  <si>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</si>
  <si>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</si>
  <si>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</si>
  <si>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</si>
  <si>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</si>
  <si>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</si>
  <si>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</si>
  <si>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</si>
  <si>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</si>
  <si>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</si>
  <si>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</si>
  <si>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</si>
  <si>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</si>
  <si>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</si>
  <si>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</si>
  <si>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</si>
  <si>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</si>
  <si>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</si>
  <si>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</si>
  <si>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</si>
  <si>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</si>
  <si>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</si>
  <si>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Poland</t>
  </si>
  <si>
    <t>Portugal</t>
  </si>
  <si>
    <t>Qatar</t>
  </si>
  <si>
    <t>Romania</t>
  </si>
  <si>
    <t>Rwanda</t>
  </si>
  <si>
    <t>Saint Barthelemy</t>
  </si>
  <si>
    <t>Saint Lucia</t>
  </si>
  <si>
    <t>Samoa</t>
  </si>
  <si>
    <t>San Marino</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</si>
  <si>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</si>
  <si>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</si>
  <si>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</si>
  <si>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</si>
  <si>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</si>
  <si>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</si>
  <si>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</si>
  <si>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</si>
  <si>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</si>
  <si>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</si>
  <si>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</si>
  <si>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</si>
  <si>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</si>
  <si>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</si>
  <si>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</si>
  <si>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</si>
  <si>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</si>
  <si>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</si>
  <si>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</si>
  <si>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</si>
  <si>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</si>
  <si>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</si>
  <si>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</si>
  <si>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</si>
  <si>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</si>
  <si>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Tokelau</t>
  </si>
  <si>
    <t>Tonga</t>
  </si>
  <si>
    <t>Tunisia</t>
  </si>
  <si>
    <t>Turkey</t>
  </si>
  <si>
    <t>Turkmenistan</t>
  </si>
  <si>
    <t>Tuvalu</t>
  </si>
  <si>
    <t>Uganda</t>
  </si>
  <si>
    <t>Ukraine</t>
  </si>
  <si>
    <t>United Arab Emirates</t>
  </si>
  <si>
    <t>United States</t>
  </si>
  <si>
    <t>United States Minor Outlying Islands</t>
  </si>
  <si>
    <t>Uruguay</t>
  </si>
  <si>
    <t>Uzbekistan</t>
  </si>
  <si>
    <t>Vanuatu</t>
  </si>
  <si>
    <t>Venezuela</t>
  </si>
  <si>
    <t>Vietnam</t>
  </si>
  <si>
    <t>Yemen</t>
  </si>
  <si>
    <t>Zambia</t>
  </si>
  <si>
    <t>Zimbabwe</t>
  </si>
  <si>
    <t>Position Held</t>
  </si>
  <si>
    <t>Is the ultimate parent company supervised/regulated for AML/CFT purposes</t>
  </si>
  <si>
    <t>If yes, please provide the name of the regulatory body/supervisory authority</t>
  </si>
  <si>
    <t>Country 1 - Customer 1</t>
  </si>
  <si>
    <t>Country 2 - Customer 2</t>
  </si>
  <si>
    <t>Country 3 - Customer 3</t>
  </si>
  <si>
    <t>Country 5 - Customer 5</t>
  </si>
  <si>
    <t>Country 4 - Customer 4</t>
  </si>
  <si>
    <t>Country 1 - Business 1</t>
  </si>
  <si>
    <t>Country 2 - Business 2</t>
  </si>
  <si>
    <t>Country 3 - Business 3</t>
  </si>
  <si>
    <t>Country 4 - Business 4</t>
  </si>
  <si>
    <t>Country 5 - Business 5</t>
  </si>
  <si>
    <t>Number of countries where the firm conducts its business activities</t>
  </si>
  <si>
    <t>If 'Other' please give details</t>
  </si>
  <si>
    <t>Total number of staff directly employed by the firm</t>
  </si>
  <si>
    <t>Total number of staff indirectly employed by the firm</t>
  </si>
  <si>
    <t>If 'Other, please specify', please give legal status of firm</t>
  </si>
  <si>
    <t>If 'Other, please specify', please give details of 2nd Sub Sector Activity</t>
  </si>
  <si>
    <t>If 'Other, please specify', please give details of Sub Sector Activity</t>
  </si>
  <si>
    <t xml:space="preserve">If 'Other, please specify', please give details of 2nd Sub Sector Activity </t>
  </si>
  <si>
    <t>1. Customer take-on and transactions are completed through face to face engagement by the firm's own sales personnel.</t>
  </si>
  <si>
    <t>3. Customer take-on and transactions are completed through non-face to face channels</t>
  </si>
  <si>
    <t>Date firm incorporated</t>
  </si>
  <si>
    <t>Nature of Schedule 2 business activity</t>
  </si>
  <si>
    <t>Nature of Schedule 2 business activity - Sub Sector</t>
  </si>
  <si>
    <t>Nature of second Schedule 2 business activity</t>
  </si>
  <si>
    <t>Nature of second Schedule 2 business activity - Sub Sector</t>
  </si>
  <si>
    <t>If yes, please complete the following section</t>
  </si>
  <si>
    <t>Total number of Customers</t>
  </si>
  <si>
    <t>if yes, please answer the following questions</t>
  </si>
  <si>
    <t>Is the firm a Special Purpose Entity ("SPE")</t>
  </si>
  <si>
    <t>Accounts1</t>
  </si>
  <si>
    <r>
      <t>Country 1</t>
    </r>
    <r>
      <rPr>
        <sz val="11"/>
        <color theme="0"/>
        <rFont val="Lato"/>
        <family val="2"/>
      </rPr>
      <t xml:space="preserve"> - Customer 1</t>
    </r>
  </si>
  <si>
    <r>
      <t>Country 2</t>
    </r>
    <r>
      <rPr>
        <sz val="11"/>
        <color theme="0"/>
        <rFont val="Lato"/>
        <family val="2"/>
      </rPr>
      <t xml:space="preserve"> - Customer 2</t>
    </r>
  </si>
  <si>
    <r>
      <t>Country 3</t>
    </r>
    <r>
      <rPr>
        <sz val="11"/>
        <color theme="0"/>
        <rFont val="Lato"/>
        <family val="2"/>
      </rPr>
      <t xml:space="preserve"> - Customer 3</t>
    </r>
  </si>
  <si>
    <r>
      <t>Country 4</t>
    </r>
    <r>
      <rPr>
        <sz val="11"/>
        <color theme="0"/>
        <rFont val="Lato"/>
        <family val="2"/>
      </rPr>
      <t xml:space="preserve"> - Customer 4</t>
    </r>
  </si>
  <si>
    <r>
      <t>Country 5</t>
    </r>
    <r>
      <rPr>
        <sz val="11"/>
        <color theme="0"/>
        <rFont val="Lato"/>
        <family val="2"/>
      </rPr>
      <t xml:space="preserve"> - Customer 5</t>
    </r>
  </si>
  <si>
    <r>
      <t>Country 1</t>
    </r>
    <r>
      <rPr>
        <sz val="11"/>
        <color theme="0"/>
        <rFont val="Lato"/>
        <family val="2"/>
      </rPr>
      <t xml:space="preserve"> - Business 1</t>
    </r>
  </si>
  <si>
    <r>
      <t>Country 2</t>
    </r>
    <r>
      <rPr>
        <sz val="11"/>
        <color theme="0"/>
        <rFont val="Lato"/>
        <family val="2"/>
      </rPr>
      <t xml:space="preserve"> - Business 2</t>
    </r>
  </si>
  <si>
    <r>
      <t>Country 3</t>
    </r>
    <r>
      <rPr>
        <sz val="11"/>
        <color theme="0"/>
        <rFont val="Lato"/>
        <family val="2"/>
      </rPr>
      <t xml:space="preserve"> - Business 3</t>
    </r>
  </si>
  <si>
    <r>
      <t>Country 4</t>
    </r>
    <r>
      <rPr>
        <sz val="11"/>
        <color theme="0"/>
        <rFont val="Lato"/>
        <family val="2"/>
      </rPr>
      <t xml:space="preserve"> - Business 4</t>
    </r>
  </si>
  <si>
    <r>
      <t>Country 5</t>
    </r>
    <r>
      <rPr>
        <sz val="11"/>
        <color theme="0"/>
        <rFont val="Lato"/>
        <family val="2"/>
      </rPr>
      <t xml:space="preserve"> - Business 5</t>
    </r>
  </si>
  <si>
    <t xml:space="preserve">Section 5: Reporting to the Central Bank </t>
  </si>
  <si>
    <t>Number1</t>
  </si>
  <si>
    <t>25+</t>
  </si>
  <si>
    <t>The number of entities within the group structure holding direct or indirect ownership of the firm
(the answer could be ‘zero’ if the firm registering is the parent entity of the group)</t>
  </si>
  <si>
    <t>If yes, please provide details of each additional Schedule 2 activity the firm provides or intends to provide</t>
  </si>
  <si>
    <t>Please describe what industries or sectors your customers are involved in</t>
  </si>
  <si>
    <t>If 'Other , please specify', please list customer types</t>
  </si>
  <si>
    <t>Unlimited company</t>
  </si>
  <si>
    <t>Outside Republic Of Ireland</t>
  </si>
  <si>
    <t>Business Mobile Number (If applicable)</t>
  </si>
  <si>
    <t>AD</t>
  </si>
  <si>
    <t>Åland Islands</t>
  </si>
  <si>
    <t>AE</t>
  </si>
  <si>
    <t>AF</t>
  </si>
  <si>
    <t>AG</t>
  </si>
  <si>
    <t>AI</t>
  </si>
  <si>
    <t>AL</t>
  </si>
  <si>
    <t>AM</t>
  </si>
  <si>
    <t>AO</t>
  </si>
  <si>
    <t>AQ</t>
  </si>
  <si>
    <t>Antigua and Barbuda</t>
  </si>
  <si>
    <t>AR</t>
  </si>
  <si>
    <t>AS</t>
  </si>
  <si>
    <t>AT</t>
  </si>
  <si>
    <t>AU</t>
  </si>
  <si>
    <t>AW</t>
  </si>
  <si>
    <t>AX</t>
  </si>
  <si>
    <t>AZ</t>
  </si>
  <si>
    <t>BA</t>
  </si>
  <si>
    <t>BB</t>
  </si>
  <si>
    <t>BD</t>
  </si>
  <si>
    <t>BE</t>
  </si>
  <si>
    <t>BF</t>
  </si>
  <si>
    <t>BG</t>
  </si>
  <si>
    <t>BH</t>
  </si>
  <si>
    <t>BI</t>
  </si>
  <si>
    <t>BJ</t>
  </si>
  <si>
    <t>BL</t>
  </si>
  <si>
    <t>BM</t>
  </si>
  <si>
    <t>Bonaire, Sint Eustatius and Saba</t>
  </si>
  <si>
    <t>BN</t>
  </si>
  <si>
    <t>Bosnia and Herzegovina</t>
  </si>
  <si>
    <t>BO</t>
  </si>
  <si>
    <t>BQ</t>
  </si>
  <si>
    <t>BR</t>
  </si>
  <si>
    <t>BS</t>
  </si>
  <si>
    <t>BT</t>
  </si>
  <si>
    <t>British Virgin Islands</t>
  </si>
  <si>
    <t>BV</t>
  </si>
  <si>
    <t>Brunei</t>
  </si>
  <si>
    <t>BW</t>
  </si>
  <si>
    <t>BY</t>
  </si>
  <si>
    <t>BZ</t>
  </si>
  <si>
    <t>CA</t>
  </si>
  <si>
    <t>CC</t>
  </si>
  <si>
    <t>CD</t>
  </si>
  <si>
    <t>CF</t>
  </si>
  <si>
    <t>CG</t>
  </si>
  <si>
    <t>CH</t>
  </si>
  <si>
    <t>CI</t>
  </si>
  <si>
    <t>CK</t>
  </si>
  <si>
    <t>CL</t>
  </si>
  <si>
    <t>CM</t>
  </si>
  <si>
    <t>CN</t>
  </si>
  <si>
    <t>Cocos Islands</t>
  </si>
  <si>
    <t>CO</t>
  </si>
  <si>
    <t>CR</t>
  </si>
  <si>
    <t>CU</t>
  </si>
  <si>
    <t>CV</t>
  </si>
  <si>
    <t>CW</t>
  </si>
  <si>
    <t>CX</t>
  </si>
  <si>
    <t>CY</t>
  </si>
  <si>
    <t>Curacao</t>
  </si>
  <si>
    <t>CZ</t>
  </si>
  <si>
    <t>DE</t>
  </si>
  <si>
    <t>Czech Republic</t>
  </si>
  <si>
    <t>DJ</t>
  </si>
  <si>
    <t>Democratic Republic of the Congo</t>
  </si>
  <si>
    <t>DK</t>
  </si>
  <si>
    <t>DM</t>
  </si>
  <si>
    <t>DO</t>
  </si>
  <si>
    <t>DZ</t>
  </si>
  <si>
    <t>EC</t>
  </si>
  <si>
    <t>East Timor</t>
  </si>
  <si>
    <t>EE</t>
  </si>
  <si>
    <t>EG</t>
  </si>
  <si>
    <t>EH</t>
  </si>
  <si>
    <t>ER</t>
  </si>
  <si>
    <t>ES</t>
  </si>
  <si>
    <t>ET</t>
  </si>
  <si>
    <t>FI</t>
  </si>
  <si>
    <t>FJ</t>
  </si>
  <si>
    <t>FK</t>
  </si>
  <si>
    <t>Faroe islands</t>
  </si>
  <si>
    <t>FM</t>
  </si>
  <si>
    <t>FO</t>
  </si>
  <si>
    <t>FR</t>
  </si>
  <si>
    <t>GA</t>
  </si>
  <si>
    <t>GB</t>
  </si>
  <si>
    <t>GD</t>
  </si>
  <si>
    <t>French Southern and Antarctic Lands</t>
  </si>
  <si>
    <t>GE</t>
  </si>
  <si>
    <t>GF</t>
  </si>
  <si>
    <t>GG</t>
  </si>
  <si>
    <t>GH</t>
  </si>
  <si>
    <t>GI</t>
  </si>
  <si>
    <t>GL</t>
  </si>
  <si>
    <t>GM</t>
  </si>
  <si>
    <t>GN</t>
  </si>
  <si>
    <t>GP</t>
  </si>
  <si>
    <t>GQ</t>
  </si>
  <si>
    <t>GR</t>
  </si>
  <si>
    <t>GS</t>
  </si>
  <si>
    <t>GT</t>
  </si>
  <si>
    <t>GU</t>
  </si>
  <si>
    <t>GW</t>
  </si>
  <si>
    <t>GY</t>
  </si>
  <si>
    <t>HK</t>
  </si>
  <si>
    <t>HM</t>
  </si>
  <si>
    <t>Heard Island and McDonald Islands</t>
  </si>
  <si>
    <t>HN</t>
  </si>
  <si>
    <t>HR</t>
  </si>
  <si>
    <t>HT</t>
  </si>
  <si>
    <t>HU</t>
  </si>
  <si>
    <t>ID</t>
  </si>
  <si>
    <t>IE</t>
  </si>
  <si>
    <t>IL</t>
  </si>
  <si>
    <t>IM</t>
  </si>
  <si>
    <t>IN</t>
  </si>
  <si>
    <t>IO</t>
  </si>
  <si>
    <t>IQ</t>
  </si>
  <si>
    <t>IR</t>
  </si>
  <si>
    <t>IS</t>
  </si>
  <si>
    <t>Ivory Coast</t>
  </si>
  <si>
    <t>IT</t>
  </si>
  <si>
    <t>JE</t>
  </si>
  <si>
    <t>JM</t>
  </si>
  <si>
    <t>JO</t>
  </si>
  <si>
    <t>JP</t>
  </si>
  <si>
    <t>KE</t>
  </si>
  <si>
    <t>KG</t>
  </si>
  <si>
    <t>KH</t>
  </si>
  <si>
    <t>KI</t>
  </si>
  <si>
    <t>KM</t>
  </si>
  <si>
    <t>KN</t>
  </si>
  <si>
    <t>KP</t>
  </si>
  <si>
    <t>KR</t>
  </si>
  <si>
    <t>KW</t>
  </si>
  <si>
    <t>KY</t>
  </si>
  <si>
    <t>KZ</t>
  </si>
  <si>
    <t>LA</t>
  </si>
  <si>
    <t>LB</t>
  </si>
  <si>
    <t>LC</t>
  </si>
  <si>
    <t>LI</t>
  </si>
  <si>
    <t>LK</t>
  </si>
  <si>
    <t>Macedonia</t>
  </si>
  <si>
    <t>LR</t>
  </si>
  <si>
    <t>LS</t>
  </si>
  <si>
    <t>LT</t>
  </si>
  <si>
    <t>LU</t>
  </si>
  <si>
    <t>LV</t>
  </si>
  <si>
    <t>LY</t>
  </si>
  <si>
    <t>MA</t>
  </si>
  <si>
    <t>MC</t>
  </si>
  <si>
    <t>MD</t>
  </si>
  <si>
    <t>ME</t>
  </si>
  <si>
    <t>MF</t>
  </si>
  <si>
    <t>MG</t>
  </si>
  <si>
    <t>MH</t>
  </si>
  <si>
    <t>Micronesia</t>
  </si>
  <si>
    <t>MK</t>
  </si>
  <si>
    <t>Moldova</t>
  </si>
  <si>
    <t>ML</t>
  </si>
  <si>
    <t>MM</t>
  </si>
  <si>
    <t>MN</t>
  </si>
  <si>
    <t>MO</t>
  </si>
  <si>
    <t>MP</t>
  </si>
  <si>
    <t>MQ</t>
  </si>
  <si>
    <t>MR</t>
  </si>
  <si>
    <t>MS</t>
  </si>
  <si>
    <t>MT</t>
  </si>
  <si>
    <t>MU</t>
  </si>
  <si>
    <t>MV</t>
  </si>
  <si>
    <t>MW</t>
  </si>
  <si>
    <t>MX</t>
  </si>
  <si>
    <t>MY</t>
  </si>
  <si>
    <t>MZ</t>
  </si>
  <si>
    <t>NA</t>
  </si>
  <si>
    <t>NC</t>
  </si>
  <si>
    <t>NE</t>
  </si>
  <si>
    <t>NF</t>
  </si>
  <si>
    <t>North Korea</t>
  </si>
  <si>
    <t>NG</t>
  </si>
  <si>
    <t>NI</t>
  </si>
  <si>
    <t>NL</t>
  </si>
  <si>
    <t>NO</t>
  </si>
  <si>
    <t>NP</t>
  </si>
  <si>
    <t>NR</t>
  </si>
  <si>
    <t>NU</t>
  </si>
  <si>
    <t>NZ</t>
  </si>
  <si>
    <t>OM</t>
  </si>
  <si>
    <t>PA</t>
  </si>
  <si>
    <t>PE</t>
  </si>
  <si>
    <t>PF</t>
  </si>
  <si>
    <t>Pitcairn</t>
  </si>
  <si>
    <t>PG</t>
  </si>
  <si>
    <t>PH</t>
  </si>
  <si>
    <t>PK</t>
  </si>
  <si>
    <t>Puerto Rico</t>
  </si>
  <si>
    <t>PL</t>
  </si>
  <si>
    <t>PM</t>
  </si>
  <si>
    <t>Republic of the Congo</t>
  </si>
  <si>
    <t>PN</t>
  </si>
  <si>
    <t>Reunion</t>
  </si>
  <si>
    <t>PR</t>
  </si>
  <si>
    <t>PS</t>
  </si>
  <si>
    <t>Russia</t>
  </si>
  <si>
    <t>PT</t>
  </si>
  <si>
    <t>PW</t>
  </si>
  <si>
    <t>PY</t>
  </si>
  <si>
    <t>Saint Helena</t>
  </si>
  <si>
    <t>QA</t>
  </si>
  <si>
    <t>Saint Kitts and Nevis</t>
  </si>
  <si>
    <t>RE</t>
  </si>
  <si>
    <t>RO</t>
  </si>
  <si>
    <t>Saint Martin</t>
  </si>
  <si>
    <t>RS</t>
  </si>
  <si>
    <t>Saint Pierre and Miquelon</t>
  </si>
  <si>
    <t>RU</t>
  </si>
  <si>
    <t>Saint Vincent and the Grenadines</t>
  </si>
  <si>
    <t>RW</t>
  </si>
  <si>
    <t>SA</t>
  </si>
  <si>
    <t>SB</t>
  </si>
  <si>
    <t>Sao Tome and Principe</t>
  </si>
  <si>
    <t>SC</t>
  </si>
  <si>
    <t>SD</t>
  </si>
  <si>
    <t>SE</t>
  </si>
  <si>
    <t>SG</t>
  </si>
  <si>
    <t>SH</t>
  </si>
  <si>
    <t>SI</t>
  </si>
  <si>
    <t>SJ</t>
  </si>
  <si>
    <t>Sint Maarten</t>
  </si>
  <si>
    <t>SK</t>
  </si>
  <si>
    <t>SL</t>
  </si>
  <si>
    <t>SM</t>
  </si>
  <si>
    <t>SN</t>
  </si>
  <si>
    <t>SO</t>
  </si>
  <si>
    <t>SR</t>
  </si>
  <si>
    <t>South Georgia and the South Sandwich Islands</t>
  </si>
  <si>
    <t>SS</t>
  </si>
  <si>
    <t>South Korea</t>
  </si>
  <si>
    <t>ST</t>
  </si>
  <si>
    <t>SV</t>
  </si>
  <si>
    <t>SX</t>
  </si>
  <si>
    <t>SY</t>
  </si>
  <si>
    <t>SZ</t>
  </si>
  <si>
    <t>TC</t>
  </si>
  <si>
    <t>Svalbard and Jan Mayen</t>
  </si>
  <si>
    <t>TD</t>
  </si>
  <si>
    <t>TF</t>
  </si>
  <si>
    <t>TG</t>
  </si>
  <si>
    <t>TH</t>
  </si>
  <si>
    <t>TJ</t>
  </si>
  <si>
    <t>TK</t>
  </si>
  <si>
    <t>TL</t>
  </si>
  <si>
    <t>TM</t>
  </si>
  <si>
    <t>TN</t>
  </si>
  <si>
    <t>TO</t>
  </si>
  <si>
    <t>TR</t>
  </si>
  <si>
    <t>TT</t>
  </si>
  <si>
    <t>Trinidad and Tobago</t>
  </si>
  <si>
    <t>TV</t>
  </si>
  <si>
    <t>TW</t>
  </si>
  <si>
    <t>TZ</t>
  </si>
  <si>
    <t>UA</t>
  </si>
  <si>
    <t>Turks and Caicos Islands</t>
  </si>
  <si>
    <t>UG</t>
  </si>
  <si>
    <t>UM</t>
  </si>
  <si>
    <t>U.S. Virgin Islands</t>
  </si>
  <si>
    <t>US</t>
  </si>
  <si>
    <t>UY</t>
  </si>
  <si>
    <t>UZ</t>
  </si>
  <si>
    <t>VA</t>
  </si>
  <si>
    <t>United Kingdom</t>
  </si>
  <si>
    <t>VC</t>
  </si>
  <si>
    <t>VE</t>
  </si>
  <si>
    <t>VG</t>
  </si>
  <si>
    <t>VI</t>
  </si>
  <si>
    <t>VN</t>
  </si>
  <si>
    <t>VU</t>
  </si>
  <si>
    <t>Vatican</t>
  </si>
  <si>
    <t>WF</t>
  </si>
  <si>
    <t>WS</t>
  </si>
  <si>
    <t>XK</t>
  </si>
  <si>
    <t>Wallis and Futuna</t>
  </si>
  <si>
    <t>YE</t>
  </si>
  <si>
    <t>Western Sahara</t>
  </si>
  <si>
    <t>YT</t>
  </si>
  <si>
    <t>ZA</t>
  </si>
  <si>
    <t>ZM</t>
  </si>
  <si>
    <t>ZW</t>
  </si>
  <si>
    <t xml:space="preserve">County </t>
  </si>
  <si>
    <t>County</t>
  </si>
  <si>
    <t xml:space="preserve">Please indicate the estimated level of Schedule 2 activities as a percentage of overall business activities </t>
  </si>
  <si>
    <t>If yes, does the SPE predominantly engage in securisations</t>
  </si>
  <si>
    <t>Section 4. Group Undertakings</t>
  </si>
  <si>
    <t>Group Undertakings</t>
  </si>
  <si>
    <t>Return Status</t>
  </si>
  <si>
    <t>I/We will promptly notify the Central Bank of any changes in the information I/we have provided, and supply any other relevant information which may come to light in the period during which this registration is being considered and thereafter.</t>
  </si>
  <si>
    <t>Person 1</t>
  </si>
  <si>
    <t>Person 2</t>
  </si>
  <si>
    <t>Section 5: Reporting to the Central Bank</t>
  </si>
  <si>
    <t>If yes, please provide your CRO number</t>
  </si>
  <si>
    <t>Number of countries where the Firm's customer base is located</t>
  </si>
  <si>
    <t>Does the Firm engage in more than two Schedule 2 activities</t>
  </si>
  <si>
    <t>Number of countries where the Firm conducts its business activities</t>
  </si>
  <si>
    <t>Top 5 countries where the Firm conducts its business activities.  Country 1 being the country where the Firm conducts most of its business activities</t>
  </si>
  <si>
    <t>Total number of staff directly employed by the Firm</t>
  </si>
  <si>
    <t>Total number of staff indirectly employed by the Firm</t>
  </si>
  <si>
    <t>Total Estimated Schedule 2 Turnover (value should be in €'000)</t>
  </si>
  <si>
    <t>Is the Firm a member of a group</t>
  </si>
  <si>
    <t>Is the Firm a Special Purpose Entity ("SPE")</t>
  </si>
  <si>
    <t>(The Legal Entity Identifier (LEI) is a 20-character reference code to uniquely identify legally distinct entities that engage in financial transactions and associated reference data)</t>
  </si>
  <si>
    <t>(If your Firm has not yet commenced Schedule 2 activities, please provide projected customer numbers as at the end of year 1)</t>
  </si>
  <si>
    <t>(If your Firm has not yet commenced Schedule 2 activities, please provide projected customer types as at the end of year 1)</t>
  </si>
  <si>
    <t>(Please note more than one selection can be made if applicable. The relevant distribution channels should be ranked 1-5, with 1 inferring the main distribution channel) (Please ensure that all questions are answered. Select N/A where appropriate)</t>
  </si>
  <si>
    <r>
      <t xml:space="preserve">The number of entities within the group structure holding direct or indirect ownership of the firm
</t>
    </r>
    <r>
      <rPr>
        <i/>
        <sz val="10"/>
        <color theme="1"/>
        <rFont val="Lato"/>
        <family val="2"/>
      </rPr>
      <t>(The answer could be ‘zero’ if the Firm registering is the parent entity of the group)</t>
    </r>
  </si>
  <si>
    <t>(An SPE can be defined as a legal entity, with little or no physical presence and narrow, specific, and/or ring-fenced, objectives, such as the segregation of risks, assets and/or liabilities, or as a cash conduit)</t>
  </si>
  <si>
    <t>Is the Firm registered with the Companies Registration Office ('CRO')</t>
  </si>
  <si>
    <t>Please provide the details of the Schedule 2 business activities undertaken.
Please complete all sections</t>
  </si>
  <si>
    <t>Does the Firm engage in more than one Schedule 2 activity</t>
  </si>
  <si>
    <t>Date Firm incorporated</t>
  </si>
  <si>
    <t>Date Firm commenced or expects to commence the provision of Schedule 2 activities</t>
  </si>
  <si>
    <r>
      <t xml:space="preserve">Please provide a comprehensive explanation of all the Schedule 2 activities carried out by the Firm
</t>
    </r>
    <r>
      <rPr>
        <i/>
        <sz val="10"/>
        <color theme="1"/>
        <rFont val="Lato"/>
        <family val="2"/>
      </rPr>
      <t>(Please note that simply restating the type of Schedule 2 activity indicated above is an insufficient rationale)</t>
    </r>
  </si>
  <si>
    <t>Types of customers to whom the Firm provides Schedule 2 activities,
please select all relevant options</t>
  </si>
  <si>
    <t>Please select the most relevant distribution channel(s)utilised in relation to the Firm's Schedule 2 activities</t>
  </si>
  <si>
    <t>I/We have to the best of my/our knowledge and belief, disclosed any other information, which might reasonably be considered relevant for the purpose of this registration.</t>
  </si>
  <si>
    <r>
      <t>I /We</t>
    </r>
    <r>
      <rPr>
        <b/>
        <sz val="11"/>
        <color rgb="FF000000"/>
        <rFont val="Lato"/>
        <family val="2"/>
      </rPr>
      <t xml:space="preserve"> </t>
    </r>
    <r>
      <rPr>
        <sz val="11"/>
        <color rgb="FF000000"/>
        <rFont val="Lato"/>
        <family val="2"/>
      </rPr>
      <t>acknowledge, on behalf of the Firm, that the Central Bank may disclose information contained in this registration form in the performance of its statutory functions or otherwise as may be specifically authorised by law.</t>
    </r>
  </si>
  <si>
    <t>I/We authorise the Central Bank to make enquiries and to seek further information as it thinks appropriate, to verify the information within this registration form.</t>
  </si>
  <si>
    <t>For and on behalf of: 
(Firm name)</t>
  </si>
  <si>
    <t>Total Estimated Schedule 2 Assets (value should be in €'000)</t>
  </si>
  <si>
    <t>Section 4: Group Undertakings</t>
  </si>
  <si>
    <t>Is the Firm currently availing of the tax provisions in Section 110 of the Taxes Consolidation Act 1997</t>
  </si>
  <si>
    <t>2. Customer take on is completed through face to face engagement by the firm's own sales personnel, but subsequent transactions are performed through non face to face media</t>
  </si>
  <si>
    <t>(‘the Firm’) to make this registration on behalf of the Firm.</t>
  </si>
  <si>
    <t>Do you grant the Central Bank permission to liaise with your Legal Advisor/Corporate Service Provider in respect of this registration</t>
  </si>
  <si>
    <t>Name of Legal Advisor/Corporate Service Provider</t>
  </si>
  <si>
    <t>If no, please provide a rationale why the Firm does not have a CRO number</t>
  </si>
  <si>
    <t>Top 5 countries where customers are located. Country 1 being the country where the largest number of customers are located</t>
  </si>
  <si>
    <t>1. Customer take-on and transactions are completed through face to face engagement by the Firm's own sales personnel (e.g. head office, branches, regional sales teams, specialist relationship managers)</t>
  </si>
  <si>
    <t>2. Customer take-on is completed through face to face engagement by the Firm's own sales personnel (e.g. branches, regional sales teams, specialist relationship managers), but subsequent transactions are performed through non face to face media (e.g. telephone, internet, mobile etc.)</t>
  </si>
  <si>
    <t>3. Customer take-on and transactions are completed through non face to face channels (e.g. telesales, e-sales etc.)</t>
  </si>
  <si>
    <t>I/We confirm that to the best of my/our knowledge and belief, all responses to the information contained in this registration form is true, accurate and complete.</t>
  </si>
  <si>
    <t>(‘the Firm’) has taken and shall continue to take reasonable steps to ensure that the following persons (as relevant to the firm’s business model) are fit and proper persons:</t>
  </si>
  <si>
    <t>Does the Firm have a Legal Advisor/Corporate Service Provider</t>
  </si>
  <si>
    <t xml:space="preserve">Financial Details for Schedule 2 Activities:  </t>
  </si>
  <si>
    <t>Please provide a comprehensive explanation of all the Schedule 2 activities carried out by the Firm
(Please note that simply restating the type of Schedule 2 activity indicated above is an insufficient rationale)</t>
  </si>
  <si>
    <t>Financial Details for Schedule 2 Activities</t>
  </si>
  <si>
    <t>First Name</t>
  </si>
  <si>
    <r>
      <t xml:space="preserve">Principal Contact Details:
</t>
    </r>
    <r>
      <rPr>
        <i/>
        <sz val="10"/>
        <color theme="1"/>
        <rFont val="Lato"/>
        <family val="2"/>
      </rPr>
      <t>(Preferably, this should be someone who is part of the management or works directly for the Firm)</t>
    </r>
  </si>
  <si>
    <t xml:space="preserve">Legal Advisor Details: </t>
  </si>
  <si>
    <t>Trading Name of Firm (if different from the Legal Name above)</t>
  </si>
  <si>
    <t>Website Address (if applicable)</t>
  </si>
  <si>
    <t>4. Outsourcing - Customer take-on and ongoing relationship management is predominantly completed by external providers or related group entities in accordance with the applicant's policies and procedures</t>
  </si>
  <si>
    <t>Total Schedule 2 Assets (value should be in €'000)</t>
  </si>
  <si>
    <t>Total Schedule 2 Turnover (value should be in €'000)</t>
  </si>
  <si>
    <t xml:space="preserve">Name of the Group ultimate parent </t>
  </si>
  <si>
    <t>Is the Firm a member of a Group</t>
  </si>
  <si>
    <t>The country where the Group ultimate parent is established</t>
  </si>
  <si>
    <t>For and on behalf of: 
(Firm Name)</t>
  </si>
  <si>
    <r>
      <t xml:space="preserve">The Central Bank of Ireland (the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 xml:space="preserve">dataprotection@centralbank.ie.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</si>
  <si>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t>I /We acknowledge that the Central Bank may require the Firm to give further information or documentation to support this registration.</t>
  </si>
  <si>
    <t>Firm Legal Name</t>
  </si>
  <si>
    <r>
      <t xml:space="preserve">If the Firm has </t>
    </r>
    <r>
      <rPr>
        <b/>
        <sz val="11"/>
        <color theme="1"/>
        <rFont val="Lato"/>
        <family val="2"/>
      </rPr>
      <t xml:space="preserve">not prepared financial statements </t>
    </r>
    <r>
      <rPr>
        <sz val="11"/>
        <color theme="1"/>
        <rFont val="Lato"/>
        <family val="2"/>
      </rPr>
      <t>which include the Schedule 2 activities proposed in this registration, please provide estimated figures as at the end of year one</t>
    </r>
  </si>
  <si>
    <r>
      <t xml:space="preserve">Has the Firm prepared financial statements which </t>
    </r>
    <r>
      <rPr>
        <b/>
        <sz val="11"/>
        <color theme="1"/>
        <rFont val="Lato"/>
        <family val="2"/>
      </rPr>
      <t xml:space="preserve">include the Schedule 2 activities proposed in this registration   </t>
    </r>
    <r>
      <rPr>
        <sz val="11"/>
        <color theme="1"/>
        <rFont val="Lato"/>
        <family val="2"/>
      </rPr>
      <t xml:space="preserve">
</t>
    </r>
  </si>
  <si>
    <t>Is the Firm currently required to report certain statistical information to the Central Bank as required under section 18 of the Central Bank Act 1971</t>
  </si>
  <si>
    <t xml:space="preserve">2. Declaration of compliance with Anti-Money Laundering and Countering the Financing of Terrorism Obligations </t>
  </si>
  <si>
    <t>(‘the Firm’) is aware of its Anti-Money Laundering/Countering the Financing of Terrorism (AML/CFT) obligations under the Criminal Justice (Money Laundering and Terrorist Financing) Act 2010 as amended.</t>
  </si>
  <si>
    <r>
      <t xml:space="preserve">Has the Firm prepared financial statements which </t>
    </r>
    <r>
      <rPr>
        <sz val="11"/>
        <color theme="1"/>
        <rFont val="Lato"/>
        <family val="2"/>
      </rPr>
      <t xml:space="preserve">include the Schedule 2 activities proposed in this registration   
</t>
    </r>
  </si>
  <si>
    <t>If yes, please provide details of the Firm's Central Bank institution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</si>
</sst>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quot;€&quot;#,##0_);[Red]\(&quot;€&quot;#,##0\)"/>
    <numFmt numFmtId="165" formatCode="dd\ mmmm\ yyyy"/>
    <numFmt numFmtId="166" formatCode="#############"/>
    <numFmt numFmtId="167" formatCode="##################"/>
    <numFmt numFmtId="168" formatCode="0###############################################"/>
    <numFmt numFmtId="169" formatCode="dd\-mmm\-yyyy"/>
    <numFmt numFmtId="170" formatCode="[&lt;=99999999]0#####\ 000\ 0000;0######\ 000\ 0000"/>
  </numFmts>
  <fonts count="49" x14ac:knownFonts="1">
    <font>
      <sz val="11"/>
      <color theme="1"/>
      <name val="Calibri"/>
      <family val="2"/>
      <scheme val="minor"/>
    </font>
    <font>
      <sz val="11"/>
      <color theme="0"/>
      <name val="Calibri"/>
      <family val="2"/>
      <scheme val="minor"/>
    </font>
    <font>
      <sz val="8"/>
      <color rgb="FF000000"/>
      <name val="Segoe UI"/>
      <family val="2"/>
    </font>
    <font>
      <sz val="11"/>
      <color theme="1"/>
      <name val="Calibri"/>
      <family val="2"/>
      <scheme val="minor"/>
    </font>
    <font>
      <sz val="11"/>
      <color theme="1"/>
      <name val="Lato"/>
      <family val="2"/>
    </font>
    <font>
      <b/>
      <sz val="14"/>
      <color theme="1"/>
      <name val="Lato"/>
      <family val="2"/>
    </font>
    <font>
      <i/>
      <sz val="9"/>
      <color theme="1"/>
      <name val="Lato"/>
      <family val="2"/>
    </font>
    <font>
      <sz val="11"/>
      <color rgb="FFFF0000"/>
      <name val="Lato"/>
      <family val="2"/>
    </font>
    <font>
      <sz val="12"/>
      <color theme="1"/>
      <name val="Lato"/>
      <family val="2"/>
    </font>
    <font>
      <b/>
      <u/>
      <sz val="12"/>
      <color theme="1"/>
      <name val="Lato"/>
      <family val="2"/>
    </font>
    <font>
      <b/>
      <sz val="11"/>
      <color rgb="FFFF0000"/>
      <name val="Lato"/>
      <family val="2"/>
    </font>
    <font>
      <b/>
      <sz val="11"/>
      <color theme="1"/>
      <name val="Lato"/>
      <family val="2"/>
    </font>
    <font>
      <b/>
      <sz val="11"/>
      <color theme="0"/>
      <name val="Lato"/>
      <family val="2"/>
    </font>
    <font>
      <sz val="11"/>
      <color rgb="FF000000"/>
      <name val="Lato"/>
      <family val="2"/>
    </font>
    <font>
      <b/>
      <sz val="11"/>
      <color rgb="FF000000"/>
      <name val="Lato"/>
      <family val="2"/>
    </font>
    <font>
      <b/>
      <sz val="13"/>
      <color theme="0"/>
      <name val="Lato"/>
      <family val="2"/>
    </font>
    <font>
      <sz val="11"/>
      <color theme="6" tint="0.79998168889431442"/>
      <name val="Lato"/>
      <family val="2"/>
    </font>
    <font>
      <b/>
      <i/>
      <sz val="11"/>
      <color theme="1"/>
      <name val="Lato"/>
      <family val="2"/>
    </font>
    <font>
      <i/>
      <sz val="10"/>
      <color theme="1"/>
      <name val="Lato"/>
      <family val="2"/>
    </font>
    <font>
      <sz val="11"/>
      <name val="Lato"/>
      <family val="2"/>
    </font>
    <font>
      <b/>
      <sz val="12"/>
      <color theme="1"/>
      <name val="Lato"/>
      <family val="2"/>
    </font>
    <font>
      <sz val="11"/>
      <color theme="0"/>
      <name val="Lato"/>
      <family val="2"/>
    </font>
    <font>
      <b/>
      <sz val="16"/>
      <color rgb="FFFF0000"/>
      <name val="Lato"/>
      <family val="2"/>
    </font>
    <font>
      <sz val="12"/>
      <name val="Lato"/>
      <family val="2"/>
    </font>
    <font>
      <sz val="11"/>
      <color rgb="FF1F497D"/>
      <name val="Lato"/>
      <family val="2"/>
    </font>
    <font>
      <u/>
      <sz val="11"/>
      <name val="Lato"/>
      <family val="2"/>
    </font>
    <font>
      <i/>
      <sz val="10"/>
      <name val="Lato"/>
      <family val="2"/>
    </font>
    <font>
      <sz val="10"/>
      <name val="Lato"/>
      <family val="2"/>
    </font>
    <font>
      <b/>
      <sz val="14"/>
      <color rgb="FFFF0000"/>
      <name val="Lato"/>
      <family val="2"/>
    </font>
    <font>
      <sz val="14"/>
      <color rgb="FFFF0000"/>
      <name val="Lato"/>
      <family val="2"/>
    </font>
    <font>
      <sz val="11"/>
      <color theme="1"/>
      <name val="Times New Roman"/>
      <family val="2"/>
    </font>
    <font>
      <sz val="16"/>
      <color theme="2"/>
      <name val="Calibri"/>
      <family val="2"/>
      <scheme val="minor"/>
    </font>
    <font>
      <sz val="12"/>
      <color theme="1"/>
      <name val="Calibri"/>
      <family val="2"/>
      <scheme val="minor"/>
    </font>
    <font>
      <i/>
      <sz val="11"/>
      <color theme="1"/>
      <name val="Calibri"/>
      <family val="2"/>
    </font>
    <font>
      <i/>
      <sz val="11"/>
      <color theme="1"/>
      <name val="Times New Roman"/>
      <family val="2"/>
    </font>
    <font>
      <sz val="16"/>
      <color theme="1"/>
      <name val="Calibri"/>
      <family val="2"/>
      <scheme val="minor"/>
    </font>
    <font>
      <sz val="16"/>
      <color theme="0"/>
      <name val="Calibri"/>
      <family val="2"/>
      <scheme val="minor"/>
    </font>
    <font>
      <b/>
      <sz val="12"/>
      <color theme="1"/>
      <name val="Calibri"/>
      <family val="2"/>
      <scheme val="minor"/>
    </font>
    <font>
      <b/>
      <sz val="10"/>
      <color rgb="FFFF0000"/>
      <name val="Lato"/>
      <family val="2"/>
    </font>
    <font>
      <b/>
      <sz val="12"/>
      <color theme="0"/>
      <name val="Lato"/>
      <family val="2"/>
    </font>
    <font>
      <sz val="10"/>
      <color theme="1"/>
      <name val="Lato"/>
      <family val="2"/>
    </font>
    <font>
      <b/>
      <sz val="10"/>
      <color theme="1"/>
      <name val="Lato"/>
      <family val="2"/>
    </font>
    <font>
      <sz val="11"/>
      <color theme="9" tint="-0.249977111117893"/>
      <name val="Lato"/>
      <family val="2"/>
    </font>
    <font>
      <sz val="11"/>
      <color theme="7" tint="-0.499984740745262"/>
      <name val="Lato"/>
      <family val="2"/>
    </font>
    <font>
      <b/>
      <sz val="12"/>
      <color rgb="FFFF0000"/>
      <name val="Lato"/>
      <family val="2"/>
    </font>
    <font>
      <sz val="10"/>
      <color rgb="FFFF0000"/>
      <name val="Lato"/>
      <family val="2"/>
    </font>
    <font>
      <sz val="12"/>
      <color rgb="FFFF0000"/>
      <name val="Lato"/>
      <family val="2"/>
    </font>
    <font>
      <b/>
      <sz val="18"/>
      <color theme="0"/>
      <name val="Lato"/>
      <family val="2"/>
    </font>
    <font>
      <b/>
      <sz val="12"/>
      <name val="Lato"/>
      <family val="2"/>
    </font>
  </fonts>
  <fills count="10">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4" tint="-0.499984740745262"/>
        <bgColor indexed="64"/>
      </patternFill>
    </fill>
    <fill>
      <patternFill patternType="solid">
        <fgColor rgb="FFFFFFFF"/>
        <bgColor indexed="64"/>
      </patternFill>
    </fill>
    <fill>
      <patternFill patternType="solid">
        <fgColor theme="8" tint="-0.249977111117893"/>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thin">
        <color theme="0" tint="-0.34998626667073579"/>
      </left>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medium">
        <color theme="0" tint="-0.34998626667073579"/>
      </left>
      <right style="thin">
        <color theme="0" tint="-0.14996795556505021"/>
      </right>
      <top/>
      <bottom style="thin">
        <color theme="0" tint="-0.14996795556505021"/>
      </bottom>
      <diagonal/>
    </border>
    <border>
      <left style="medium">
        <color theme="0" tint="-0.34998626667073579"/>
      </left>
      <right style="thin">
        <color theme="0" tint="-0.14996795556505021"/>
      </right>
      <top/>
      <bottom/>
      <diagonal/>
    </border>
    <border>
      <left style="thin">
        <color theme="0" tint="-0.14996795556505021"/>
      </left>
      <right style="medium">
        <color theme="0" tint="-0.34998626667073579"/>
      </right>
      <top/>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top style="thin">
        <color theme="0" tint="-0.14996795556505021"/>
      </top>
      <bottom style="thin">
        <color theme="0" tint="-0.14996795556505021"/>
      </bottom>
      <diagonal/>
    </border>
    <border>
      <left/>
      <right style="medium">
        <color theme="0" tint="-0.34998626667073579"/>
      </right>
      <top style="thin">
        <color theme="0" tint="-0.14996795556505021"/>
      </top>
      <bottom style="thin">
        <color theme="0" tint="-0.14996795556505021"/>
      </bottom>
      <diagonal/>
    </border>
    <border>
      <left style="thin">
        <color theme="0" tint="-0.14996795556505021"/>
      </left>
      <right style="medium">
        <color theme="0" tint="-0.34998626667073579"/>
      </right>
      <top/>
      <bottom style="thin">
        <color theme="0" tint="-0.14996795556505021"/>
      </bottom>
      <diagonal/>
    </border>
    <border>
      <left style="medium">
        <color theme="0" tint="-0.34998626667073579"/>
      </left>
      <right style="thin">
        <color theme="0" tint="-0.14996795556505021"/>
      </right>
      <top style="thin">
        <color theme="0" tint="-0.14996795556505021"/>
      </top>
      <bottom/>
      <diagonal/>
    </border>
    <border>
      <left style="thin">
        <color theme="0" tint="-0.14996795556505021"/>
      </left>
      <right style="medium">
        <color theme="0" tint="-0.34998626667073579"/>
      </right>
      <top style="thin">
        <color theme="0" tint="-0.14996795556505021"/>
      </top>
      <bottom/>
      <diagonal/>
    </border>
    <border>
      <left style="thin">
        <color theme="0" tint="-0.14996795556505021"/>
      </left>
      <right style="medium">
        <color theme="0" tint="-0.34998626667073579"/>
      </right>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3743705557422"/>
      </top>
      <bottom style="thin">
        <color theme="0" tint="-0.14993743705557422"/>
      </bottom>
      <diagonal/>
    </border>
    <border>
      <left style="thin">
        <color theme="0" tint="-0.14993743705557422"/>
      </left>
      <right style="medium">
        <color theme="0" tint="-0.34998626667073579"/>
      </right>
      <top style="thin">
        <color theme="0" tint="-0.14996795556505021"/>
      </top>
      <bottom style="thin">
        <color theme="0" tint="-0.14996795556505021"/>
      </bottom>
      <diagonal/>
    </border>
    <border>
      <left style="medium">
        <color rgb="FFA6A6A6"/>
      </left>
      <right/>
      <top style="thin">
        <color rgb="FFD9D9D9"/>
      </top>
      <bottom style="thin">
        <color rgb="FFD9D9D9"/>
      </bottom>
      <diagonal/>
    </border>
    <border>
      <left/>
      <right style="medium">
        <color theme="0" tint="-0.34998626667073579"/>
      </right>
      <top/>
      <bottom style="thin">
        <color theme="0" tint="-0.14996795556505021"/>
      </bottom>
      <diagonal/>
    </border>
    <border>
      <left style="medium">
        <color theme="0" tint="-0.34998626667073579"/>
      </left>
      <right/>
      <top style="medium">
        <color theme="0" tint="-0.34998626667073579"/>
      </top>
      <bottom style="thin">
        <color theme="0" tint="-0.14996795556505021"/>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style="thin">
        <color theme="0" tint="-0.14996795556505021"/>
      </right>
      <top/>
      <bottom style="medium">
        <color theme="0" tint="-0.34998626667073579"/>
      </bottom>
      <diagonal/>
    </border>
    <border>
      <left style="thin">
        <color theme="0" tint="-0.14996795556505021"/>
      </left>
      <right/>
      <top style="thin">
        <color theme="0" tint="-0.14996795556505021"/>
      </top>
      <bottom style="thin">
        <color theme="0" tint="-0.14996795556505021"/>
      </bottom>
      <diagonal/>
    </border>
    <border>
      <left style="medium">
        <color theme="0" tint="-0.34998626667073579"/>
      </left>
      <right/>
      <top/>
      <bottom style="thin">
        <color theme="0" tint="-0.14996795556505021"/>
      </bottom>
      <diagonal/>
    </border>
  </borders>
  <cellStyleXfs count="5">
    <xf numFmtId="0" fontId="0" fillId="0" borderId="0"/>
    <xf numFmtId="0" fontId="3" fillId="4" borderId="0" applyNumberFormat="0" applyBorder="0" applyAlignment="0" applyProtection="0"/>
    <xf numFmtId="0" fontId="1" fillId="5" borderId="0" applyNumberFormat="0" applyBorder="0" applyAlignment="0" applyProtection="0"/>
    <xf numFmtId="9" fontId="3" fillId="0" borderId="0" applyFont="0" applyFill="0" applyBorder="0" applyAlignment="0" applyProtection="0"/>
    <xf numFmtId="0" fontId="30" fillId="0" borderId="0"/>
  </cellStyleXfs>
  <cellXfs count="311">
    <xf numFmtId="0" fontId="0" fillId="0" borderId="0" xfId="0"/>
    <xf numFmtId="0" fontId="4" fillId="0" borderId="0" xfId="0" applyFont="1"/>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vertical="top"/>
    </xf>
    <xf numFmtId="0" fontId="12" fillId="7" borderId="2" xfId="0" applyFont="1" applyFill="1" applyBorder="1"/>
    <xf numFmtId="0" fontId="12" fillId="7" borderId="3" xfId="0" applyFont="1" applyFill="1" applyBorder="1"/>
    <xf numFmtId="0" fontId="12" fillId="7" borderId="3" xfId="0" applyFont="1" applyFill="1" applyBorder="1" applyAlignment="1">
      <alignment wrapText="1"/>
    </xf>
    <xf numFmtId="0" fontId="13" fillId="8" borderId="0" xfId="0" applyFont="1" applyFill="1" applyAlignment="1">
      <alignment vertical="center" wrapText="1"/>
    </xf>
    <xf numFmtId="0" fontId="4" fillId="0" borderId="4" xfId="0" applyFont="1" applyBorder="1" applyAlignment="1">
      <alignment horizontal="left" vertical="center" wrapText="1"/>
    </xf>
    <xf numFmtId="0" fontId="19" fillId="0" borderId="0" xfId="0" applyFont="1" applyAlignment="1">
      <alignment vertical="center" wrapText="1"/>
    </xf>
    <xf numFmtId="0" fontId="4" fillId="0" borderId="0" xfId="0" applyFont="1" applyAlignment="1">
      <alignment horizontal="left"/>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9" fontId="4" fillId="0" borderId="0" xfId="3" applyFont="1" applyAlignment="1">
      <alignment horizontal="center"/>
    </xf>
    <xf numFmtId="0" fontId="4" fillId="0" borderId="0" xfId="0" applyFont="1" applyAlignment="1">
      <alignment horizontal="center"/>
    </xf>
    <xf numFmtId="0" fontId="8" fillId="0" borderId="0" xfId="0" applyFont="1" applyAlignment="1">
      <alignment horizontal="left" vertical="top"/>
    </xf>
    <xf numFmtId="1" fontId="4" fillId="0" borderId="0" xfId="0" applyNumberFormat="1" applyFont="1"/>
    <xf numFmtId="0" fontId="11" fillId="0" borderId="0" xfId="0" applyFont="1"/>
    <xf numFmtId="0" fontId="8" fillId="0" borderId="0" xfId="0" applyFont="1" applyAlignment="1">
      <alignment vertical="center"/>
    </xf>
    <xf numFmtId="0" fontId="11" fillId="0" borderId="0" xfId="0" applyFont="1" applyAlignment="1">
      <alignment vertical="top" wrapText="1"/>
    </xf>
    <xf numFmtId="0" fontId="8" fillId="0" borderId="0" xfId="0" applyFont="1" applyAlignment="1">
      <alignment horizontal="left" vertical="top" wrapText="1"/>
    </xf>
    <xf numFmtId="0" fontId="4" fillId="0" borderId="0" xfId="0" applyFont="1" applyProtection="1">
      <protection locked="0"/>
    </xf>
    <xf numFmtId="0" fontId="4" fillId="6" borderId="0" xfId="0" applyFont="1" applyFill="1" applyProtection="1">
      <protection locked="0"/>
    </xf>
    <xf numFmtId="0" fontId="4" fillId="0" borderId="0" xfId="0" applyFont="1" applyAlignment="1">
      <alignment horizontal="center" vertical="center"/>
    </xf>
    <xf numFmtId="168" fontId="4" fillId="0" borderId="0" xfId="0" applyNumberFormat="1" applyFont="1" applyProtection="1">
      <protection locked="0"/>
    </xf>
    <xf numFmtId="0" fontId="0" fillId="0" borderId="0" xfId="0" applyAlignment="1">
      <alignment vertical="top"/>
    </xf>
    <xf numFmtId="0" fontId="4" fillId="0" borderId="0" xfId="0" applyFont="1" applyAlignment="1">
      <alignment vertical="top" wrapText="1"/>
    </xf>
    <xf numFmtId="0" fontId="28" fillId="0" borderId="0" xfId="0" applyFont="1" applyAlignment="1" applyProtection="1">
      <alignment horizontal="center" vertical="center"/>
      <protection hidden="1"/>
    </xf>
    <xf numFmtId="0" fontId="0" fillId="0" borderId="0" xfId="0" applyAlignment="1">
      <alignment horizontal="center"/>
    </xf>
    <xf numFmtId="0" fontId="0" fillId="0" borderId="0" xfId="0" applyAlignment="1">
      <alignment wrapText="1"/>
    </xf>
    <xf numFmtId="166" fontId="0" fillId="0" borderId="0" xfId="0" applyNumberFormat="1" applyAlignment="1">
      <alignment wrapText="1"/>
    </xf>
    <xf numFmtId="0" fontId="0" fillId="0" borderId="0" xfId="0" applyAlignment="1">
      <alignment horizontal="left" vertical="center"/>
    </xf>
    <xf numFmtId="0" fontId="0" fillId="0" borderId="0" xfId="0" applyAlignment="1">
      <alignment horizontal="center" vertical="center"/>
    </xf>
    <xf numFmtId="169" fontId="0" fillId="0" borderId="0" xfId="0" applyNumberFormat="1" applyAlignment="1">
      <alignment horizontal="center"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left" vertical="center"/>
    </xf>
    <xf numFmtId="0" fontId="31" fillId="0" borderId="6" xfId="4" applyFont="1" applyBorder="1"/>
    <xf numFmtId="0" fontId="31" fillId="0" borderId="7" xfId="4" applyFont="1" applyBorder="1"/>
    <xf numFmtId="0" fontId="31" fillId="0" borderId="8" xfId="4" applyFont="1" applyBorder="1"/>
    <xf numFmtId="0" fontId="31" fillId="0" borderId="9" xfId="4" applyFont="1" applyBorder="1"/>
    <xf numFmtId="0" fontId="32" fillId="0" borderId="0" xfId="4" applyFont="1"/>
    <xf numFmtId="0" fontId="32" fillId="0" borderId="0" xfId="4" applyFont="1" applyProtection="1">
      <protection hidden="1"/>
    </xf>
    <xf numFmtId="0" fontId="35" fillId="3" borderId="13" xfId="4" applyFont="1" applyFill="1" applyBorder="1" applyProtection="1">
      <protection hidden="1"/>
    </xf>
    <xf numFmtId="0" fontId="35" fillId="3" borderId="14" xfId="4" applyFont="1" applyFill="1" applyBorder="1" applyProtection="1">
      <protection hidden="1"/>
    </xf>
    <xf numFmtId="0" fontId="36" fillId="3" borderId="14" xfId="4" applyFont="1" applyFill="1" applyBorder="1" applyAlignment="1" applyProtection="1">
      <alignment horizontal="center"/>
      <protection hidden="1"/>
    </xf>
    <xf numFmtId="0" fontId="35" fillId="3" borderId="15"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7" fillId="3" borderId="16" xfId="4" applyFont="1" applyFill="1" applyBorder="1" applyAlignment="1">
      <alignment horizontal="center"/>
    </xf>
    <xf numFmtId="0" fontId="37" fillId="3" borderId="0" xfId="4" applyFont="1" applyFill="1" applyAlignment="1" applyProtection="1">
      <alignment horizontal="center"/>
      <protection hidden="1"/>
    </xf>
    <xf numFmtId="0" fontId="37" fillId="3" borderId="17" xfId="4" applyFont="1" applyFill="1" applyBorder="1" applyAlignment="1" applyProtection="1">
      <alignment horizontal="center"/>
      <protection hidden="1"/>
    </xf>
    <xf numFmtId="16" fontId="32" fillId="3" borderId="16" xfId="4" quotePrefix="1" applyNumberFormat="1" applyFont="1" applyFill="1" applyBorder="1" applyAlignment="1">
      <alignment horizontal="center"/>
    </xf>
    <xf numFmtId="0" fontId="32" fillId="3" borderId="0" xfId="4" applyFont="1" applyFill="1" applyProtection="1">
      <protection hidden="1"/>
    </xf>
    <xf numFmtId="0" fontId="32" fillId="3" borderId="16" xfId="4" applyFont="1" applyFill="1" applyBorder="1" applyAlignment="1">
      <alignment horizontal="center"/>
    </xf>
    <xf numFmtId="0" fontId="32" fillId="3" borderId="16" xfId="4" quotePrefix="1" applyFont="1" applyFill="1" applyBorder="1" applyAlignment="1">
      <alignment horizontal="center"/>
    </xf>
    <xf numFmtId="0" fontId="32" fillId="3" borderId="18" xfId="4" applyFont="1" applyFill="1" applyBorder="1"/>
    <xf numFmtId="0" fontId="32" fillId="3" borderId="19" xfId="4" applyFont="1" applyFill="1" applyBorder="1" applyProtection="1">
      <protection hidden="1"/>
    </xf>
    <xf numFmtId="0" fontId="32" fillId="3" borderId="19" xfId="4" applyFont="1" applyFill="1" applyBorder="1" applyAlignment="1" applyProtection="1">
      <alignment horizontal="center"/>
      <protection hidden="1"/>
    </xf>
    <xf numFmtId="0" fontId="32" fillId="3" borderId="20" xfId="4" applyFont="1" applyFill="1" applyBorder="1" applyAlignment="1" applyProtection="1">
      <alignment horizontal="center"/>
      <protection hidden="1"/>
    </xf>
    <xf numFmtId="0" fontId="4" fillId="0" borderId="0" xfId="0" applyFont="1" applyAlignment="1">
      <alignment horizontal="left" vertical="center"/>
    </xf>
    <xf numFmtId="0" fontId="5" fillId="0" borderId="0" xfId="0" applyFont="1" applyAlignment="1">
      <alignment horizontal="left" vertical="center" indent="54"/>
    </xf>
    <xf numFmtId="0" fontId="4" fillId="0" borderId="0" xfId="0" applyFont="1" applyProtection="1">
      <protection hidden="1"/>
    </xf>
    <xf numFmtId="0" fontId="16" fillId="0" borderId="0" xfId="0" applyFont="1"/>
    <xf numFmtId="0" fontId="7" fillId="0" borderId="0" xfId="0" applyFont="1" applyAlignment="1" applyProtection="1">
      <alignment horizontal="center" vertical="center"/>
      <protection hidden="1"/>
    </xf>
    <xf numFmtId="0" fontId="4" fillId="0" borderId="0" xfId="0" applyFont="1" applyAlignment="1" applyProtection="1">
      <alignment vertical="top"/>
      <protection hidden="1"/>
    </xf>
    <xf numFmtId="0" fontId="16" fillId="0" borderId="0" xfId="0" applyFont="1" applyAlignment="1">
      <alignment vertical="top"/>
    </xf>
    <xf numFmtId="0" fontId="4" fillId="0" borderId="0" xfId="0" applyFont="1" applyAlignment="1">
      <alignment horizontal="left" vertical="top"/>
    </xf>
    <xf numFmtId="0" fontId="4" fillId="0" borderId="0" xfId="0" applyFont="1" applyAlignment="1" applyProtection="1">
      <alignment vertical="center"/>
      <protection hidden="1"/>
    </xf>
    <xf numFmtId="0" fontId="16" fillId="0" borderId="0" xfId="0" applyFont="1" applyAlignment="1">
      <alignment vertical="center"/>
    </xf>
    <xf numFmtId="0" fontId="7" fillId="0" borderId="0" xfId="0" applyFont="1" applyAlignment="1" applyProtection="1">
      <alignment vertical="center"/>
      <protection locked="0"/>
    </xf>
    <xf numFmtId="0" fontId="19" fillId="0" borderId="0" xfId="0" applyFont="1"/>
    <xf numFmtId="0" fontId="4" fillId="0" borderId="0" xfId="0" applyFont="1" applyAlignment="1">
      <alignment horizontal="center" vertical="center" wrapText="1"/>
    </xf>
    <xf numFmtId="0" fontId="6" fillId="0" borderId="0" xfId="0" applyFont="1" applyAlignment="1">
      <alignment horizontal="left" vertical="top" wrapText="1"/>
    </xf>
    <xf numFmtId="0" fontId="10" fillId="0" borderId="0" xfId="0" applyFont="1" applyAlignment="1" applyProtection="1">
      <alignment horizontal="left" vertical="center"/>
      <protection hidden="1"/>
    </xf>
    <xf numFmtId="0" fontId="7" fillId="0" borderId="0" xfId="0" applyFont="1" applyProtection="1">
      <protection locked="0"/>
    </xf>
    <xf numFmtId="0" fontId="29" fillId="0" borderId="0" xfId="0" applyFont="1" applyAlignment="1" applyProtection="1">
      <alignment horizontal="center" vertical="center"/>
      <protection hidden="1"/>
    </xf>
    <xf numFmtId="0" fontId="7" fillId="0" borderId="0" xfId="0" applyFont="1"/>
    <xf numFmtId="0" fontId="7" fillId="0" borderId="0" xfId="0" applyFont="1" applyAlignment="1">
      <alignment horizontal="center" vertical="center"/>
    </xf>
    <xf numFmtId="0" fontId="7" fillId="0" borderId="0" xfId="0" applyFont="1" applyAlignment="1" applyProtection="1">
      <alignment vertical="center"/>
      <protection hidden="1"/>
    </xf>
    <xf numFmtId="9" fontId="4" fillId="0" borderId="0" xfId="0" applyNumberFormat="1" applyFont="1"/>
    <xf numFmtId="9" fontId="4" fillId="0" borderId="0" xfId="0" applyNumberFormat="1" applyFont="1" applyAlignment="1">
      <alignment horizontal="left" vertical="center"/>
    </xf>
    <xf numFmtId="165" fontId="4" fillId="0" borderId="0" xfId="0" applyNumberFormat="1" applyFont="1" applyAlignment="1">
      <alignment horizontal="left" vertical="center"/>
    </xf>
    <xf numFmtId="0" fontId="16" fillId="0" borderId="0" xfId="0" applyFont="1" applyAlignment="1">
      <alignment horizontal="center" vertical="center"/>
    </xf>
    <xf numFmtId="0" fontId="13" fillId="0" borderId="0" xfId="0" applyFont="1" applyAlignment="1">
      <alignmen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xf numFmtId="0" fontId="4" fillId="0" borderId="15" xfId="0" applyFont="1" applyBorder="1" applyAlignment="1">
      <alignment vertical="center" wrapText="1"/>
    </xf>
    <xf numFmtId="0" fontId="4" fillId="0" borderId="16" xfId="0" applyFont="1" applyBorder="1" applyAlignment="1">
      <alignment vertical="center"/>
    </xf>
    <xf numFmtId="0" fontId="4" fillId="0" borderId="16" xfId="0" applyFont="1" applyBorder="1"/>
    <xf numFmtId="0" fontId="4" fillId="0" borderId="16" xfId="0" applyFont="1" applyBorder="1" applyAlignment="1">
      <alignment vertical="center" wrapText="1"/>
    </xf>
    <xf numFmtId="0" fontId="4" fillId="0" borderId="15" xfId="0" applyFont="1" applyBorder="1"/>
    <xf numFmtId="0" fontId="4" fillId="3" borderId="16" xfId="0" applyFont="1" applyFill="1" applyBorder="1" applyAlignment="1">
      <alignment wrapText="1"/>
    </xf>
    <xf numFmtId="9" fontId="4" fillId="0" borderId="17" xfId="3" applyFont="1" applyBorder="1" applyAlignment="1" applyProtection="1">
      <alignment horizontal="left" vertical="center"/>
    </xf>
    <xf numFmtId="164" fontId="4" fillId="0" borderId="17" xfId="0" applyNumberFormat="1" applyFont="1" applyBorder="1" applyAlignment="1">
      <alignment horizontal="left" vertical="center" indent="4"/>
    </xf>
    <xf numFmtId="0" fontId="21" fillId="0" borderId="13" xfId="0" applyFont="1" applyBorder="1" applyAlignment="1">
      <alignment vertical="center"/>
    </xf>
    <xf numFmtId="0" fontId="4" fillId="3" borderId="15" xfId="0" applyFont="1" applyFill="1" applyBorder="1" applyAlignment="1">
      <alignment vertical="top"/>
    </xf>
    <xf numFmtId="0" fontId="19" fillId="0" borderId="16" xfId="0" applyFont="1" applyBorder="1" applyAlignment="1">
      <alignment vertical="center"/>
    </xf>
    <xf numFmtId="0" fontId="21" fillId="0" borderId="16" xfId="0" applyFont="1" applyBorder="1" applyAlignment="1">
      <alignment vertical="center"/>
    </xf>
    <xf numFmtId="0" fontId="4" fillId="0" borderId="17" xfId="0" applyFont="1" applyBorder="1"/>
    <xf numFmtId="0" fontId="4" fillId="3" borderId="17" xfId="0" applyFont="1" applyFill="1" applyBorder="1" applyAlignment="1">
      <alignment horizontal="left" vertical="top" indent="5"/>
    </xf>
    <xf numFmtId="0" fontId="4" fillId="0" borderId="13" xfId="0" applyFont="1" applyBorder="1" applyAlignment="1">
      <alignment vertical="center" wrapText="1"/>
    </xf>
    <xf numFmtId="0" fontId="4" fillId="0" borderId="13" xfId="0" applyFont="1" applyBorder="1" applyAlignment="1">
      <alignment vertical="center"/>
    </xf>
    <xf numFmtId="0" fontId="4" fillId="0" borderId="17" xfId="0" applyFont="1" applyBorder="1" applyAlignment="1">
      <alignment vertical="center" wrapText="1"/>
    </xf>
    <xf numFmtId="0" fontId="6" fillId="0" borderId="17" xfId="0" applyFont="1" applyBorder="1" applyAlignment="1" applyProtection="1">
      <alignment vertical="top" wrapText="1"/>
      <protection hidden="1"/>
    </xf>
    <xf numFmtId="0" fontId="19" fillId="0" borderId="16" xfId="0" applyFont="1" applyBorder="1"/>
    <xf numFmtId="0" fontId="4" fillId="0" borderId="15" xfId="0" applyFont="1" applyBorder="1" applyAlignment="1">
      <alignment horizontal="left"/>
    </xf>
    <xf numFmtId="0" fontId="4" fillId="0" borderId="18" xfId="0" applyFont="1" applyBorder="1" applyAlignment="1">
      <alignmen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38" fillId="0" borderId="25" xfId="0" applyFont="1" applyBorder="1" applyAlignment="1" applyProtection="1">
      <alignment horizontal="left" wrapText="1" indent="36"/>
      <protection hidden="1"/>
    </xf>
    <xf numFmtId="3" fontId="4" fillId="0" borderId="27" xfId="0" applyNumberFormat="1" applyFont="1" applyBorder="1" applyAlignment="1">
      <alignment horizontal="left" vertical="center"/>
    </xf>
    <xf numFmtId="3" fontId="4" fillId="0" borderId="25" xfId="0" applyNumberFormat="1" applyFont="1" applyBorder="1" applyAlignment="1" applyProtection="1">
      <alignment horizontal="left" vertical="center"/>
      <protection locked="0"/>
    </xf>
    <xf numFmtId="3" fontId="4" fillId="0" borderId="28" xfId="0" applyNumberFormat="1" applyFont="1" applyBorder="1" applyAlignment="1" applyProtection="1">
      <alignment horizontal="left" vertical="center"/>
      <protection locked="0"/>
    </xf>
    <xf numFmtId="0" fontId="4" fillId="0" borderId="21" xfId="0" applyFont="1" applyBorder="1" applyAlignment="1">
      <alignment vertical="center" wrapText="1"/>
    </xf>
    <xf numFmtId="0" fontId="4" fillId="0" borderId="21" xfId="0" applyFont="1" applyBorder="1" applyAlignment="1">
      <alignment horizontal="left" vertical="center" wrapText="1"/>
    </xf>
    <xf numFmtId="0" fontId="4" fillId="0" borderId="29" xfId="0" applyFont="1" applyBorder="1" applyAlignment="1">
      <alignment vertical="center"/>
    </xf>
    <xf numFmtId="0" fontId="4" fillId="0" borderId="21" xfId="0" applyFont="1" applyBorder="1" applyAlignment="1">
      <alignment horizontal="left" vertical="center"/>
    </xf>
    <xf numFmtId="165" fontId="4" fillId="0" borderId="25" xfId="0" applyNumberFormat="1" applyFont="1" applyBorder="1" applyAlignment="1" applyProtection="1">
      <alignment horizontal="left" vertical="center"/>
      <protection locked="0"/>
    </xf>
    <xf numFmtId="0" fontId="19" fillId="0" borderId="21" xfId="0" applyFont="1" applyBorder="1" applyAlignment="1">
      <alignment vertical="center"/>
    </xf>
    <xf numFmtId="0" fontId="4" fillId="0" borderId="25" xfId="0" applyFont="1" applyBorder="1" applyAlignment="1">
      <alignment vertical="center"/>
    </xf>
    <xf numFmtId="0" fontId="4" fillId="0" borderId="25" xfId="0" applyFont="1" applyBorder="1" applyAlignment="1" applyProtection="1">
      <alignment vertical="center" wrapText="1"/>
      <protection locked="0"/>
    </xf>
    <xf numFmtId="0" fontId="4" fillId="0" borderId="29" xfId="0" applyFont="1" applyBorder="1" applyAlignment="1">
      <alignment vertical="center" wrapText="1"/>
    </xf>
    <xf numFmtId="0" fontId="4" fillId="0" borderId="30" xfId="0" applyFont="1" applyBorder="1"/>
    <xf numFmtId="0" fontId="4" fillId="0" borderId="24" xfId="0" applyFont="1" applyBorder="1"/>
    <xf numFmtId="0" fontId="10" fillId="0" borderId="23" xfId="0" applyFont="1" applyBorder="1" applyAlignment="1">
      <alignment vertical="center"/>
    </xf>
    <xf numFmtId="0" fontId="19" fillId="0" borderId="22" xfId="0" applyFont="1" applyBorder="1" applyAlignment="1">
      <alignment vertical="center"/>
    </xf>
    <xf numFmtId="0" fontId="11" fillId="3" borderId="21" xfId="0" applyFont="1" applyFill="1" applyBorder="1" applyAlignment="1">
      <alignment horizontal="left" vertical="center"/>
    </xf>
    <xf numFmtId="0" fontId="4" fillId="0" borderId="21" xfId="0" applyFont="1" applyBorder="1" applyAlignment="1" applyProtection="1">
      <alignment vertical="center" wrapText="1"/>
      <protection hidden="1"/>
    </xf>
    <xf numFmtId="166" fontId="19" fillId="0" borderId="21" xfId="0" applyNumberFormat="1" applyFont="1" applyBorder="1" applyAlignment="1" applyProtection="1">
      <alignment vertical="center"/>
      <protection hidden="1"/>
    </xf>
    <xf numFmtId="165" fontId="4" fillId="0" borderId="25" xfId="0" applyNumberFormat="1" applyFont="1" applyBorder="1" applyAlignment="1" applyProtection="1">
      <alignment horizontal="center" vertical="center"/>
      <protection locked="0"/>
    </xf>
    <xf numFmtId="0" fontId="4" fillId="0" borderId="25" xfId="0" applyFont="1" applyBorder="1" applyAlignment="1" applyProtection="1">
      <alignment vertical="center"/>
      <protection locked="0"/>
    </xf>
    <xf numFmtId="170" fontId="19" fillId="0" borderId="28" xfId="0" applyNumberFormat="1"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170" fontId="4" fillId="0" borderId="28" xfId="0" applyNumberFormat="1" applyFont="1" applyBorder="1" applyAlignment="1" applyProtection="1">
      <alignment horizontal="left" vertical="center"/>
      <protection locked="0"/>
    </xf>
    <xf numFmtId="170" fontId="4" fillId="0" borderId="25" xfId="0" applyNumberFormat="1" applyFont="1" applyBorder="1" applyAlignment="1" applyProtection="1">
      <alignment horizontal="left" vertical="center"/>
      <protection locked="0"/>
    </xf>
    <xf numFmtId="0" fontId="4" fillId="0" borderId="31" xfId="0" applyFont="1" applyBorder="1" applyAlignment="1" applyProtection="1">
      <alignment vertical="center" wrapText="1"/>
      <protection locked="0"/>
    </xf>
    <xf numFmtId="0" fontId="10" fillId="0" borderId="11" xfId="0" applyFont="1" applyBorder="1" applyAlignment="1" applyProtection="1">
      <alignment horizontal="center"/>
      <protection hidden="1"/>
    </xf>
    <xf numFmtId="0" fontId="4" fillId="0" borderId="0" xfId="0" applyFont="1" applyAlignment="1" applyProtection="1">
      <alignment horizontal="center" vertical="center"/>
      <protection hidden="1"/>
    </xf>
    <xf numFmtId="0" fontId="28" fillId="0" borderId="0" xfId="0" applyFont="1" applyAlignment="1">
      <alignment horizontal="center" vertical="center"/>
    </xf>
    <xf numFmtId="0" fontId="13" fillId="0" borderId="16" xfId="0" applyFont="1" applyBorder="1" applyAlignment="1">
      <alignment vertical="center"/>
    </xf>
    <xf numFmtId="0" fontId="13" fillId="0" borderId="16" xfId="0" applyFont="1" applyBorder="1"/>
    <xf numFmtId="0" fontId="13" fillId="0" borderId="16" xfId="0" applyFont="1" applyBorder="1" applyAlignment="1">
      <alignment vertical="center" wrapText="1"/>
    </xf>
    <xf numFmtId="0" fontId="4" fillId="0" borderId="18" xfId="0" applyFont="1" applyBorder="1"/>
    <xf numFmtId="0" fontId="4" fillId="0" borderId="19" xfId="0" applyFont="1" applyBorder="1"/>
    <xf numFmtId="0" fontId="4" fillId="0" borderId="20" xfId="0" applyFont="1" applyBorder="1"/>
    <xf numFmtId="0" fontId="4" fillId="0" borderId="32"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13" fillId="0" borderId="16" xfId="0" applyFont="1" applyBorder="1" applyAlignment="1">
      <alignment wrapText="1"/>
    </xf>
    <xf numFmtId="0" fontId="38" fillId="0" borderId="25" xfId="0" applyFont="1" applyBorder="1" applyAlignment="1" applyProtection="1">
      <alignment horizontal="left" vertical="center" wrapText="1" indent="36"/>
      <protection hidden="1"/>
    </xf>
    <xf numFmtId="0" fontId="19" fillId="0" borderId="26" xfId="0" applyFont="1" applyBorder="1" applyAlignment="1">
      <alignment vertical="center" wrapText="1"/>
    </xf>
    <xf numFmtId="0" fontId="19" fillId="0" borderId="26" xfId="0" applyFont="1" applyBorder="1" applyAlignment="1">
      <alignment horizontal="left" vertical="center" wrapText="1"/>
    </xf>
    <xf numFmtId="0" fontId="22" fillId="3" borderId="34" xfId="0" applyFont="1" applyFill="1" applyBorder="1" applyAlignment="1" applyProtection="1">
      <alignment horizontal="left" vertical="center" indent="19"/>
      <protection hidden="1"/>
    </xf>
    <xf numFmtId="0" fontId="7" fillId="0" borderId="0" xfId="0" applyFont="1" applyProtection="1">
      <protection hidden="1"/>
    </xf>
    <xf numFmtId="0" fontId="21" fillId="0" borderId="0" xfId="0" applyFont="1" applyProtection="1">
      <protection hidden="1"/>
    </xf>
    <xf numFmtId="0" fontId="4" fillId="0" borderId="15" xfId="0" applyFont="1" applyBorder="1" applyAlignment="1" applyProtection="1">
      <alignment vertical="center" wrapText="1"/>
      <protection locked="0"/>
    </xf>
    <xf numFmtId="0" fontId="4" fillId="0" borderId="30" xfId="0" applyFont="1" applyBorder="1" applyAlignment="1" applyProtection="1">
      <alignment vertical="center"/>
      <protection locked="0"/>
    </xf>
    <xf numFmtId="0" fontId="4" fillId="0" borderId="24" xfId="0" applyFont="1" applyBorder="1" applyAlignment="1" applyProtection="1">
      <alignment vertical="center"/>
      <protection locked="0"/>
    </xf>
    <xf numFmtId="170" fontId="0" fillId="0" borderId="0" xfId="0" applyNumberFormat="1"/>
    <xf numFmtId="0" fontId="4" fillId="0" borderId="28" xfId="0" applyFont="1" applyBorder="1" applyAlignment="1" applyProtection="1">
      <alignment vertical="center"/>
      <protection locked="0"/>
    </xf>
    <xf numFmtId="0" fontId="4" fillId="0" borderId="25" xfId="0" applyFont="1" applyBorder="1" applyAlignment="1" applyProtection="1">
      <alignment horizontal="left" vertical="center"/>
      <protection locked="0"/>
    </xf>
    <xf numFmtId="0" fontId="4" fillId="0" borderId="25" xfId="0" applyFont="1" applyBorder="1" applyAlignment="1" applyProtection="1">
      <alignment horizontal="center" vertical="center" wrapText="1"/>
      <protection locked="0"/>
    </xf>
    <xf numFmtId="0" fontId="19" fillId="0" borderId="29" xfId="0" applyFont="1" applyBorder="1" applyAlignment="1">
      <alignment vertical="center" wrapText="1"/>
    </xf>
    <xf numFmtId="169" fontId="4" fillId="0" borderId="0" xfId="0" applyNumberFormat="1" applyFont="1" applyAlignment="1">
      <alignment horizontal="left" vertical="center"/>
    </xf>
    <xf numFmtId="0" fontId="19" fillId="0" borderId="35" xfId="0" applyFont="1" applyBorder="1" applyAlignment="1">
      <alignment vertical="top" wrapText="1"/>
    </xf>
    <xf numFmtId="165" fontId="4" fillId="0" borderId="32" xfId="0" applyNumberFormat="1" applyFont="1" applyBorder="1" applyAlignment="1" applyProtection="1">
      <alignment horizontal="left" vertical="center"/>
      <protection locked="0"/>
    </xf>
    <xf numFmtId="165" fontId="4" fillId="0" borderId="33" xfId="0" applyNumberFormat="1" applyFont="1" applyBorder="1" applyAlignment="1" applyProtection="1">
      <alignment horizontal="left" vertical="center"/>
      <protection locked="0"/>
    </xf>
    <xf numFmtId="165" fontId="4" fillId="0" borderId="32" xfId="0" applyNumberFormat="1" applyFont="1" applyBorder="1" applyAlignment="1" applyProtection="1">
      <alignment horizontal="left" vertical="center" wrapText="1"/>
      <protection locked="0"/>
    </xf>
    <xf numFmtId="0" fontId="4" fillId="0" borderId="21" xfId="0" applyFont="1" applyBorder="1" applyAlignment="1" applyProtection="1">
      <alignment vertical="center"/>
      <protection hidden="1"/>
    </xf>
    <xf numFmtId="167" fontId="4" fillId="0" borderId="21" xfId="0" applyNumberFormat="1" applyFont="1" applyBorder="1" applyAlignment="1">
      <alignment vertical="center" wrapText="1"/>
    </xf>
    <xf numFmtId="164" fontId="4" fillId="0" borderId="25" xfId="0" applyNumberFormat="1" applyFont="1" applyBorder="1" applyAlignment="1">
      <alignment horizontal="left" vertical="center" indent="4"/>
    </xf>
    <xf numFmtId="0" fontId="0" fillId="0" borderId="0" xfId="0" applyAlignment="1">
      <alignment horizontal="left" vertical="center" indent="5"/>
    </xf>
    <xf numFmtId="0" fontId="37" fillId="2" borderId="1" xfId="0" applyFont="1" applyFill="1" applyBorder="1" applyAlignment="1">
      <alignment horizontal="left" vertical="top" wrapText="1"/>
    </xf>
    <xf numFmtId="0" fontId="4" fillId="0" borderId="36" xfId="0" applyFont="1" applyBorder="1"/>
    <xf numFmtId="0" fontId="19" fillId="0" borderId="26" xfId="0" applyFont="1" applyBorder="1" applyAlignment="1">
      <alignment vertical="center"/>
    </xf>
    <xf numFmtId="0" fontId="4" fillId="3" borderId="21" xfId="0" applyFont="1" applyFill="1" applyBorder="1" applyAlignment="1">
      <alignment vertical="center"/>
    </xf>
    <xf numFmtId="0" fontId="10" fillId="0" borderId="25" xfId="0" applyFont="1" applyBorder="1" applyAlignment="1" applyProtection="1">
      <alignment horizontal="left" vertical="center" wrapText="1" indent="34"/>
      <protection hidden="1"/>
    </xf>
    <xf numFmtId="0" fontId="4" fillId="3" borderId="21" xfId="0" applyFont="1" applyFill="1" applyBorder="1" applyAlignment="1">
      <alignment vertical="center" wrapText="1"/>
    </xf>
    <xf numFmtId="0" fontId="19" fillId="0" borderId="25" xfId="0" applyFont="1" applyBorder="1" applyAlignment="1" applyProtection="1">
      <alignment horizontal="left" vertical="center" wrapText="1"/>
      <protection locked="0" hidden="1"/>
    </xf>
    <xf numFmtId="0" fontId="23" fillId="0" borderId="25" xfId="0" applyFont="1" applyBorder="1" applyAlignment="1" applyProtection="1">
      <alignment horizontal="left" vertical="center"/>
      <protection locked="0"/>
    </xf>
    <xf numFmtId="0" fontId="10" fillId="0" borderId="25" xfId="0" applyFont="1" applyBorder="1" applyAlignment="1">
      <alignment horizontal="left" vertical="center" wrapText="1" indent="34"/>
    </xf>
    <xf numFmtId="0" fontId="4" fillId="3" borderId="21" xfId="0" applyFont="1" applyFill="1" applyBorder="1" applyAlignment="1">
      <alignment horizontal="left" vertical="center" wrapText="1"/>
    </xf>
    <xf numFmtId="0" fontId="23" fillId="0" borderId="25" xfId="0" applyFont="1" applyBorder="1" applyAlignment="1" applyProtection="1">
      <alignment horizontal="left" vertical="center" indent="22"/>
      <protection locked="0" hidden="1"/>
    </xf>
    <xf numFmtId="0" fontId="4" fillId="0" borderId="38" xfId="0" applyFont="1" applyBorder="1" applyAlignment="1">
      <alignment vertical="center" wrapText="1"/>
    </xf>
    <xf numFmtId="0" fontId="4" fillId="0" borderId="37" xfId="0" applyFont="1" applyBorder="1"/>
    <xf numFmtId="3" fontId="23" fillId="0" borderId="25" xfId="0" applyNumberFormat="1" applyFont="1" applyBorder="1" applyAlignment="1" applyProtection="1">
      <alignment horizontal="center" vertical="center"/>
      <protection locked="0"/>
    </xf>
    <xf numFmtId="0" fontId="40" fillId="0" borderId="0" xfId="0" applyFont="1" applyAlignment="1">
      <alignment vertical="center" wrapText="1"/>
    </xf>
    <xf numFmtId="0" fontId="40" fillId="0" borderId="0" xfId="0" applyFont="1" applyAlignment="1">
      <alignment vertical="center"/>
    </xf>
    <xf numFmtId="167" fontId="40" fillId="0" borderId="0" xfId="0" applyNumberFormat="1" applyFont="1" applyAlignment="1">
      <alignment vertical="center" wrapText="1"/>
    </xf>
    <xf numFmtId="0" fontId="38" fillId="0" borderId="0" xfId="0" applyFont="1" applyAlignment="1">
      <alignment vertical="center" wrapText="1"/>
    </xf>
    <xf numFmtId="0" fontId="41" fillId="3" borderId="0" xfId="0" applyFont="1" applyFill="1" applyAlignment="1">
      <alignment horizontal="left" vertical="center" wrapText="1"/>
    </xf>
    <xf numFmtId="0" fontId="27" fillId="0" borderId="0" xfId="0" applyFont="1" applyAlignment="1">
      <alignment vertical="center" wrapText="1"/>
    </xf>
    <xf numFmtId="0" fontId="38" fillId="0" borderId="0" xfId="0" applyFont="1" applyAlignment="1">
      <alignment horizontal="left" vertical="center" wrapText="1"/>
    </xf>
    <xf numFmtId="0" fontId="40" fillId="0" borderId="0" xfId="0" applyFont="1" applyAlignment="1">
      <alignment horizontal="left" vertical="center" wrapText="1"/>
    </xf>
    <xf numFmtId="0" fontId="40" fillId="3" borderId="0" xfId="0" applyFont="1" applyFill="1" applyAlignment="1">
      <alignment horizontal="center" vertical="center" wrapText="1"/>
    </xf>
    <xf numFmtId="0" fontId="27" fillId="0" borderId="0" xfId="0" applyFont="1" applyAlignment="1">
      <alignment horizontal="center" vertical="center" wrapText="1"/>
    </xf>
    <xf numFmtId="0" fontId="38" fillId="0" borderId="0" xfId="0" applyFont="1" applyAlignment="1">
      <alignment horizontal="center" vertical="center" wrapText="1"/>
    </xf>
    <xf numFmtId="0" fontId="40" fillId="3" borderId="0" xfId="0" applyFont="1" applyFill="1" applyAlignment="1">
      <alignment horizontal="left" vertical="center" wrapText="1"/>
    </xf>
    <xf numFmtId="0" fontId="4" fillId="0" borderId="25" xfId="0" applyFont="1" applyBorder="1" applyAlignment="1" applyProtection="1">
      <alignment horizontal="center" vertical="center"/>
      <protection locked="0"/>
    </xf>
    <xf numFmtId="0" fontId="40" fillId="0" borderId="0" xfId="0" applyFont="1" applyAlignment="1">
      <alignment horizontal="center" vertical="center" wrapText="1"/>
    </xf>
    <xf numFmtId="0" fontId="42" fillId="0" borderId="0" xfId="0" applyFont="1"/>
    <xf numFmtId="0" fontId="43" fillId="0" borderId="0" xfId="0" applyFont="1"/>
    <xf numFmtId="0" fontId="43" fillId="0" borderId="0" xfId="0" applyFont="1" applyAlignment="1">
      <alignment vertical="center"/>
    </xf>
    <xf numFmtId="0" fontId="4" fillId="0" borderId="30" xfId="0" applyFont="1" applyBorder="1" applyAlignment="1" applyProtection="1">
      <alignment vertical="center" wrapText="1"/>
      <protection locked="0"/>
    </xf>
    <xf numFmtId="0" fontId="38" fillId="0" borderId="33" xfId="0" applyFont="1" applyBorder="1" applyAlignment="1" applyProtection="1">
      <alignment horizontal="center" wrapText="1"/>
      <protection hidden="1"/>
    </xf>
    <xf numFmtId="0" fontId="8" fillId="3" borderId="16" xfId="0" applyFont="1" applyFill="1" applyBorder="1" applyAlignment="1">
      <alignment horizontal="left" vertical="center"/>
    </xf>
    <xf numFmtId="0" fontId="4" fillId="0" borderId="28" xfId="0" applyFont="1" applyBorder="1" applyAlignment="1" applyProtection="1">
      <alignment horizontal="center" vertical="center"/>
      <protection locked="0"/>
    </xf>
    <xf numFmtId="0" fontId="4" fillId="0" borderId="25" xfId="0" applyFont="1" applyBorder="1" applyAlignment="1" applyProtection="1">
      <alignment horizontal="left" vertical="center" wrapText="1"/>
      <protection locked="0"/>
    </xf>
    <xf numFmtId="0" fontId="38" fillId="0" borderId="0" xfId="0" applyFont="1" applyAlignment="1">
      <alignment vertical="top" wrapText="1"/>
    </xf>
    <xf numFmtId="0" fontId="40" fillId="0" borderId="0" xfId="0" applyFont="1" applyAlignment="1">
      <alignment horizontal="left" vertical="top" wrapText="1"/>
    </xf>
    <xf numFmtId="0" fontId="19" fillId="0" borderId="41" xfId="0" applyFont="1" applyBorder="1" applyAlignment="1">
      <alignment vertical="center"/>
    </xf>
    <xf numFmtId="0" fontId="4" fillId="0" borderId="27" xfId="0" applyFont="1" applyBorder="1" applyAlignment="1" applyProtection="1">
      <alignment horizontal="center" vertical="center"/>
      <protection locked="0"/>
    </xf>
    <xf numFmtId="0" fontId="19" fillId="0" borderId="26" xfId="0" applyFont="1" applyBorder="1" applyAlignment="1" applyProtection="1">
      <alignment horizontal="left" vertical="center" wrapText="1"/>
      <protection hidden="1"/>
    </xf>
    <xf numFmtId="0" fontId="4" fillId="3" borderId="34" xfId="0" applyFont="1" applyFill="1" applyBorder="1" applyAlignment="1" applyProtection="1">
      <alignment horizontal="left" vertical="center" wrapText="1"/>
      <protection locked="0"/>
    </xf>
    <xf numFmtId="165" fontId="4" fillId="0" borderId="33" xfId="0" applyNumberFormat="1" applyFont="1" applyBorder="1" applyAlignment="1" applyProtection="1">
      <alignment horizontal="left" vertical="center" wrapText="1"/>
      <protection locked="0"/>
    </xf>
    <xf numFmtId="0" fontId="28" fillId="0" borderId="0" xfId="0" applyFont="1"/>
    <xf numFmtId="0" fontId="4" fillId="0" borderId="27" xfId="0" applyFont="1" applyBorder="1"/>
    <xf numFmtId="170" fontId="40" fillId="0" borderId="40" xfId="0" applyNumberFormat="1" applyFont="1" applyBorder="1" applyAlignment="1">
      <alignment horizontal="center" vertical="center"/>
    </xf>
    <xf numFmtId="0" fontId="40" fillId="0" borderId="0" xfId="0" applyFont="1"/>
    <xf numFmtId="169" fontId="40" fillId="0" borderId="0" xfId="0" applyNumberFormat="1" applyFont="1"/>
    <xf numFmtId="0" fontId="40" fillId="0" borderId="0" xfId="0" applyFont="1" applyAlignment="1">
      <alignment horizontal="center" vertical="center"/>
    </xf>
    <xf numFmtId="0" fontId="40" fillId="0" borderId="0" xfId="0" applyFont="1" applyAlignment="1">
      <alignment horizontal="center"/>
    </xf>
    <xf numFmtId="3" fontId="40" fillId="0" borderId="0" xfId="0" applyNumberFormat="1" applyFont="1" applyAlignment="1">
      <alignment horizontal="center" vertical="center"/>
    </xf>
    <xf numFmtId="9" fontId="40" fillId="0" borderId="0" xfId="0" applyNumberFormat="1" applyFont="1" applyAlignment="1">
      <alignment horizontal="center" vertical="center"/>
    </xf>
    <xf numFmtId="169" fontId="40" fillId="0" borderId="0" xfId="0" applyNumberFormat="1" applyFont="1" applyAlignment="1">
      <alignment horizontal="center" vertical="center"/>
    </xf>
    <xf numFmtId="170" fontId="40" fillId="0" borderId="40" xfId="0" applyNumberFormat="1" applyFont="1" applyBorder="1" applyAlignment="1">
      <alignment horizontal="left" vertical="center"/>
    </xf>
    <xf numFmtId="0" fontId="28" fillId="0" borderId="0" xfId="0" applyFont="1" applyAlignment="1" applyProtection="1">
      <alignment horizontal="left" vertical="center" wrapText="1"/>
      <protection hidden="1"/>
    </xf>
    <xf numFmtId="0" fontId="4" fillId="0" borderId="36" xfId="0" applyFont="1" applyBorder="1" applyAlignment="1" applyProtection="1">
      <alignment vertical="center" wrapText="1"/>
      <protection locked="0"/>
    </xf>
    <xf numFmtId="0" fontId="40" fillId="0" borderId="0" xfId="0" applyFont="1" applyAlignment="1">
      <alignment horizontal="left" vertical="center"/>
    </xf>
    <xf numFmtId="0" fontId="44" fillId="0" borderId="0" xfId="0" applyFont="1" applyAlignment="1" applyProtection="1">
      <alignment horizontal="left" vertical="center" wrapText="1"/>
      <protection hidden="1"/>
    </xf>
    <xf numFmtId="0" fontId="44" fillId="0" borderId="0" xfId="0" applyFont="1" applyAlignment="1">
      <alignment horizontal="left" vertical="center"/>
    </xf>
    <xf numFmtId="0" fontId="4" fillId="0" borderId="0" xfId="0" applyFont="1" applyAlignment="1" applyProtection="1">
      <alignment wrapText="1"/>
      <protection hidden="1"/>
    </xf>
    <xf numFmtId="0" fontId="18" fillId="0" borderId="16" xfId="0" applyFont="1" applyBorder="1" applyAlignment="1">
      <alignment wrapText="1"/>
    </xf>
    <xf numFmtId="0" fontId="26" fillId="0" borderId="22" xfId="0" applyFont="1" applyBorder="1" applyAlignment="1">
      <alignment horizontal="left" vertical="top" wrapText="1"/>
    </xf>
    <xf numFmtId="0" fontId="18" fillId="0" borderId="22" xfId="0" applyFont="1" applyBorder="1" applyAlignment="1">
      <alignment vertical="top" wrapText="1"/>
    </xf>
    <xf numFmtId="0" fontId="8" fillId="0" borderId="0" xfId="0" applyFont="1" applyAlignment="1" applyProtection="1">
      <alignment horizontal="center" vertical="center" wrapText="1"/>
      <protection hidden="1"/>
    </xf>
    <xf numFmtId="0" fontId="45" fillId="0" borderId="0" xfId="0" applyFont="1" applyProtection="1">
      <protection hidden="1"/>
    </xf>
    <xf numFmtId="0" fontId="46" fillId="0" borderId="0" xfId="0" applyFont="1" applyAlignment="1" applyProtection="1">
      <alignment horizontal="center" vertical="center" wrapText="1"/>
      <protection hidden="1"/>
    </xf>
    <xf numFmtId="0" fontId="44" fillId="0" borderId="0" xfId="0" applyFont="1" applyAlignment="1">
      <alignment horizontal="left" vertical="center" wrapText="1"/>
    </xf>
    <xf numFmtId="0" fontId="18" fillId="0" borderId="16" xfId="0" applyFont="1" applyBorder="1" applyAlignment="1">
      <alignment horizontal="left" vertical="center" wrapText="1"/>
    </xf>
    <xf numFmtId="0" fontId="29" fillId="0" borderId="0" xfId="0" applyFont="1" applyAlignment="1">
      <alignment horizontal="center" vertical="center"/>
    </xf>
    <xf numFmtId="0" fontId="20" fillId="3" borderId="0" xfId="4" applyFont="1" applyFill="1" applyProtection="1">
      <protection hidden="1"/>
    </xf>
    <xf numFmtId="0" fontId="20" fillId="3" borderId="0" xfId="4" applyFont="1" applyFill="1" applyAlignment="1" applyProtection="1">
      <alignment horizontal="center"/>
      <protection hidden="1"/>
    </xf>
    <xf numFmtId="0" fontId="20" fillId="3" borderId="17" xfId="4" applyFont="1" applyFill="1" applyBorder="1" applyAlignment="1" applyProtection="1">
      <alignment horizontal="center"/>
      <protection hidden="1"/>
    </xf>
    <xf numFmtId="0" fontId="8" fillId="3" borderId="0" xfId="4" applyFont="1" applyFill="1"/>
    <xf numFmtId="0" fontId="27" fillId="3" borderId="17" xfId="4" applyFont="1" applyFill="1" applyBorder="1" applyAlignment="1">
      <alignment horizontal="center"/>
    </xf>
    <xf numFmtId="0" fontId="8" fillId="3" borderId="0" xfId="4" applyFont="1" applyFill="1" applyProtection="1">
      <protection hidden="1"/>
    </xf>
    <xf numFmtId="0" fontId="48" fillId="3" borderId="0" xfId="0" applyFont="1" applyFill="1" applyAlignment="1">
      <alignment vertical="center"/>
    </xf>
    <xf numFmtId="0" fontId="47" fillId="7" borderId="10" xfId="4" applyFont="1" applyFill="1" applyBorder="1" applyAlignment="1">
      <alignment horizontal="center" vertical="center"/>
    </xf>
    <xf numFmtId="0" fontId="47" fillId="7" borderId="11" xfId="4" applyFont="1" applyFill="1" applyBorder="1" applyAlignment="1">
      <alignment horizontal="center" vertical="center"/>
    </xf>
    <xf numFmtId="0" fontId="47" fillId="7" borderId="12" xfId="4" applyFont="1" applyFill="1" applyBorder="1" applyAlignment="1">
      <alignment horizontal="center" vertical="center"/>
    </xf>
    <xf numFmtId="0" fontId="33" fillId="0" borderId="0" xfId="4" applyFont="1" applyAlignment="1">
      <alignment horizontal="center" vertical="center"/>
    </xf>
    <xf numFmtId="0" fontId="34" fillId="0" borderId="0" xfId="4" applyFont="1" applyAlignment="1">
      <alignment horizontal="center"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7" fillId="4" borderId="10" xfId="1" applyFont="1" applyBorder="1" applyAlignment="1">
      <alignment horizontal="left" vertical="center" wrapText="1"/>
    </xf>
    <xf numFmtId="0" fontId="0" fillId="0" borderId="12" xfId="0"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0" fillId="0" borderId="18"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5" fillId="9" borderId="10" xfId="2" applyFont="1" applyFill="1" applyBorder="1" applyAlignment="1">
      <alignment horizontal="left" vertical="center" wrapText="1"/>
    </xf>
    <xf numFmtId="0" fontId="15" fillId="9" borderId="12" xfId="2" applyFont="1" applyFill="1" applyBorder="1" applyAlignment="1">
      <alignment horizontal="left" vertical="center" wrapText="1"/>
    </xf>
    <xf numFmtId="0" fontId="6" fillId="0" borderId="0" xfId="0" applyFont="1" applyAlignment="1">
      <alignment horizontal="left" vertical="top" wrapText="1"/>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hidden="1"/>
    </xf>
    <xf numFmtId="3" fontId="4" fillId="3" borderId="30" xfId="0" applyNumberFormat="1" applyFont="1" applyFill="1" applyBorder="1" applyAlignment="1" applyProtection="1">
      <alignment horizontal="center" vertical="center"/>
      <protection locked="0"/>
    </xf>
    <xf numFmtId="3" fontId="4" fillId="3" borderId="28" xfId="0" applyNumberFormat="1" applyFont="1" applyFill="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26" fillId="0" borderId="16" xfId="0" applyFont="1" applyBorder="1" applyAlignment="1">
      <alignment horizontal="left" vertical="top" wrapText="1"/>
    </xf>
    <xf numFmtId="0" fontId="27" fillId="0" borderId="17" xfId="0" applyFont="1" applyBorder="1" applyAlignment="1">
      <alignment horizontal="left" vertical="top" wrapText="1"/>
    </xf>
    <xf numFmtId="0" fontId="10" fillId="0" borderId="39"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3" borderId="23" xfId="0" applyFont="1" applyFill="1" applyBorder="1" applyAlignment="1" applyProtection="1">
      <alignment horizontal="left" vertical="center"/>
      <protection hidden="1"/>
    </xf>
    <xf numFmtId="0" fontId="10" fillId="3" borderId="26" xfId="0" applyFont="1" applyFill="1" applyBorder="1" applyAlignment="1" applyProtection="1">
      <alignment horizontal="center" vertical="center" wrapText="1"/>
      <protection hidden="1"/>
    </xf>
    <xf numFmtId="0" fontId="10" fillId="3" borderId="27" xfId="0" applyFont="1" applyFill="1" applyBorder="1" applyAlignment="1" applyProtection="1">
      <alignment horizontal="center" vertical="center" wrapText="1"/>
      <protection hidden="1"/>
    </xf>
    <xf numFmtId="0" fontId="19" fillId="0" borderId="26" xfId="0" applyFont="1" applyBorder="1" applyAlignment="1">
      <alignment vertical="center" wrapText="1"/>
    </xf>
    <xf numFmtId="0" fontId="19" fillId="0" borderId="27" xfId="0" applyFont="1" applyBorder="1" applyAlignment="1">
      <alignment vertical="center" wrapText="1"/>
    </xf>
    <xf numFmtId="0" fontId="19" fillId="0" borderId="26" xfId="0" applyFont="1" applyBorder="1" applyAlignment="1">
      <alignment vertical="center"/>
    </xf>
    <xf numFmtId="0" fontId="19" fillId="0" borderId="27" xfId="0" applyFont="1" applyBorder="1" applyAlignment="1">
      <alignment vertical="center"/>
    </xf>
    <xf numFmtId="0" fontId="5" fillId="0" borderId="0" xfId="0" applyFont="1" applyAlignment="1">
      <alignment horizontal="left" vertical="center" indent="54"/>
    </xf>
    <xf numFmtId="0" fontId="17" fillId="4" borderId="12" xfId="1" applyFont="1" applyBorder="1" applyAlignment="1">
      <alignment horizontal="left" vertical="center" wrapText="1"/>
    </xf>
    <xf numFmtId="0" fontId="17" fillId="4" borderId="10" xfId="1" applyFont="1" applyBorder="1" applyAlignment="1">
      <alignment horizontal="left" vertical="center"/>
    </xf>
    <xf numFmtId="0" fontId="17" fillId="4" borderId="12" xfId="1" applyFont="1" applyBorder="1" applyAlignment="1">
      <alignment horizontal="left" vertical="center"/>
    </xf>
    <xf numFmtId="0" fontId="13" fillId="0" borderId="16"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39" fillId="7" borderId="10" xfId="0" applyFont="1" applyFill="1" applyBorder="1" applyAlignment="1">
      <alignment horizontal="left" vertical="center"/>
    </xf>
    <xf numFmtId="0" fontId="39" fillId="7" borderId="11" xfId="0" applyFont="1" applyFill="1" applyBorder="1" applyAlignment="1">
      <alignment horizontal="left" vertical="center"/>
    </xf>
    <xf numFmtId="0" fontId="39" fillId="7" borderId="12" xfId="0" applyFont="1" applyFill="1" applyBorder="1" applyAlignment="1">
      <alignment horizontal="left"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39" fillId="7" borderId="10" xfId="0" applyFont="1" applyFill="1" applyBorder="1" applyAlignment="1">
      <alignment horizontal="left" vertical="center" wrapText="1"/>
    </xf>
    <xf numFmtId="0" fontId="39" fillId="7" borderId="11" xfId="0" applyFont="1" applyFill="1" applyBorder="1" applyAlignment="1">
      <alignment horizontal="left" vertical="center" wrapText="1"/>
    </xf>
    <xf numFmtId="0" fontId="39" fillId="7" borderId="12" xfId="0" applyFont="1" applyFill="1" applyBorder="1" applyAlignment="1">
      <alignment horizontal="left"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20" fillId="2" borderId="5" xfId="0" applyFont="1" applyFill="1" applyBorder="1" applyAlignment="1">
      <alignment horizontal="center" vertical="center" wrapText="1"/>
    </xf>
    <xf numFmtId="0" fontId="20" fillId="2" borderId="0" xfId="0" applyFont="1" applyFill="1" applyAlignment="1">
      <alignment horizontal="center" vertical="center" wrapText="1"/>
    </xf>
  </cellXfs>
  <cellStyles count="5">
    <cellStyle name="40% - Accent1" xfId="1" builtinId="31"/>
    <cellStyle name="Accent5" xfId="2" builtinId="45"/>
    <cellStyle name="Normal" xfId="0" builtinId="0"/>
    <cellStyle name="Normal 2" xfId="4" xr:uid="{00000000-0005-0000-0000-000003000000}"/>
    <cellStyle name="Per cent" xfId="3" builtinId="5"/>
  </cellStyles>
  <dxfs count="38">
    <dxf>
      <font>
        <color theme="1"/>
      </font>
    </dxf>
    <dxf>
      <font>
        <color theme="1"/>
      </font>
    </dxf>
    <dxf>
      <font>
        <color theme="1"/>
      </font>
    </dxf>
    <dxf>
      <font>
        <b/>
        <i val="0"/>
        <color rgb="FFFF0000"/>
      </font>
    </dxf>
    <dxf>
      <fill>
        <patternFill>
          <bgColor theme="0" tint="-0.34998626667073579"/>
        </patternFill>
      </fill>
    </dxf>
    <dxf>
      <font>
        <b/>
        <i val="0"/>
        <color rgb="FFFF0000"/>
      </font>
    </dxf>
    <dxf>
      <font>
        <b/>
        <i val="0"/>
        <color rgb="FFFF0000"/>
      </font>
    </dxf>
    <dxf>
      <fill>
        <patternFill>
          <bgColor theme="0" tint="-0.34998626667073579"/>
        </patternFill>
      </fill>
    </dxf>
    <dxf>
      <font>
        <b/>
        <i val="0"/>
        <color rgb="FFFF0000"/>
      </font>
    </dxf>
    <dxf>
      <font>
        <b/>
        <i val="0"/>
        <color rgb="FFFF0000"/>
      </font>
    </dxf>
    <dxf>
      <font>
        <b/>
        <i val="0"/>
        <color rgb="FFFF0000"/>
      </font>
    </dxf>
    <dxf>
      <fill>
        <patternFill>
          <bgColor theme="0" tint="-0.24994659260841701"/>
        </patternFill>
      </fill>
      <border>
        <top style="thin">
          <color theme="0" tint="-0.24994659260841701"/>
        </top>
        <bottom style="thin">
          <color theme="0" tint="-0.24994659260841701"/>
        </bottom>
      </border>
    </dxf>
    <dxf>
      <fill>
        <patternFill>
          <bgColor theme="0" tint="-0.34998626667073579"/>
        </patternFill>
      </fill>
    </dxf>
    <dxf>
      <fill>
        <patternFill>
          <bgColor theme="0" tint="-0.34998626667073579"/>
        </patternFill>
      </fill>
    </dxf>
    <dxf>
      <border>
        <left style="hair">
          <color auto="1"/>
        </left>
        <top style="hair">
          <color auto="1"/>
        </top>
        <bottom style="hair">
          <color auto="1"/>
        </bottom>
        <vertical/>
        <horizontal/>
      </border>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border>
        <top style="thin">
          <color theme="0" tint="-0.14996795556505021"/>
        </top>
        <bottom style="thin">
          <color theme="0" tint="-0.14996795556505021"/>
        </bottom>
        <vertical/>
        <horizontal/>
      </border>
    </dxf>
    <dxf>
      <border>
        <top style="thin">
          <color theme="0" tint="-0.14996795556505021"/>
        </top>
        <bottom style="thin">
          <color theme="0" tint="-0.14996795556505021"/>
        </bottom>
        <vertical/>
        <horizontal/>
      </border>
    </dxf>
    <dxf>
      <fill>
        <patternFill>
          <bgColor theme="0" tint="-0.34998626667073579"/>
        </patternFill>
      </fill>
    </dxf>
    <dxf>
      <font>
        <b/>
        <i val="0"/>
        <color rgb="FFFF0000"/>
      </font>
    </dxf>
    <dxf>
      <font>
        <color theme="1"/>
      </font>
    </dxf>
    <dxf>
      <font>
        <color theme="1"/>
      </font>
    </dxf>
    <dxf>
      <font>
        <b/>
        <i val="0"/>
        <color rgb="FFFF0000"/>
      </font>
    </dxf>
    <dxf>
      <font>
        <b/>
        <i val="0"/>
        <color rgb="FFFF0000"/>
      </font>
    </dxf>
    <dxf>
      <font>
        <b/>
        <i val="0"/>
        <color rgb="FFFF0000"/>
      </font>
    </dxf>
    <dxf>
      <font>
        <color theme="1"/>
      </font>
    </dxf>
    <dxf>
      <font>
        <b/>
        <i val="0"/>
        <color rgb="FFFF0000"/>
      </font>
    </dxf>
    <dxf>
      <font>
        <color theme="1"/>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s>
  <tableStyles count="1" defaultTableStyle="TableStyleMedium2" defaultPivotStyle="PivotStyleLight16">
    <tableStyle name="Table Style 1" pivot="0" count="1" xr9:uid="{00000000-0011-0000-FFFF-FFFF00000000}">
      <tableStyleElement type="firstColumnStripe" size="3"/>
    </tableStyle>
  </tableStyles>
  <colors>
    <mruColors>
      <color rgb="FFC8E1E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11" dropStyle="combo" dx="16" fmlaLink="Control!$A$1" fmlaRange="Control!$B$2:$B$12" sel="1" val="0"/>
</file>

<file path=xl/ctrlProps/ctrlProp10.xml><?xml version="1.0" encoding="utf-8"?>
<formControlPr xmlns="http://schemas.microsoft.com/office/spreadsheetml/2009/9/main" objectType="CheckBox" fmlaLink="$M$160" lockText="1"/>
</file>

<file path=xl/ctrlProps/ctrlProp11.xml><?xml version="1.0" encoding="utf-8"?>
<formControlPr xmlns="http://schemas.microsoft.com/office/spreadsheetml/2009/9/main" objectType="CheckBox" fmlaLink="$N$160" lockText="1"/>
</file>

<file path=xl/ctrlProps/ctrlProp12.xml><?xml version="1.0" encoding="utf-8"?>
<formControlPr xmlns="http://schemas.microsoft.com/office/spreadsheetml/2009/9/main" objectType="CheckBox" fmlaLink="$M$162" lockText="1"/>
</file>

<file path=xl/ctrlProps/ctrlProp13.xml><?xml version="1.0" encoding="utf-8"?>
<formControlPr xmlns="http://schemas.microsoft.com/office/spreadsheetml/2009/9/main" objectType="CheckBox" fmlaLink="$N$162" lockText="1"/>
</file>

<file path=xl/ctrlProps/ctrlProp14.xml><?xml version="1.0" encoding="utf-8"?>
<formControlPr xmlns="http://schemas.microsoft.com/office/spreadsheetml/2009/9/main" objectType="CheckBox" fmlaLink="$M$161" lockText="1"/>
</file>

<file path=xl/ctrlProps/ctrlProp15.xml><?xml version="1.0" encoding="utf-8"?>
<formControlPr xmlns="http://schemas.microsoft.com/office/spreadsheetml/2009/9/main" objectType="CheckBox" fmlaLink="$N$161" lockText="1"/>
</file>

<file path=xl/ctrlProps/ctrlProp16.xml><?xml version="1.0" encoding="utf-8"?>
<formControlPr xmlns="http://schemas.microsoft.com/office/spreadsheetml/2009/9/main" objectType="CheckBox" fmlaLink="$M$73" lockText="1"/>
</file>

<file path=xl/ctrlProps/ctrlProp17.xml><?xml version="1.0" encoding="utf-8"?>
<formControlPr xmlns="http://schemas.microsoft.com/office/spreadsheetml/2009/9/main" objectType="CheckBox" fmlaLink="$N$73" lockText="1"/>
</file>

<file path=xl/ctrlProps/ctrlProp18.xml><?xml version="1.0" encoding="utf-8"?>
<formControlPr xmlns="http://schemas.microsoft.com/office/spreadsheetml/2009/9/main" objectType="Drop" dropLines="7" dropStyle="combo" dx="16" fmlaLink="Control!$AH$4" fmlaRange="Control!$AG$2:$AG$8" sel="1" val="0"/>
</file>

<file path=xl/ctrlProps/ctrlProp19.xml><?xml version="1.0" encoding="utf-8"?>
<formControlPr xmlns="http://schemas.microsoft.com/office/spreadsheetml/2009/9/main" objectType="Drop" dropLines="7" dropStyle="combo" dx="16" fmlaLink="Control!$AH$3" fmlaRange="Control!$AG$2:$AG$8" sel="1" val="0"/>
</file>

<file path=xl/ctrlProps/ctrlProp2.xml><?xml version="1.0" encoding="utf-8"?>
<formControlPr xmlns="http://schemas.microsoft.com/office/spreadsheetml/2009/9/main" objectType="Drop" dropLines="16" dropStyle="combo" dx="16" fmlaLink="Control1!$AB$21" fmlaRange="Control1!$AC$2:$AC$15" sel="1" val="0"/>
</file>

<file path=xl/ctrlProps/ctrlProp20.xml><?xml version="1.0" encoding="utf-8"?>
<formControlPr xmlns="http://schemas.microsoft.com/office/spreadsheetml/2009/9/main" objectType="Drop" dropLines="7" dropStyle="combo" dx="16" fmlaLink="Control!$AH$5" fmlaRange="Control!$AG$2:$AG$8" sel="1" val="0"/>
</file>

<file path=xl/ctrlProps/ctrlProp21.xml><?xml version="1.0" encoding="utf-8"?>
<formControlPr xmlns="http://schemas.microsoft.com/office/spreadsheetml/2009/9/main" objectType="Drop" dropLines="7" dropStyle="combo" dx="16" fmlaLink="Control!$AH$6" fmlaRange="Control!$AG$2:$AG$8" sel="1" val="0"/>
</file>

<file path=xl/ctrlProps/ctrlProp22.xml><?xml version="1.0" encoding="utf-8"?>
<formControlPr xmlns="http://schemas.microsoft.com/office/spreadsheetml/2009/9/main" objectType="Drop" dropLines="7" dropStyle="combo" dx="16" fmlaLink="Control!$AH$7" fmlaRange="Control!$AG$2:$AG$8" sel="1" val="0"/>
</file>

<file path=xl/ctrlProps/ctrlProp23.xml><?xml version="1.0" encoding="utf-8"?>
<formControlPr xmlns="http://schemas.microsoft.com/office/spreadsheetml/2009/9/main" objectType="Drop" dropLines="4" dropStyle="combo" dx="16" fmlaLink="Control!$D$1" fmlaRange="Control!$E$2:$E$5" sel="1" val="0"/>
</file>

<file path=xl/ctrlProps/ctrlProp24.xml><?xml version="1.0" encoding="utf-8"?>
<formControlPr xmlns="http://schemas.microsoft.com/office/spreadsheetml/2009/9/main" objectType="CheckBox" fmlaLink="$M$86" lockText="1"/>
</file>

<file path=xl/ctrlProps/ctrlProp25.xml><?xml version="1.0" encoding="utf-8"?>
<formControlPr xmlns="http://schemas.microsoft.com/office/spreadsheetml/2009/9/main" objectType="CheckBox" fmlaLink="$M$87" lockText="1"/>
</file>

<file path=xl/ctrlProps/ctrlProp26.xml><?xml version="1.0" encoding="utf-8"?>
<formControlPr xmlns="http://schemas.microsoft.com/office/spreadsheetml/2009/9/main" objectType="CheckBox" fmlaLink="$M$88" lockText="1"/>
</file>

<file path=xl/ctrlProps/ctrlProp27.xml><?xml version="1.0" encoding="utf-8"?>
<formControlPr xmlns="http://schemas.microsoft.com/office/spreadsheetml/2009/9/main" objectType="CheckBox" fmlaLink="$M$89" lockText="1"/>
</file>

<file path=xl/ctrlProps/ctrlProp28.xml><?xml version="1.0" encoding="utf-8"?>
<formControlPr xmlns="http://schemas.microsoft.com/office/spreadsheetml/2009/9/main" objectType="CheckBox" fmlaLink="$M$90" lockText="1"/>
</file>

<file path=xl/ctrlProps/ctrlProp29.xml><?xml version="1.0" encoding="utf-8"?>
<formControlPr xmlns="http://schemas.microsoft.com/office/spreadsheetml/2009/9/main" objectType="CheckBox" fmlaLink="$M$91" lockText="1"/>
</file>

<file path=xl/ctrlProps/ctrlProp3.xml><?xml version="1.0" encoding="utf-8"?>
<formControlPr xmlns="http://schemas.microsoft.com/office/spreadsheetml/2009/9/main" objectType="Drop" dropLines="12" dropStyle="combo" dx="16" fmlaLink="Control1!$AB$22" fmlaRange="Control1!$AC$22:$AC$33" sel="1" val="0"/>
</file>

<file path=xl/ctrlProps/ctrlProp30.xml><?xml version="1.0" encoding="utf-8"?>
<formControlPr xmlns="http://schemas.microsoft.com/office/spreadsheetml/2009/9/main" objectType="CheckBox" fmlaLink="$M$92" lockText="1"/>
</file>

<file path=xl/ctrlProps/ctrlProp31.xml><?xml version="1.0" encoding="utf-8"?>
<formControlPr xmlns="http://schemas.microsoft.com/office/spreadsheetml/2009/9/main" objectType="CheckBox" fmlaLink="$M$93" lockText="1"/>
</file>

<file path=xl/ctrlProps/ctrlProp32.xml><?xml version="1.0" encoding="utf-8"?>
<formControlPr xmlns="http://schemas.microsoft.com/office/spreadsheetml/2009/9/main" objectType="CheckBox" fmlaLink="$M$94" lockText="1"/>
</file>

<file path=xl/ctrlProps/ctrlProp33.xml><?xml version="1.0" encoding="utf-8"?>
<formControlPr xmlns="http://schemas.microsoft.com/office/spreadsheetml/2009/9/main" objectType="CheckBox" fmlaLink="$M$95" lockText="1"/>
</file>

<file path=xl/ctrlProps/ctrlProp34.xml><?xml version="1.0" encoding="utf-8"?>
<formControlPr xmlns="http://schemas.microsoft.com/office/spreadsheetml/2009/9/main" objectType="Drop" dropLines="15" dropStyle="combo" dx="16" fmlaLink="Control!$H$1" fmlaRange="Control!$I$2:$I$50" sel="1" val="0"/>
</file>

<file path=xl/ctrlProps/ctrlProp35.xml><?xml version="1.0" encoding="utf-8"?>
<formControlPr xmlns="http://schemas.microsoft.com/office/spreadsheetml/2009/9/main" objectType="Drop" dropLines="15" dropStyle="combo" dx="16" fmlaLink="Control!$L$1" fmlaRange="Control!$M$2:$M$51" sel="1" val="0"/>
</file>

<file path=xl/ctrlProps/ctrlProp36.xml><?xml version="1.0" encoding="utf-8"?>
<formControlPr xmlns="http://schemas.microsoft.com/office/spreadsheetml/2009/9/main" objectType="Drop" dropLines="11" dropStyle="combo" dx="16" fmlaLink="Control!$O$1" fmlaRange="Control!$P$2:$P$22" sel="1" val="0"/>
</file>

<file path=xl/ctrlProps/ctrlProp37.xml><?xml version="1.0" encoding="utf-8"?>
<formControlPr xmlns="http://schemas.microsoft.com/office/spreadsheetml/2009/9/main" objectType="CheckBox" fmlaLink="$M$48" lockText="1"/>
</file>

<file path=xl/ctrlProps/ctrlProp38.xml><?xml version="1.0" encoding="utf-8"?>
<formControlPr xmlns="http://schemas.microsoft.com/office/spreadsheetml/2009/9/main" objectType="CheckBox" fmlaLink="$N$48" lockText="1"/>
</file>

<file path=xl/ctrlProps/ctrlProp39.xml><?xml version="1.0" encoding="utf-8"?>
<formControlPr xmlns="http://schemas.microsoft.com/office/spreadsheetml/2009/9/main" objectType="CheckBox" fmlaLink="$M$133" lockText="1"/>
</file>

<file path=xl/ctrlProps/ctrlProp4.xml><?xml version="1.0" encoding="utf-8"?>
<formControlPr xmlns="http://schemas.microsoft.com/office/spreadsheetml/2009/9/main" objectType="Drop" dropLines="16" dropStyle="combo" dx="16" fmlaLink="Control1!$A$21" fmlaRange="Control1!$B$2:$B$15" sel="1" val="0"/>
</file>

<file path=xl/ctrlProps/ctrlProp40.xml><?xml version="1.0" encoding="utf-8"?>
<formControlPr xmlns="http://schemas.microsoft.com/office/spreadsheetml/2009/9/main" objectType="CheckBox" fmlaLink="$N$133" lockText="1"/>
</file>

<file path=xl/ctrlProps/ctrlProp41.xml><?xml version="1.0" encoding="utf-8"?>
<formControlPr xmlns="http://schemas.microsoft.com/office/spreadsheetml/2009/9/main" objectType="CheckBox" fmlaLink="$M$32" lockText="1"/>
</file>

<file path=xl/ctrlProps/ctrlProp42.xml><?xml version="1.0" encoding="utf-8"?>
<formControlPr xmlns="http://schemas.microsoft.com/office/spreadsheetml/2009/9/main" objectType="CheckBox" fmlaLink="$N$32" lockText="1"/>
</file>

<file path=xl/ctrlProps/ctrlProp43.xml><?xml version="1.0" encoding="utf-8"?>
<formControlPr xmlns="http://schemas.microsoft.com/office/spreadsheetml/2009/9/main" objectType="CheckBox" fmlaLink="$M$148" lockText="1"/>
</file>

<file path=xl/ctrlProps/ctrlProp44.xml><?xml version="1.0" encoding="utf-8"?>
<formControlPr xmlns="http://schemas.microsoft.com/office/spreadsheetml/2009/9/main" objectType="CheckBox" fmlaLink="$N$148" lockText="1"/>
</file>

<file path=xl/ctrlProps/ctrlProp45.xml><?xml version="1.0" encoding="utf-8"?>
<formControlPr xmlns="http://schemas.microsoft.com/office/spreadsheetml/2009/9/main" objectType="CheckBox" fmlaLink="$M$151" lockText="1"/>
</file>

<file path=xl/ctrlProps/ctrlProp46.xml><?xml version="1.0" encoding="utf-8"?>
<formControlPr xmlns="http://schemas.microsoft.com/office/spreadsheetml/2009/9/main" objectType="CheckBox" fmlaLink="$N$151" lockText="1"/>
</file>

<file path=xl/ctrlProps/ctrlProp47.xml><?xml version="1.0" encoding="utf-8"?>
<formControlPr xmlns="http://schemas.microsoft.com/office/spreadsheetml/2009/9/main" objectType="CheckBox" fmlaLink="$M$31" lockText="1"/>
</file>

<file path=xl/ctrlProps/ctrlProp48.xml><?xml version="1.0" encoding="utf-8"?>
<formControlPr xmlns="http://schemas.microsoft.com/office/spreadsheetml/2009/9/main" objectType="CheckBox" fmlaLink="$N$31" lockText="1"/>
</file>

<file path=xl/ctrlProps/ctrlProp49.xml><?xml version="1.0" encoding="utf-8"?>
<formControlPr xmlns="http://schemas.microsoft.com/office/spreadsheetml/2009/9/main" objectType="CheckBox" fmlaLink="$O$48" lockText="1"/>
</file>

<file path=xl/ctrlProps/ctrlProp5.xml><?xml version="1.0" encoding="utf-8"?>
<formControlPr xmlns="http://schemas.microsoft.com/office/spreadsheetml/2009/9/main" objectType="Drop" dropLines="12" dropStyle="combo" dx="16" fmlaLink="Control1!$A$22" fmlaRange="Control1!$B$22:$B$33" sel="1" val="0"/>
</file>

<file path=xl/ctrlProps/ctrlProp6.xml><?xml version="1.0" encoding="utf-8"?>
<formControlPr xmlns="http://schemas.microsoft.com/office/spreadsheetml/2009/9/main" objectType="CheckBox" fmlaLink="$M$66" lockText="1"/>
</file>

<file path=xl/ctrlProps/ctrlProp7.xml><?xml version="1.0" encoding="utf-8"?>
<formControlPr xmlns="http://schemas.microsoft.com/office/spreadsheetml/2009/9/main" objectType="CheckBox" fmlaLink="$N$66" lockText="1"/>
</file>

<file path=xl/ctrlProps/ctrlProp8.xml><?xml version="1.0" encoding="utf-8"?>
<formControlPr xmlns="http://schemas.microsoft.com/office/spreadsheetml/2009/9/main" objectType="CheckBox" fmlaLink="$M$158" lockText="1"/>
</file>

<file path=xl/ctrlProps/ctrlProp9.xml><?xml version="1.0" encoding="utf-8"?>
<formControlPr xmlns="http://schemas.microsoft.com/office/spreadsheetml/2009/9/main" objectType="CheckBox" fmlaLink="$N$158"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4029075</xdr:colOff>
          <xdr:row>45</xdr:row>
          <xdr:rowOff>361950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0</xdr:rowOff>
        </xdr:from>
        <xdr:to>
          <xdr:col>2</xdr:col>
          <xdr:colOff>4029075</xdr:colOff>
          <xdr:row>67</xdr:row>
          <xdr:rowOff>352425</xdr:rowOff>
        </xdr:to>
        <xdr:sp macro="" textlink="">
          <xdr:nvSpPr>
            <xdr:cNvPr id="24578" name="Drop Down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9525</xdr:rowOff>
        </xdr:from>
        <xdr:to>
          <xdr:col>2</xdr:col>
          <xdr:colOff>4029075</xdr:colOff>
          <xdr:row>69</xdr:row>
          <xdr:rowOff>361950</xdr:rowOff>
        </xdr:to>
        <xdr:sp macro="" textlink="">
          <xdr:nvSpPr>
            <xdr:cNvPr id="24579" name="Drop Down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4029075</xdr:colOff>
          <xdr:row>60</xdr:row>
          <xdr:rowOff>361950</xdr:rowOff>
        </xdr:to>
        <xdr:sp macro="" textlink="">
          <xdr:nvSpPr>
            <xdr:cNvPr id="24582" name="Drop Down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4038600</xdr:colOff>
          <xdr:row>62</xdr:row>
          <xdr:rowOff>361950</xdr:rowOff>
        </xdr:to>
        <xdr:sp macro="" textlink="">
          <xdr:nvSpPr>
            <xdr:cNvPr id="24583" name="Drop Down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65</xdr:row>
          <xdr:rowOff>9525</xdr:rowOff>
        </xdr:from>
        <xdr:to>
          <xdr:col>2</xdr:col>
          <xdr:colOff>2305050</xdr:colOff>
          <xdr:row>66</xdr:row>
          <xdr:rowOff>9525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65</xdr:row>
          <xdr:rowOff>9525</xdr:rowOff>
        </xdr:from>
        <xdr:to>
          <xdr:col>2</xdr:col>
          <xdr:colOff>3371850</xdr:colOff>
          <xdr:row>66</xdr:row>
          <xdr:rowOff>9525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157</xdr:row>
          <xdr:rowOff>9525</xdr:rowOff>
        </xdr:from>
        <xdr:to>
          <xdr:col>2</xdr:col>
          <xdr:colOff>2314575</xdr:colOff>
          <xdr:row>158</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157</xdr:row>
          <xdr:rowOff>9525</xdr:rowOff>
        </xdr:from>
        <xdr:to>
          <xdr:col>2</xdr:col>
          <xdr:colOff>3381375</xdr:colOff>
          <xdr:row>158</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158</xdr:row>
          <xdr:rowOff>457200</xdr:rowOff>
        </xdr:from>
        <xdr:to>
          <xdr:col>2</xdr:col>
          <xdr:colOff>2314575</xdr:colOff>
          <xdr:row>159</xdr:row>
          <xdr:rowOff>514350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158</xdr:row>
          <xdr:rowOff>457200</xdr:rowOff>
        </xdr:from>
        <xdr:to>
          <xdr:col>2</xdr:col>
          <xdr:colOff>3381375</xdr:colOff>
          <xdr:row>159</xdr:row>
          <xdr:rowOff>514350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161</xdr:row>
          <xdr:rowOff>9525</xdr:rowOff>
        </xdr:from>
        <xdr:to>
          <xdr:col>2</xdr:col>
          <xdr:colOff>2314575</xdr:colOff>
          <xdr:row>161</xdr:row>
          <xdr:rowOff>561975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161</xdr:row>
          <xdr:rowOff>9525</xdr:rowOff>
        </xdr:from>
        <xdr:to>
          <xdr:col>2</xdr:col>
          <xdr:colOff>3381375</xdr:colOff>
          <xdr:row>161</xdr:row>
          <xdr:rowOff>561975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160</xdr:row>
          <xdr:rowOff>9525</xdr:rowOff>
        </xdr:from>
        <xdr:to>
          <xdr:col>2</xdr:col>
          <xdr:colOff>2314575</xdr:colOff>
          <xdr:row>160</xdr:row>
          <xdr:rowOff>561975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2333625</xdr:colOff>
          <xdr:row>160</xdr:row>
          <xdr:rowOff>9525</xdr:rowOff>
        </xdr:from>
        <xdr:to>
          <xdr:col>2</xdr:col>
          <xdr:colOff>3381375</xdr:colOff>
          <xdr:row>160</xdr:row>
          <xdr:rowOff>561975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72</xdr:row>
          <xdr:rowOff>9525</xdr:rowOff>
        </xdr:from>
        <xdr:to>
          <xdr:col>2</xdr:col>
          <xdr:colOff>2305050</xdr:colOff>
          <xdr:row>73</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72</xdr:row>
          <xdr:rowOff>9525</xdr:rowOff>
        </xdr:from>
        <xdr:to>
          <xdr:col>2</xdr:col>
          <xdr:colOff>3371850</xdr:colOff>
          <xdr:row>73</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1285875</xdr:colOff>
          <xdr:row>123</xdr:row>
          <xdr:rowOff>200025</xdr:rowOff>
        </xdr:from>
        <xdr:to>
          <xdr:col>2</xdr:col>
          <xdr:colOff>2724150</xdr:colOff>
          <xdr:row>123</xdr:row>
          <xdr:rowOff>600075</xdr:rowOff>
        </xdr:to>
        <xdr:sp macro="" textlink="">
          <xdr:nvSpPr>
            <xdr:cNvPr id="24621" name="Drop Down 45"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1285875</xdr:colOff>
          <xdr:row>122</xdr:row>
          <xdr:rowOff>200025</xdr:rowOff>
        </xdr:from>
        <xdr:to>
          <xdr:col>2</xdr:col>
          <xdr:colOff>2724150</xdr:colOff>
          <xdr:row>122</xdr:row>
          <xdr:rowOff>600075</xdr:rowOff>
        </xdr:to>
        <xdr:sp macro="" textlink="">
          <xdr:nvSpPr>
            <xdr:cNvPr id="24622" name="Drop Down 46"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124</xdr:row>
          <xdr:rowOff>190500</xdr:rowOff>
        </xdr:from>
        <xdr:to>
          <xdr:col>2</xdr:col>
          <xdr:colOff>2733675</xdr:colOff>
          <xdr:row>124</xdr:row>
          <xdr:rowOff>590550</xdr:rowOff>
        </xdr:to>
        <xdr:sp macro="" textlink="">
          <xdr:nvSpPr>
            <xdr:cNvPr id="24623" name="Drop Down 47"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125</xdr:row>
          <xdr:rowOff>200025</xdr:rowOff>
        </xdr:from>
        <xdr:to>
          <xdr:col>2</xdr:col>
          <xdr:colOff>2733675</xdr:colOff>
          <xdr:row>125</xdr:row>
          <xdr:rowOff>600075</xdr:rowOff>
        </xdr:to>
        <xdr:sp macro="" textlink="">
          <xdr:nvSpPr>
            <xdr:cNvPr id="24624" name="Drop Down 48"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126</xdr:row>
          <xdr:rowOff>200025</xdr:rowOff>
        </xdr:from>
        <xdr:to>
          <xdr:col>2</xdr:col>
          <xdr:colOff>2733675</xdr:colOff>
          <xdr:row>126</xdr:row>
          <xdr:rowOff>600075</xdr:rowOff>
        </xdr:to>
        <xdr:sp macro="" textlink="">
          <xdr:nvSpPr>
            <xdr:cNvPr id="24625" name="Drop Down 49"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9525</xdr:rowOff>
        </xdr:from>
        <xdr:to>
          <xdr:col>2</xdr:col>
          <xdr:colOff>4019550</xdr:colOff>
          <xdr:row>138</xdr:row>
          <xdr:rowOff>371475</xdr:rowOff>
        </xdr:to>
        <xdr:sp macro="" textlink="">
          <xdr:nvSpPr>
            <xdr:cNvPr id="24626" name="Drop Down 5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85</xdr:row>
          <xdr:rowOff>0</xdr:rowOff>
        </xdr:from>
        <xdr:to>
          <xdr:col>2</xdr:col>
          <xdr:colOff>2028825</xdr:colOff>
          <xdr:row>86</xdr:row>
          <xdr:rowOff>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Personal customers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86</xdr:row>
          <xdr:rowOff>9525</xdr:rowOff>
        </xdr:from>
        <xdr:to>
          <xdr:col>2</xdr:col>
          <xdr:colOff>2019300</xdr:colOff>
          <xdr:row>86</xdr:row>
          <xdr:rowOff>314325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Corporate entities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87</xdr:row>
          <xdr:rowOff>0</xdr:rowOff>
        </xdr:from>
        <xdr:to>
          <xdr:col>2</xdr:col>
          <xdr:colOff>2019300</xdr:colOff>
          <xdr:row>87</xdr:row>
          <xdr:rowOff>304800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Pension schemes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88</xdr:row>
          <xdr:rowOff>9525</xdr:rowOff>
        </xdr:from>
        <xdr:to>
          <xdr:col>2</xdr:col>
          <xdr:colOff>2552700</xdr:colOff>
          <xdr:row>89</xdr:row>
          <xdr:rowOff>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Charities and religious 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89</xdr:row>
          <xdr:rowOff>9525</xdr:rowOff>
        </xdr:from>
        <xdr:to>
          <xdr:col>2</xdr:col>
          <xdr:colOff>2019300</xdr:colOff>
          <xdr:row>90</xdr:row>
          <xdr:rowOff>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Trusts, foundations or similar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90</xdr:row>
          <xdr:rowOff>9525</xdr:rowOff>
        </xdr:from>
        <xdr:to>
          <xdr:col>2</xdr:col>
          <xdr:colOff>2495550</xdr:colOff>
          <xdr:row>91</xdr:row>
          <xdr:rowOff>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Regulated financial services firms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91</xdr:row>
          <xdr:rowOff>9525</xdr:rowOff>
        </xdr:from>
        <xdr:to>
          <xdr:col>2</xdr:col>
          <xdr:colOff>2686050</xdr:colOff>
          <xdr:row>92</xdr:row>
          <xdr:rowOff>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Partnerships and Unincorporated businesses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92</xdr:row>
          <xdr:rowOff>9525</xdr:rowOff>
        </xdr:from>
        <xdr:to>
          <xdr:col>2</xdr:col>
          <xdr:colOff>2019300</xdr:colOff>
          <xdr:row>93</xdr:row>
          <xdr:rowOff>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Clubs and societies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93</xdr:row>
          <xdr:rowOff>9525</xdr:rowOff>
        </xdr:from>
        <xdr:to>
          <xdr:col>2</xdr:col>
          <xdr:colOff>3857625</xdr:colOff>
          <xdr:row>94</xdr:row>
          <xdr:rowOff>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Public sector bodies, governments and state owned corporations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94</xdr:row>
          <xdr:rowOff>9525</xdr:rowOff>
        </xdr:from>
        <xdr:to>
          <xdr:col>2</xdr:col>
          <xdr:colOff>2019300</xdr:colOff>
          <xdr:row>95</xdr:row>
          <xdr:rowOff>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2</xdr:col>
          <xdr:colOff>4029075</xdr:colOff>
          <xdr:row>24</xdr:row>
          <xdr:rowOff>361950</xdr:rowOff>
        </xdr:to>
        <xdr:sp macro="" textlink="">
          <xdr:nvSpPr>
            <xdr:cNvPr id="24640" name="Drop Down 64"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381000</xdr:rowOff>
        </xdr:from>
        <xdr:to>
          <xdr:col>2</xdr:col>
          <xdr:colOff>4029075</xdr:colOff>
          <xdr:row>38</xdr:row>
          <xdr:rowOff>371475</xdr:rowOff>
        </xdr:to>
        <xdr:sp macro="" textlink="">
          <xdr:nvSpPr>
            <xdr:cNvPr id="24641" name="Drop Down 65" hidden="1">
              <a:extLst>
                <a:ext uri="{63B3BB69-23CF-44E3-9099-C40C66FF867C}">
                  <a14:compatExt spid="_x0000_s24641"/>
                </a:ext>
                <a:ext uri="{FF2B5EF4-FFF2-40B4-BE49-F238E27FC236}">
                  <a16:creationId xmlns:a16="http://schemas.microsoft.com/office/drawing/2014/main" id="{00000000-0008-0000-0100-00004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136</xdr:row>
          <xdr:rowOff>0</xdr:rowOff>
        </xdr:from>
        <xdr:to>
          <xdr:col>2</xdr:col>
          <xdr:colOff>4029075</xdr:colOff>
          <xdr:row>136</xdr:row>
          <xdr:rowOff>361950</xdr:rowOff>
        </xdr:to>
        <xdr:sp macro="" textlink="">
          <xdr:nvSpPr>
            <xdr:cNvPr id="24642" name="Drop Down 66" hidden="1">
              <a:extLst>
                <a:ext uri="{63B3BB69-23CF-44E3-9099-C40C66FF867C}">
                  <a14:compatExt spid="_x0000_s24642"/>
                </a:ext>
                <a:ext uri="{FF2B5EF4-FFF2-40B4-BE49-F238E27FC236}">
                  <a16:creationId xmlns:a16="http://schemas.microsoft.com/office/drawing/2014/main" id="{00000000-0008-0000-0100-00004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914400</xdr:colOff>
          <xdr:row>47</xdr:row>
          <xdr:rowOff>9525</xdr:rowOff>
        </xdr:from>
        <xdr:to>
          <xdr:col>2</xdr:col>
          <xdr:colOff>1809750</xdr:colOff>
          <xdr:row>47</xdr:row>
          <xdr:rowOff>371475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FFFFFF"/>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1828800</xdr:colOff>
          <xdr:row>47</xdr:row>
          <xdr:rowOff>9525</xdr:rowOff>
        </xdr:from>
        <xdr:to>
          <xdr:col>2</xdr:col>
          <xdr:colOff>2724150</xdr:colOff>
          <xdr:row>47</xdr:row>
          <xdr:rowOff>371475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FFFFFF"/>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twoCellAnchor>
    <xdr:from>
      <xdr:col>1</xdr:col>
      <xdr:colOff>15240</xdr:colOff>
      <xdr:row>1</xdr:row>
      <xdr:rowOff>17145</xdr:rowOff>
    </xdr:from>
    <xdr:to>
      <xdr:col>2</xdr:col>
      <xdr:colOff>4143375</xdr:colOff>
      <xdr:row>2</xdr:row>
      <xdr:rowOff>2625</xdr:rowOff>
    </xdr:to>
    <xdr:sp macro="" textlink="">
      <xdr:nvSpPr>
        <xdr:cNvPr id="62" name="Rectangle 61">
          <a:extLst>
            <a:ext uri="{FF2B5EF4-FFF2-40B4-BE49-F238E27FC236}">
              <a16:creationId xmlns:a16="http://schemas.microsoft.com/office/drawing/2014/main" id="{00000000-0008-0000-0100-00003E000000}"/>
            </a:ext>
          </a:extLst>
        </xdr:cNvPr>
        <xdr:cNvSpPr/>
      </xdr:nvSpPr>
      <xdr:spPr>
        <a:xfrm>
          <a:off x="491490" y="188595"/>
          <a:ext cx="8976360" cy="1099905"/>
        </a:xfrm>
        <a:prstGeom prst="rect">
          <a:avLst/>
        </a:prstGeom>
        <a:solidFill>
          <a:sysClr val="window" lastClr="FFFFFF"/>
        </a:solidFill>
        <a:ln w="25400">
          <a:solidFill>
            <a:schemeClr val="bg1">
              <a:lumMod val="65000"/>
            </a:schemeClr>
          </a:solidFill>
        </a:ln>
        <a:scene3d>
          <a:camera prst="orthographicFront"/>
          <a:lightRig rig="threePt" dir="t"/>
        </a:scene3d>
        <a:sp3d prstMaterial="dkEdge">
          <a:bevelB w="0" h="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rtlCol="0" anchor="ctr">
          <a:sp3d>
            <a:bevelT w="38100"/>
            <a:bevelB w="38100"/>
          </a:sp3d>
        </a:bodyPr>
        <a:lstStyle/>
        <a:p>
          <a:pPr lvl="8" algn="ctr"/>
          <a:r>
            <a:rPr lang="en-IE" sz="1100" b="1">
              <a:solidFill>
                <a:sysClr val="windowText" lastClr="000000"/>
              </a:solidFill>
              <a:latin typeface="Lato" panose="020F0502020204030203" pitchFamily="34" charset="0"/>
            </a:rPr>
            <a:t>Schedule</a:t>
          </a:r>
          <a:r>
            <a:rPr lang="en-IE" sz="1100" b="1" baseline="0">
              <a:solidFill>
                <a:sysClr val="windowText" lastClr="000000"/>
              </a:solidFill>
              <a:latin typeface="Lato" panose="020F0502020204030203" pitchFamily="34" charset="0"/>
            </a:rPr>
            <a:t> 2 Registration Form</a:t>
          </a:r>
        </a:p>
        <a:p>
          <a:pPr lvl="8" algn="ctr"/>
          <a:endParaRPr lang="en-IE" sz="1100" b="1" baseline="0">
            <a:solidFill>
              <a:sysClr val="windowText" lastClr="000000"/>
            </a:solidFill>
            <a:latin typeface="Lato" panose="020F0502020204030203" pitchFamily="34" charset="0"/>
          </a:endParaRPr>
        </a:p>
        <a:p>
          <a:pPr lvl="8" algn="ctr"/>
          <a:r>
            <a:rPr lang="en-IE" sz="1100" b="1" baseline="0">
              <a:solidFill>
                <a:sysClr val="windowText" lastClr="000000"/>
              </a:solidFill>
              <a:latin typeface="Lato" panose="020F0502020204030203" pitchFamily="34" charset="0"/>
            </a:rPr>
            <a:t>Please complete all sections</a:t>
          </a:r>
        </a:p>
        <a:p>
          <a:pPr lvl="8" algn="ctr"/>
          <a:endParaRPr lang="en-IE" sz="1100" b="1" baseline="0">
            <a:solidFill>
              <a:sysClr val="windowText" lastClr="000000"/>
            </a:solidFill>
            <a:latin typeface="Lato" panose="020F0502020204030203" pitchFamily="34" charset="0"/>
          </a:endParaRPr>
        </a:p>
        <a:p>
          <a:pPr lvl="8" algn="ctr"/>
          <a:r>
            <a:rPr lang="en-IE" sz="1100" b="1" i="1" baseline="0">
              <a:solidFill>
                <a:srgbClr val="FF0000"/>
              </a:solidFill>
              <a:latin typeface="Lato" panose="020F0502020204030203" pitchFamily="34" charset="0"/>
            </a:rPr>
            <a:t>All forms must be submitted in Excel format</a:t>
          </a:r>
          <a:endParaRPr lang="en-IE" sz="1100" b="1" i="1">
            <a:solidFill>
              <a:srgbClr val="FF0000"/>
            </a:solidFill>
            <a:latin typeface="Lato" panose="020F0502020204030203" pitchFamily="34" charset="0"/>
          </a:endParaRPr>
        </a:p>
      </xdr:txBody>
    </xdr:sp>
    <xdr:clientData/>
  </xdr:twoCellAnchor>
  <xdr:twoCellAnchor editAs="oneCell">
    <xdr:from>
      <xdr:col>1</xdr:col>
      <xdr:colOff>40005</xdr:colOff>
      <xdr:row>1</xdr:row>
      <xdr:rowOff>24765</xdr:rowOff>
    </xdr:from>
    <xdr:to>
      <xdr:col>2</xdr:col>
      <xdr:colOff>234315</xdr:colOff>
      <xdr:row>1</xdr:row>
      <xdr:rowOff>1084860</xdr:rowOff>
    </xdr:to>
    <xdr:pic>
      <xdr:nvPicPr>
        <xdr:cNvPr id="50" name="Picture 49" descr="http://plaza/comms/Useful%20Communictions%20Documents/cb-logo-colour_2017.jpg">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 y="196215"/>
          <a:ext cx="5042535" cy="1060095"/>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1276350</xdr:colOff>
          <xdr:row>132</xdr:row>
          <xdr:rowOff>9525</xdr:rowOff>
        </xdr:from>
        <xdr:to>
          <xdr:col>2</xdr:col>
          <xdr:colOff>2352675</xdr:colOff>
          <xdr:row>132</xdr:row>
          <xdr:rowOff>381000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1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2371725</xdr:colOff>
          <xdr:row>132</xdr:row>
          <xdr:rowOff>9525</xdr:rowOff>
        </xdr:from>
        <xdr:to>
          <xdr:col>2</xdr:col>
          <xdr:colOff>3448050</xdr:colOff>
          <xdr:row>132</xdr:row>
          <xdr:rowOff>381000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1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31</xdr:row>
          <xdr:rowOff>9525</xdr:rowOff>
        </xdr:from>
        <xdr:to>
          <xdr:col>2</xdr:col>
          <xdr:colOff>2305050</xdr:colOff>
          <xdr:row>32</xdr:row>
          <xdr:rowOff>9525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1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31</xdr:row>
          <xdr:rowOff>9525</xdr:rowOff>
        </xdr:from>
        <xdr:to>
          <xdr:col>2</xdr:col>
          <xdr:colOff>3371850</xdr:colOff>
          <xdr:row>32</xdr:row>
          <xdr:rowOff>9525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147</xdr:row>
          <xdr:rowOff>9525</xdr:rowOff>
        </xdr:from>
        <xdr:to>
          <xdr:col>2</xdr:col>
          <xdr:colOff>2352675</xdr:colOff>
          <xdr:row>148</xdr:row>
          <xdr:rowOff>9525</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2371725</xdr:colOff>
          <xdr:row>147</xdr:row>
          <xdr:rowOff>9525</xdr:rowOff>
        </xdr:from>
        <xdr:to>
          <xdr:col>2</xdr:col>
          <xdr:colOff>3448050</xdr:colOff>
          <xdr:row>148</xdr:row>
          <xdr:rowOff>9525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1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150</xdr:row>
          <xdr:rowOff>9525</xdr:rowOff>
        </xdr:from>
        <xdr:to>
          <xdr:col>2</xdr:col>
          <xdr:colOff>2352675</xdr:colOff>
          <xdr:row>150</xdr:row>
          <xdr:rowOff>514350</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1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2371725</xdr:colOff>
          <xdr:row>150</xdr:row>
          <xdr:rowOff>9525</xdr:rowOff>
        </xdr:from>
        <xdr:to>
          <xdr:col>2</xdr:col>
          <xdr:colOff>3448050</xdr:colOff>
          <xdr:row>150</xdr:row>
          <xdr:rowOff>514350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1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30</xdr:row>
          <xdr:rowOff>9525</xdr:rowOff>
        </xdr:from>
        <xdr:to>
          <xdr:col>2</xdr:col>
          <xdr:colOff>2305050</xdr:colOff>
          <xdr:row>31</xdr:row>
          <xdr:rowOff>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1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2324100</xdr:colOff>
          <xdr:row>30</xdr:row>
          <xdr:rowOff>9525</xdr:rowOff>
        </xdr:from>
        <xdr:to>
          <xdr:col>2</xdr:col>
          <xdr:colOff>3371850</xdr:colOff>
          <xdr:row>31</xdr:row>
          <xdr:rowOff>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2743200</xdr:colOff>
          <xdr:row>47</xdr:row>
          <xdr:rowOff>9525</xdr:rowOff>
        </xdr:from>
        <xdr:to>
          <xdr:col>2</xdr:col>
          <xdr:colOff>3638550</xdr:colOff>
          <xdr:row>47</xdr:row>
          <xdr:rowOff>371475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1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FFFFFF"/>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en.wikipedia.org/wiki/South_Dublin" TargetMode="External"/><Relationship Id="rId2" Type="http://schemas.openxmlformats.org/officeDocument/2006/relationships/hyperlink" Target="https://en.wikipedia.org/wiki/D%C3%BAn_Laoghaire%E2%80%93Rathdown" TargetMode="External"/><Relationship Id="rId1" Type="http://schemas.openxmlformats.org/officeDocument/2006/relationships/hyperlink" Target="https://en.wikipedia.org/wiki/South_Dublin" TargetMode="External"/><Relationship Id="rId5" Type="http://schemas.openxmlformats.org/officeDocument/2006/relationships/printerSettings" Target="../printerSettings/printerSettings5.bin"/><Relationship Id="rId4" Type="http://schemas.openxmlformats.org/officeDocument/2006/relationships/hyperlink" Target="https://en.wikipedia.org/wiki/D%C3%BAn_Laoghaire%E2%80%93Rathdow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36"/>
  <sheetViews>
    <sheetView showGridLines="0" showRowColHeaders="0" tabSelected="1" workbookViewId="0">
      <selection activeCell="H13" sqref="H13"/>
    </sheetView>
  </sheetViews>
  <sheetFormatPr defaultRowHeight="15" x14ac:dyDescent="0.25"/>
  <cols>
    <col min="1" max="1" width="5.42578125" customWidth="1"/>
    <col min="2" max="2" width="14.5703125" customWidth="1"/>
    <col min="3" max="3" width="42.140625" customWidth="1"/>
    <col min="4" max="4" width="43.5703125" customWidth="1"/>
    <col min="5" max="5" width="22.85546875" customWidth="1"/>
    <col min="6" max="6" width="20.85546875" customWidth="1"/>
    <col min="7" max="7" width="5.42578125" customWidth="1"/>
  </cols>
  <sheetData>
    <row r="1" spans="1:9" ht="21.75" thickBot="1" x14ac:dyDescent="0.4">
      <c r="A1" s="41"/>
      <c r="B1" s="42"/>
      <c r="C1" s="43"/>
      <c r="D1" s="43"/>
      <c r="E1" s="43"/>
      <c r="F1" s="43"/>
      <c r="G1" s="43"/>
      <c r="H1" s="43"/>
      <c r="I1" s="43"/>
    </row>
    <row r="2" spans="1:9" ht="30" customHeight="1" thickBot="1" x14ac:dyDescent="0.4">
      <c r="A2" s="44"/>
      <c r="B2" s="255" t="s">
        <v>197</v>
      </c>
      <c r="C2" s="256"/>
      <c r="D2" s="256"/>
      <c r="E2" s="256"/>
      <c r="F2" s="257"/>
      <c r="G2" s="45"/>
    </row>
    <row r="3" spans="1:9" ht="15" customHeight="1" thickBot="1" x14ac:dyDescent="0.4">
      <c r="A3" s="44"/>
      <c r="B3" s="258"/>
      <c r="C3" s="259"/>
      <c r="D3" s="259"/>
      <c r="E3" s="259"/>
      <c r="F3" s="259"/>
      <c r="G3" s="46"/>
    </row>
    <row r="4" spans="1:9" ht="15" customHeight="1" x14ac:dyDescent="0.35">
      <c r="A4" s="44"/>
      <c r="B4" s="47"/>
      <c r="C4" s="48"/>
      <c r="D4" s="48"/>
      <c r="E4" s="49" t="str">
        <f>IF(COUNTIF(E7:E29, "Invalid") = 0, "Valid", "Invalid" )</f>
        <v>Invalid</v>
      </c>
      <c r="F4" s="50"/>
      <c r="G4" s="51"/>
    </row>
    <row r="5" spans="1:9" ht="21" x14ac:dyDescent="0.35">
      <c r="A5" s="44"/>
      <c r="B5" s="52"/>
      <c r="C5" s="248" t="s">
        <v>198</v>
      </c>
      <c r="D5" s="248" t="s">
        <v>199</v>
      </c>
      <c r="E5" s="249" t="s">
        <v>200</v>
      </c>
      <c r="F5" s="250" t="s">
        <v>200</v>
      </c>
      <c r="G5" s="51"/>
    </row>
    <row r="6" spans="1:9" ht="21" hidden="1" x14ac:dyDescent="0.35">
      <c r="A6" s="44"/>
      <c r="B6" s="55"/>
      <c r="C6" s="248" t="s">
        <v>201</v>
      </c>
      <c r="D6" s="251" t="s">
        <v>202</v>
      </c>
      <c r="E6" s="249"/>
      <c r="F6" s="252"/>
      <c r="G6" s="51"/>
    </row>
    <row r="7" spans="1:9" ht="21" x14ac:dyDescent="0.35">
      <c r="A7" s="44"/>
      <c r="B7" s="55"/>
      <c r="C7" s="248" t="s">
        <v>847</v>
      </c>
      <c r="D7" s="253" t="s">
        <v>847</v>
      </c>
      <c r="E7" s="249" t="str">
        <f>Questionnaire!I7</f>
        <v>Invalid</v>
      </c>
      <c r="F7" s="252">
        <f>IF(E7="Valid",1,0)</f>
        <v>0</v>
      </c>
      <c r="G7" s="51"/>
    </row>
    <row r="8" spans="1:9" ht="15" customHeight="1" x14ac:dyDescent="0.35">
      <c r="A8" s="44"/>
      <c r="B8" s="55"/>
      <c r="C8" s="253"/>
      <c r="D8" s="253"/>
      <c r="E8" s="249"/>
      <c r="F8" s="252"/>
      <c r="G8" s="51"/>
    </row>
    <row r="9" spans="1:9" ht="15.75" x14ac:dyDescent="0.25">
      <c r="A9" s="45"/>
      <c r="B9" s="55"/>
      <c r="C9" s="248" t="s">
        <v>203</v>
      </c>
      <c r="D9" s="253" t="s">
        <v>204</v>
      </c>
      <c r="E9" s="249" t="str">
        <f>Questionnaire!I17</f>
        <v>Invalid</v>
      </c>
      <c r="F9" s="252">
        <f>IF(E9="Valid",1,0)</f>
        <v>0</v>
      </c>
      <c r="G9" s="51"/>
    </row>
    <row r="10" spans="1:9" ht="15.75" x14ac:dyDescent="0.25">
      <c r="A10" s="45"/>
      <c r="B10" s="55"/>
      <c r="C10" s="253"/>
      <c r="D10" s="253" t="s">
        <v>205</v>
      </c>
      <c r="E10" s="249" t="str">
        <f>Questionnaire!I28</f>
        <v>Invalid</v>
      </c>
      <c r="F10" s="252">
        <f>IF(E10="Valid",1,0)</f>
        <v>0</v>
      </c>
      <c r="G10" s="51"/>
    </row>
    <row r="11" spans="1:9" ht="15.75" x14ac:dyDescent="0.25">
      <c r="A11" s="45"/>
      <c r="B11" s="55"/>
      <c r="C11" s="253"/>
      <c r="D11" s="253" t="s">
        <v>216</v>
      </c>
      <c r="E11" s="249" t="str">
        <f>Questionnaire!I41</f>
        <v>Invalid</v>
      </c>
      <c r="F11" s="252">
        <f>IF(E11="Valid",1,0)</f>
        <v>0</v>
      </c>
      <c r="G11" s="51"/>
    </row>
    <row r="12" spans="1:9" ht="15" customHeight="1" x14ac:dyDescent="0.25">
      <c r="A12" s="45"/>
      <c r="B12" s="55"/>
      <c r="C12" s="253"/>
      <c r="D12" s="253"/>
      <c r="E12" s="249"/>
      <c r="F12" s="252"/>
      <c r="G12" s="51"/>
    </row>
    <row r="13" spans="1:9" ht="15.75" x14ac:dyDescent="0.25">
      <c r="A13" s="45"/>
      <c r="B13" s="57"/>
      <c r="C13" s="248" t="s">
        <v>206</v>
      </c>
      <c r="D13" s="253" t="s">
        <v>207</v>
      </c>
      <c r="E13" s="249" t="str">
        <f>Questionnaire!I52</f>
        <v>Invalid</v>
      </c>
      <c r="F13" s="252">
        <f>IF(E13="Valid",1,0)</f>
        <v>0</v>
      </c>
      <c r="G13" s="51"/>
    </row>
    <row r="14" spans="1:9" ht="15.75" x14ac:dyDescent="0.25">
      <c r="A14" s="45"/>
      <c r="B14" s="57"/>
      <c r="C14" s="253"/>
      <c r="D14" s="253" t="s">
        <v>208</v>
      </c>
      <c r="E14" s="249" t="str">
        <f>Questionnaire!I75</f>
        <v>Invalid</v>
      </c>
      <c r="F14" s="252">
        <f>IF(E14="Valid",1,0)</f>
        <v>0</v>
      </c>
      <c r="G14" s="51"/>
    </row>
    <row r="15" spans="1:9" ht="15.75" x14ac:dyDescent="0.25">
      <c r="A15" s="45"/>
      <c r="B15" s="57"/>
      <c r="C15" s="253"/>
      <c r="D15" s="253" t="s">
        <v>209</v>
      </c>
      <c r="E15" s="249" t="str">
        <f>Questionnaire!I79</f>
        <v>Invalid</v>
      </c>
      <c r="F15" s="252">
        <f>IF(E15="Valid",1,0)</f>
        <v>0</v>
      </c>
      <c r="G15" s="51"/>
    </row>
    <row r="16" spans="1:9" ht="15" customHeight="1" x14ac:dyDescent="0.25">
      <c r="A16" s="45"/>
      <c r="B16" s="57"/>
      <c r="C16" s="253"/>
      <c r="D16" s="253"/>
      <c r="E16" s="249"/>
      <c r="F16" s="252"/>
      <c r="G16" s="51"/>
    </row>
    <row r="17" spans="1:7" ht="15.75" x14ac:dyDescent="0.25">
      <c r="A17" s="45"/>
      <c r="B17" s="57"/>
      <c r="C17" s="248" t="s">
        <v>210</v>
      </c>
      <c r="D17" s="253" t="s">
        <v>211</v>
      </c>
      <c r="E17" s="249" t="str">
        <f>Questionnaire!I130</f>
        <v>Invalid</v>
      </c>
      <c r="F17" s="252">
        <f>IF(E17="Valid",1,0)</f>
        <v>0</v>
      </c>
      <c r="G17" s="51"/>
    </row>
    <row r="18" spans="1:7" ht="15.75" x14ac:dyDescent="0.25">
      <c r="A18" s="45"/>
      <c r="B18" s="57"/>
      <c r="C18" s="253"/>
      <c r="D18" s="253" t="s">
        <v>832</v>
      </c>
      <c r="E18" s="249" t="str">
        <f>Questionnaire!I144</f>
        <v>Invalid</v>
      </c>
      <c r="F18" s="252">
        <f>IF(E18="Valid",1,0)</f>
        <v>0</v>
      </c>
      <c r="G18" s="51"/>
    </row>
    <row r="19" spans="1:7" ht="15" customHeight="1" x14ac:dyDescent="0.25">
      <c r="A19" s="45"/>
      <c r="B19" s="57"/>
      <c r="C19" s="253"/>
      <c r="D19" s="253"/>
      <c r="E19" s="249"/>
      <c r="F19" s="250"/>
      <c r="G19" s="51"/>
    </row>
    <row r="20" spans="1:7" ht="15.75" x14ac:dyDescent="0.25">
      <c r="A20" s="45"/>
      <c r="B20" s="57"/>
      <c r="C20" s="248" t="s">
        <v>780</v>
      </c>
      <c r="D20" s="253" t="s">
        <v>781</v>
      </c>
      <c r="E20" s="249" t="str">
        <f>Questionnaire!I154</f>
        <v>Invalid</v>
      </c>
      <c r="F20" s="252">
        <f>IF(E20="Valid",1,0)</f>
        <v>0</v>
      </c>
      <c r="G20" s="51"/>
    </row>
    <row r="21" spans="1:7" ht="15" customHeight="1" x14ac:dyDescent="0.25">
      <c r="A21" s="45"/>
      <c r="B21" s="57"/>
      <c r="C21" s="253"/>
      <c r="D21" s="253"/>
      <c r="E21" s="249"/>
      <c r="F21" s="250"/>
      <c r="G21" s="51"/>
    </row>
    <row r="22" spans="1:7" ht="15.75" x14ac:dyDescent="0.25">
      <c r="A22" s="45"/>
      <c r="B22" s="57"/>
      <c r="C22" s="248" t="s">
        <v>475</v>
      </c>
      <c r="D22" s="253" t="s">
        <v>212</v>
      </c>
      <c r="E22" s="249" t="str">
        <f>Questionnaire!I164</f>
        <v>Invalid</v>
      </c>
      <c r="F22" s="252">
        <f>IF(E22="Valid",1,0)</f>
        <v>0</v>
      </c>
      <c r="G22" s="51"/>
    </row>
    <row r="23" spans="1:7" ht="15" customHeight="1" x14ac:dyDescent="0.25">
      <c r="A23" s="45"/>
      <c r="B23" s="57"/>
      <c r="C23" s="253"/>
      <c r="D23" s="253"/>
      <c r="E23" s="249"/>
      <c r="F23" s="250"/>
      <c r="G23" s="51"/>
    </row>
    <row r="24" spans="1:7" ht="15.75" x14ac:dyDescent="0.25">
      <c r="A24" s="45"/>
      <c r="B24" s="58"/>
      <c r="C24" s="248" t="s">
        <v>213</v>
      </c>
      <c r="D24" s="253" t="s">
        <v>143</v>
      </c>
      <c r="E24" s="249" t="str">
        <f>'Declarations - Complete All'!K28</f>
        <v>Invalid</v>
      </c>
      <c r="F24" s="252">
        <f>IF(E24="Valid",1,0)</f>
        <v>0</v>
      </c>
      <c r="G24" s="51"/>
    </row>
    <row r="25" spans="1:7" ht="15.75" x14ac:dyDescent="0.25">
      <c r="A25" s="45"/>
      <c r="B25" s="57"/>
      <c r="C25" s="253"/>
      <c r="D25" s="253" t="s">
        <v>214</v>
      </c>
      <c r="E25" s="249" t="str">
        <f>'Declarations - Complete All'!K43</f>
        <v>Invalid</v>
      </c>
      <c r="F25" s="252">
        <f>IF(E25="Valid",1,0)</f>
        <v>0</v>
      </c>
      <c r="G25" s="51"/>
    </row>
    <row r="26" spans="1:7" ht="15" customHeight="1" x14ac:dyDescent="0.25">
      <c r="A26" s="45"/>
      <c r="B26" s="57"/>
      <c r="C26" s="253"/>
      <c r="D26" s="253"/>
      <c r="E26" s="249"/>
      <c r="F26" s="252"/>
      <c r="G26" s="51"/>
    </row>
    <row r="27" spans="1:7" ht="15" customHeight="1" x14ac:dyDescent="0.25">
      <c r="A27" s="45"/>
      <c r="B27" s="57"/>
      <c r="C27" s="253"/>
      <c r="D27" s="253"/>
      <c r="E27" s="249"/>
      <c r="F27" s="250"/>
      <c r="G27" s="51"/>
    </row>
    <row r="28" spans="1:7" ht="15.75" x14ac:dyDescent="0.25">
      <c r="A28" s="45"/>
      <c r="B28" s="58"/>
      <c r="C28" s="251"/>
      <c r="D28" s="254" t="s">
        <v>782</v>
      </c>
      <c r="E28" s="249" t="str">
        <f>IF(COUNTIF(E6:E25, "Invalid")&gt;0, "Invalid","Valid")</f>
        <v>Invalid</v>
      </c>
      <c r="F28" s="252">
        <f>IF(E28="Valid",1,0)</f>
        <v>0</v>
      </c>
      <c r="G28" s="51"/>
    </row>
    <row r="29" spans="1:7" ht="15" customHeight="1" x14ac:dyDescent="0.25">
      <c r="A29" s="45"/>
      <c r="B29" s="57"/>
      <c r="C29" s="56"/>
      <c r="D29" s="56"/>
      <c r="E29" s="53"/>
      <c r="F29" s="54"/>
      <c r="G29" s="51"/>
    </row>
    <row r="30" spans="1:7" ht="15" customHeight="1" thickBot="1" x14ac:dyDescent="0.3">
      <c r="A30" s="45"/>
      <c r="B30" s="59"/>
      <c r="C30" s="60"/>
      <c r="D30" s="60"/>
      <c r="E30" s="61"/>
      <c r="F30" s="62"/>
      <c r="G30" s="51"/>
    </row>
    <row r="31" spans="1:7" ht="15" customHeight="1" x14ac:dyDescent="0.25">
      <c r="A31" s="45"/>
      <c r="B31" s="45"/>
      <c r="C31" s="45"/>
      <c r="D31" s="45"/>
      <c r="E31" s="45"/>
      <c r="F31" s="45"/>
      <c r="G31" s="51"/>
    </row>
    <row r="32" spans="1:7" ht="15" customHeight="1" thickBot="1" x14ac:dyDescent="0.3">
      <c r="A32" s="45"/>
      <c r="B32" s="45"/>
      <c r="C32" s="45"/>
      <c r="D32" s="45"/>
      <c r="E32" s="45"/>
      <c r="F32" s="45"/>
      <c r="G32" s="51"/>
    </row>
    <row r="33" spans="1:7" ht="75" customHeight="1" thickBot="1" x14ac:dyDescent="0.3">
      <c r="A33" s="45"/>
      <c r="B33" s="260" t="s">
        <v>845</v>
      </c>
      <c r="C33" s="261"/>
      <c r="D33" s="261"/>
      <c r="E33" s="261"/>
      <c r="F33" s="262"/>
      <c r="G33" s="51"/>
    </row>
    <row r="34" spans="1:7" ht="15.75" x14ac:dyDescent="0.25">
      <c r="A34" s="45"/>
      <c r="B34" s="45"/>
      <c r="C34" s="45"/>
      <c r="D34" s="45"/>
      <c r="E34" s="45"/>
      <c r="F34" s="45"/>
      <c r="G34" s="45"/>
    </row>
    <row r="35" spans="1:7" ht="15.75" x14ac:dyDescent="0.25">
      <c r="A35" s="45"/>
      <c r="B35" s="45"/>
      <c r="C35" s="45"/>
      <c r="D35" s="45"/>
      <c r="E35" s="45"/>
      <c r="F35" s="45"/>
      <c r="G35" s="45"/>
    </row>
    <row r="36" spans="1:7" ht="15.75" x14ac:dyDescent="0.25">
      <c r="A36" s="45"/>
      <c r="B36" s="45"/>
      <c r="C36" s="45"/>
      <c r="D36" s="45"/>
      <c r="E36" s="45"/>
      <c r="F36" s="45"/>
      <c r="G36" s="45"/>
    </row>
  </sheetData>
  <sheetProtection algorithmName="SHA-512" hashValue="LhtiRxbfvLS6YDTweyk87X0UCJ46kWjdM/g2TOH7lAYyUP7855QufQup0QvBHilDgLrOe663wPvqYosh8YciSg==" saltValue="LHDQ5gzjsHs8eru0Tg6uTg==" spinCount="100000" sheet="1" selectLockedCells="1" selectUnlockedCells="1"/>
  <mergeCells count="3">
    <mergeCell ref="B2:F2"/>
    <mergeCell ref="B3:F3"/>
    <mergeCell ref="B33:F33"/>
  </mergeCells>
  <conditionalFormatting sqref="E6:E29">
    <cfRule type="cellIs" dxfId="37" priority="6" operator="equal">
      <formula>"Valid"</formula>
    </cfRule>
    <cfRule type="cellIs" dxfId="36" priority="7" operator="equal">
      <formula>"Invalid"</formula>
    </cfRule>
  </conditionalFormatting>
  <pageMargins left="0.7" right="0.7" top="0.75" bottom="0.75" header="0.3" footer="0.3"/>
  <pageSetup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78C0D931-6437-407d-A8EE-F0AAD7539E65}">
      <x14:conditionalFormattings>
        <x14:conditionalFormatting xmlns:xm="http://schemas.microsoft.com/office/excel/2006/main">
          <x14:cfRule type="iconSet" priority="93" id="{46C595B9-628F-4068-9434-EE0897B370C8}">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F9</xm:sqref>
        </x14:conditionalFormatting>
        <x14:conditionalFormatting xmlns:xm="http://schemas.microsoft.com/office/excel/2006/main">
          <x14:cfRule type="iconSet" priority="29" id="{94890CE5-4CE9-498D-A89C-2A08047DD4EF}">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F10</xm:sqref>
        </x14:conditionalFormatting>
        <x14:conditionalFormatting xmlns:xm="http://schemas.microsoft.com/office/excel/2006/main">
          <x14:cfRule type="iconSet" priority="5" id="{DD1989ED-FC54-4218-976B-70E3FC6225F3}">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F11</xm:sqref>
        </x14:conditionalFormatting>
        <x14:conditionalFormatting xmlns:xm="http://schemas.microsoft.com/office/excel/2006/main">
          <x14:cfRule type="iconSet" priority="42" id="{500DEE5D-540B-482D-BB26-781654878438}">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F12 F6:F8</xm:sqref>
        </x14:conditionalFormatting>
        <x14:conditionalFormatting xmlns:xm="http://schemas.microsoft.com/office/excel/2006/main">
          <x14:cfRule type="iconSet" priority="26" id="{710CD6FF-3A5E-44AC-A864-503338669FC0}">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F13</xm:sqref>
        </x14:conditionalFormatting>
        <x14:conditionalFormatting xmlns:xm="http://schemas.microsoft.com/office/excel/2006/main">
          <x14:cfRule type="iconSet" priority="23" id="{71C5C80A-C195-4022-984B-F70334144A0E}">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F14</xm:sqref>
        </x14:conditionalFormatting>
        <x14:conditionalFormatting xmlns:xm="http://schemas.microsoft.com/office/excel/2006/main">
          <x14:cfRule type="iconSet" priority="20" id="{8F9A8D7C-641F-4703-BAF7-9187AB0985F4}">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F15:F16</xm:sqref>
        </x14:conditionalFormatting>
        <x14:conditionalFormatting xmlns:xm="http://schemas.microsoft.com/office/excel/2006/main">
          <x14:cfRule type="iconSet" priority="17" id="{BE40C6E5-BBF0-4A1A-ACEC-22316817123C}">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F17</xm:sqref>
        </x14:conditionalFormatting>
        <x14:conditionalFormatting xmlns:xm="http://schemas.microsoft.com/office/excel/2006/main">
          <x14:cfRule type="iconSet" priority="16" id="{5FC66606-0AB7-4339-8F41-4F40514E7335}">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F18</xm:sqref>
        </x14:conditionalFormatting>
        <x14:conditionalFormatting xmlns:xm="http://schemas.microsoft.com/office/excel/2006/main">
          <x14:cfRule type="iconSet" priority="9" id="{57CB2657-BBA6-4463-B0C1-F9A014602DA9}">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F20</xm:sqref>
        </x14:conditionalFormatting>
        <x14:conditionalFormatting xmlns:xm="http://schemas.microsoft.com/office/excel/2006/main">
          <x14:cfRule type="iconSet" priority="8" id="{3CD4FE40-C907-4C0C-B7B5-54CA4BC8B9A7}">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F22</xm:sqref>
        </x14:conditionalFormatting>
        <x14:conditionalFormatting xmlns:xm="http://schemas.microsoft.com/office/excel/2006/main">
          <x14:cfRule type="iconSet" priority="39" id="{80778635-1188-4CF8-916E-7FCBD05535AC}">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F24</xm:sqref>
        </x14:conditionalFormatting>
        <x14:conditionalFormatting xmlns:xm="http://schemas.microsoft.com/office/excel/2006/main">
          <x14:cfRule type="iconSet" priority="38" id="{C532044B-2808-45F6-8B2D-D4893F7819DC}">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F25</xm:sqref>
        </x14:conditionalFormatting>
        <x14:conditionalFormatting xmlns:xm="http://schemas.microsoft.com/office/excel/2006/main">
          <x14:cfRule type="iconSet" priority="37" id="{B1A0D2C1-ED14-471A-A2EA-74824BB6F6AC}">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F26</xm:sqref>
        </x14:conditionalFormatting>
        <x14:conditionalFormatting xmlns:xm="http://schemas.microsoft.com/office/excel/2006/main">
          <x14:cfRule type="iconSet" priority="4" id="{E0ED33DC-AB29-468C-8CC2-9C00874AF938}">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F28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AJ168"/>
  <sheetViews>
    <sheetView showGridLines="0" showRowColHeaders="0" zoomScaleNormal="100" workbookViewId="0">
      <selection activeCell="C11" sqref="C11"/>
    </sheetView>
  </sheetViews>
  <sheetFormatPr defaultColWidth="9.140625" defaultRowHeight="14.25" x14ac:dyDescent="0.2"/>
  <cols>
    <col min="1" max="1" width="6.85546875" style="1" customWidth="1"/>
    <col min="2" max="2" width="70.7109375" style="1" customWidth="1"/>
    <col min="3" max="3" width="60.7109375" style="1" customWidth="1"/>
    <col min="4" max="4" width="12.5703125" style="26" bestFit="1" customWidth="1"/>
    <col min="5" max="5" width="53.140625" style="1" customWidth="1"/>
    <col min="6" max="7" width="12.5703125" style="1" hidden="1" customWidth="1"/>
    <col min="8" max="8" width="14.28515625" style="1" hidden="1" customWidth="1"/>
    <col min="9" max="9" width="12.5703125" style="1" hidden="1" customWidth="1"/>
    <col min="10" max="15" width="9.140625" style="1" hidden="1" customWidth="1"/>
    <col min="16" max="16" width="20.85546875" style="1" hidden="1" customWidth="1"/>
    <col min="17" max="17" width="9.140625" style="26" hidden="1" customWidth="1"/>
    <col min="18" max="18" width="24" style="13" hidden="1" customWidth="1"/>
    <col min="19" max="26" width="9.140625" style="1" hidden="1" customWidth="1"/>
    <col min="27" max="33" width="9.140625" style="1" customWidth="1"/>
    <col min="34" max="16384" width="9.140625" style="1"/>
  </cols>
  <sheetData>
    <row r="2" spans="2:32" ht="87.75" customHeight="1" x14ac:dyDescent="0.2">
      <c r="B2" s="290"/>
      <c r="C2" s="290"/>
    </row>
    <row r="3" spans="2:32" ht="6" customHeight="1" thickBot="1" x14ac:dyDescent="0.25">
      <c r="B3" s="64"/>
      <c r="C3" s="64"/>
    </row>
    <row r="4" spans="2:32" ht="30" customHeight="1" thickBot="1" x14ac:dyDescent="0.25">
      <c r="B4" s="269" t="s">
        <v>201</v>
      </c>
      <c r="C4" s="270"/>
      <c r="M4" s="66"/>
      <c r="N4" s="66"/>
    </row>
    <row r="5" spans="2:32" ht="30" hidden="1" customHeight="1" x14ac:dyDescent="0.2">
      <c r="B5" s="105" t="s">
        <v>152</v>
      </c>
      <c r="C5" s="162"/>
      <c r="D5" s="30" t="str">
        <f>IF(C5="","*","")</f>
        <v>*</v>
      </c>
      <c r="E5" s="30"/>
      <c r="F5" s="30"/>
      <c r="G5" s="67">
        <f>IF(D5="*",1,0)</f>
        <v>1</v>
      </c>
      <c r="H5" s="30"/>
      <c r="I5" s="30"/>
      <c r="M5" s="66"/>
      <c r="N5" s="66"/>
      <c r="R5" s="63" t="str">
        <f>IF(ISBLANK(C5),"",C5)</f>
        <v/>
      </c>
    </row>
    <row r="6" spans="2:32" ht="30" customHeight="1" thickBot="1" x14ac:dyDescent="0.25">
      <c r="B6" s="111" t="s">
        <v>847</v>
      </c>
      <c r="C6" s="143"/>
      <c r="D6" s="30" t="str">
        <f>IF(C6="","*","")</f>
        <v>*</v>
      </c>
      <c r="E6" s="30"/>
      <c r="F6" s="30"/>
      <c r="G6" s="67">
        <f>IF(D6="*",1,0)</f>
        <v>1</v>
      </c>
      <c r="H6" s="30"/>
      <c r="I6" s="67">
        <f>IF(D6="*",1,0)</f>
        <v>1</v>
      </c>
      <c r="M6" s="66"/>
      <c r="N6" s="66"/>
      <c r="R6" s="63" t="str">
        <f>IF(ISBLANK(C6),"",C6)</f>
        <v/>
      </c>
    </row>
    <row r="7" spans="2:32" ht="15" thickBot="1" x14ac:dyDescent="0.25">
      <c r="D7" s="145"/>
      <c r="E7" s="65"/>
      <c r="F7" s="65"/>
      <c r="G7" s="65"/>
      <c r="H7" s="160" t="s">
        <v>217</v>
      </c>
      <c r="I7" s="67" t="str">
        <f>IF(SUM(I6)&lt;&gt;0,"Invalid",IF(SUM(I6)=0,"Valid","Invalid"))</f>
        <v>Invalid</v>
      </c>
      <c r="M7" s="66"/>
      <c r="N7" s="66"/>
      <c r="R7" s="63" t="str">
        <f t="shared" ref="R7:R9" si="0">IF(ISBLANK(C7),"",C7)</f>
        <v/>
      </c>
    </row>
    <row r="8" spans="2:32" s="6" customFormat="1" ht="30" customHeight="1" thickBot="1" x14ac:dyDescent="0.25">
      <c r="B8" s="269" t="s">
        <v>203</v>
      </c>
      <c r="C8" s="270"/>
      <c r="D8" s="145"/>
      <c r="E8" s="68"/>
      <c r="F8" s="68"/>
      <c r="G8" s="68"/>
      <c r="H8" s="68"/>
      <c r="I8" s="68"/>
      <c r="M8" s="69"/>
      <c r="N8" s="69"/>
      <c r="Q8" s="26"/>
      <c r="R8" s="70" t="str">
        <f t="shared" si="0"/>
        <v/>
      </c>
      <c r="AC8" s="1"/>
      <c r="AD8" s="1"/>
      <c r="AE8" s="1"/>
      <c r="AF8" s="1"/>
    </row>
    <row r="9" spans="2:32" ht="30.75" customHeight="1" thickBot="1" x14ac:dyDescent="0.25">
      <c r="B9" s="263" t="s">
        <v>834</v>
      </c>
      <c r="C9" s="291"/>
      <c r="D9" s="145"/>
      <c r="E9" s="243"/>
      <c r="F9" s="65"/>
      <c r="G9" s="65"/>
      <c r="H9" s="65"/>
      <c r="I9" s="65"/>
      <c r="M9" s="66"/>
      <c r="N9" s="66"/>
      <c r="R9" s="63" t="str">
        <f t="shared" si="0"/>
        <v/>
      </c>
    </row>
    <row r="10" spans="2:32" x14ac:dyDescent="0.2">
      <c r="B10" s="90"/>
      <c r="C10" s="95"/>
      <c r="D10" s="145"/>
      <c r="E10" s="65"/>
      <c r="F10" s="65"/>
      <c r="G10" s="65"/>
      <c r="H10" s="65"/>
      <c r="I10" s="65"/>
      <c r="M10" s="66"/>
      <c r="N10" s="66"/>
      <c r="R10" s="63"/>
    </row>
    <row r="11" spans="2:32" ht="30" customHeight="1" x14ac:dyDescent="0.2">
      <c r="B11" s="114" t="s">
        <v>833</v>
      </c>
      <c r="C11" s="138"/>
      <c r="D11" s="30" t="str">
        <f>IF(ISTEXT(C11)=FALSE,"*","")</f>
        <v>*</v>
      </c>
      <c r="E11" s="30"/>
      <c r="F11" s="30"/>
      <c r="G11" s="67">
        <f>IF(R6&lt;&gt;"",IF(D11="*",1,0),0)</f>
        <v>0</v>
      </c>
      <c r="H11" s="30"/>
      <c r="I11" s="67">
        <f t="shared" ref="I11:I15" si="1">IF(D11="*",1,0)</f>
        <v>1</v>
      </c>
      <c r="M11" s="66"/>
      <c r="N11" s="66"/>
      <c r="R11" s="63" t="str">
        <f t="shared" ref="R11:R16" si="2">IF(ISBLANK(C11),"",C11)</f>
        <v/>
      </c>
    </row>
    <row r="12" spans="2:32" ht="30" customHeight="1" x14ac:dyDescent="0.2">
      <c r="B12" s="116" t="s">
        <v>1</v>
      </c>
      <c r="C12" s="164"/>
      <c r="D12" s="30" t="str">
        <f>IF(ISTEXT(C12)=FALSE,"*","")</f>
        <v>*</v>
      </c>
      <c r="E12" s="30"/>
      <c r="F12" s="30"/>
      <c r="G12" s="67">
        <f>IF(R11&lt;&gt;"",IF(D12="*",1,0),0)</f>
        <v>0</v>
      </c>
      <c r="H12" s="30"/>
      <c r="I12" s="67">
        <f t="shared" si="1"/>
        <v>1</v>
      </c>
      <c r="M12" s="66"/>
      <c r="N12" s="66"/>
      <c r="R12" s="63" t="str">
        <f>IF(ISBLANK(C12),"",C12)</f>
        <v/>
      </c>
    </row>
    <row r="13" spans="2:32" ht="30" customHeight="1" x14ac:dyDescent="0.2">
      <c r="B13" s="114" t="s">
        <v>432</v>
      </c>
      <c r="C13" s="138"/>
      <c r="D13" s="30" t="str">
        <f>IF(ISTEXT(C13)=FALSE,"*","")</f>
        <v>*</v>
      </c>
      <c r="E13" s="30"/>
      <c r="F13" s="30"/>
      <c r="G13" s="67">
        <f>IF(R12&lt;&gt;"",IF(D13="*",1,0),0)</f>
        <v>0</v>
      </c>
      <c r="H13" s="30"/>
      <c r="I13" s="67">
        <f t="shared" si="1"/>
        <v>1</v>
      </c>
      <c r="M13" s="66"/>
      <c r="N13" s="66"/>
      <c r="R13" s="63" t="str">
        <f>IF(ISBLANK(C13),"",C13)</f>
        <v/>
      </c>
    </row>
    <row r="14" spans="2:32" ht="30" customHeight="1" x14ac:dyDescent="0.2">
      <c r="B14" s="116" t="s">
        <v>118</v>
      </c>
      <c r="C14" s="164"/>
      <c r="D14" s="30" t="str">
        <f>IF(ISTEXT(C14)=FALSE,"*","")</f>
        <v>*</v>
      </c>
      <c r="E14" s="30"/>
      <c r="F14" s="30"/>
      <c r="G14" s="67">
        <f>IF(R13&lt;&gt;"",IF(D14="*",1,0),0)</f>
        <v>0</v>
      </c>
      <c r="H14" s="30"/>
      <c r="I14" s="67">
        <f t="shared" si="1"/>
        <v>1</v>
      </c>
      <c r="M14" s="66"/>
      <c r="N14" s="66"/>
      <c r="R14" s="63" t="str">
        <f t="shared" si="2"/>
        <v/>
      </c>
    </row>
    <row r="15" spans="2:32" ht="30" customHeight="1" x14ac:dyDescent="0.2">
      <c r="B15" s="114" t="s">
        <v>119</v>
      </c>
      <c r="C15" s="142"/>
      <c r="D15" s="30" t="str">
        <f>IF(ISNUMBER(C15)=FALSE,"*","")</f>
        <v>*</v>
      </c>
      <c r="E15" s="30"/>
      <c r="F15" s="30"/>
      <c r="G15" s="67">
        <f>IF(R14&lt;&gt;"",IF(D15="*",1,0),0)</f>
        <v>0</v>
      </c>
      <c r="H15" s="30"/>
      <c r="I15" s="67">
        <f t="shared" si="1"/>
        <v>1</v>
      </c>
      <c r="M15" s="66"/>
      <c r="N15" s="66"/>
      <c r="R15" s="63" t="str">
        <f t="shared" si="2"/>
        <v/>
      </c>
    </row>
    <row r="16" spans="2:32" ht="30" customHeight="1" x14ac:dyDescent="0.2">
      <c r="B16" s="115" t="s">
        <v>484</v>
      </c>
      <c r="C16" s="141"/>
      <c r="D16" s="30" t="str">
        <f>IF(ISNUMBER(C16)=FALSE,"*","")</f>
        <v>*</v>
      </c>
      <c r="E16" s="65"/>
      <c r="F16" s="65"/>
      <c r="G16" s="67"/>
      <c r="H16" s="65"/>
      <c r="I16" s="67">
        <f>IF(D16="*",1,0)</f>
        <v>1</v>
      </c>
      <c r="M16" s="66"/>
      <c r="N16" s="66"/>
      <c r="R16" s="63" t="str">
        <f t="shared" si="2"/>
        <v/>
      </c>
      <c r="AA16" s="209"/>
      <c r="AB16" s="208"/>
      <c r="AC16" s="208"/>
      <c r="AD16" s="208"/>
      <c r="AE16" s="208"/>
      <c r="AF16" s="208"/>
    </row>
    <row r="17" spans="2:33" ht="15" thickBot="1" x14ac:dyDescent="0.25">
      <c r="B17" s="267" t="str">
        <f>IF(R11="",IF(SUM(G11:G16)&gt;0,"Please ensure that all mandatory questions as marked with an * are completed",""),IF(R11&lt;&gt;"",IF(SUM(G11:G16)&gt;0,"Please ensure that all mandatory questions as marked with an * are completed","")))</f>
        <v/>
      </c>
      <c r="C17" s="268"/>
      <c r="D17" s="145" t="str">
        <f>IF(C11="","",IF(COUNTIF(D11:D15,"*")&lt;=0,"Blah",""))</f>
        <v/>
      </c>
      <c r="E17" s="65"/>
      <c r="F17" s="65"/>
      <c r="G17" s="65"/>
      <c r="H17" s="160" t="s">
        <v>217</v>
      </c>
      <c r="I17" s="67" t="str">
        <f>IF(SUM(I11:I16)&lt;&gt;0,"Invalid",IF(SUM(I11:I16)=0,"Valid","Invalid"))</f>
        <v>Invalid</v>
      </c>
      <c r="M17" s="66"/>
      <c r="N17" s="66"/>
      <c r="R17" s="63"/>
    </row>
    <row r="18" spans="2:33" ht="30" customHeight="1" thickBot="1" x14ac:dyDescent="0.25">
      <c r="B18" s="292" t="s">
        <v>116</v>
      </c>
      <c r="C18" s="293"/>
      <c r="D18" s="145"/>
      <c r="E18" s="65"/>
      <c r="F18" s="65"/>
      <c r="G18" s="65"/>
      <c r="H18" s="65"/>
      <c r="I18" s="65"/>
      <c r="M18" s="66"/>
      <c r="N18" s="66"/>
      <c r="R18" s="63"/>
    </row>
    <row r="19" spans="2:33" x14ac:dyDescent="0.2">
      <c r="B19" s="90"/>
      <c r="C19" s="95"/>
      <c r="D19" s="145"/>
      <c r="E19" s="65"/>
      <c r="F19" s="65"/>
      <c r="G19" s="65"/>
      <c r="H19" s="65"/>
      <c r="I19" s="65"/>
      <c r="M19" s="66"/>
      <c r="N19" s="66"/>
      <c r="R19" s="63"/>
    </row>
    <row r="20" spans="2:33" s="2" customFormat="1" ht="30" customHeight="1" x14ac:dyDescent="0.25">
      <c r="B20" s="121" t="s">
        <v>836</v>
      </c>
      <c r="C20" s="138"/>
      <c r="D20" s="145"/>
      <c r="E20" s="71"/>
      <c r="F20" s="71"/>
      <c r="G20" s="71"/>
      <c r="H20" s="71"/>
      <c r="I20" s="67">
        <f t="shared" ref="I20:I25" si="3">IF(D20="*",1,0)</f>
        <v>0</v>
      </c>
      <c r="M20" s="72"/>
      <c r="N20" s="72"/>
      <c r="Q20" s="26"/>
      <c r="R20" s="63" t="str">
        <f t="shared" ref="R20:R27" si="4">IF(ISBLANK(C20),"",C20)</f>
        <v/>
      </c>
    </row>
    <row r="21" spans="2:33" ht="30" customHeight="1" x14ac:dyDescent="0.2">
      <c r="B21" s="123" t="s">
        <v>112</v>
      </c>
      <c r="C21" s="163"/>
      <c r="D21" s="30" t="str">
        <f>IF(C21="","*","")</f>
        <v>*</v>
      </c>
      <c r="E21" s="30"/>
      <c r="F21" s="30"/>
      <c r="G21" s="67">
        <f>IF(R17&lt;&gt;"",IF(D21="*",1,0),0)</f>
        <v>0</v>
      </c>
      <c r="H21" s="30"/>
      <c r="I21" s="67">
        <f t="shared" si="3"/>
        <v>1</v>
      </c>
      <c r="M21" s="66"/>
      <c r="N21" s="66"/>
      <c r="R21" s="63" t="str">
        <f t="shared" si="4"/>
        <v/>
      </c>
    </row>
    <row r="22" spans="2:33" ht="30" customHeight="1" x14ac:dyDescent="0.2">
      <c r="B22" s="114" t="s">
        <v>113</v>
      </c>
      <c r="C22" s="138"/>
      <c r="D22" s="145"/>
      <c r="E22" s="65"/>
      <c r="F22" s="65"/>
      <c r="G22" s="65"/>
      <c r="H22" s="65"/>
      <c r="I22" s="67">
        <f t="shared" si="3"/>
        <v>0</v>
      </c>
      <c r="M22" s="66"/>
      <c r="N22" s="66"/>
      <c r="R22" s="63" t="str">
        <f t="shared" si="4"/>
        <v/>
      </c>
    </row>
    <row r="23" spans="2:33" ht="30" customHeight="1" x14ac:dyDescent="0.2">
      <c r="B23" s="114" t="s">
        <v>114</v>
      </c>
      <c r="C23" s="138"/>
      <c r="D23" s="145"/>
      <c r="E23" s="65"/>
      <c r="F23" s="65"/>
      <c r="G23" s="65"/>
      <c r="H23" s="65"/>
      <c r="I23" s="67">
        <f t="shared" si="3"/>
        <v>0</v>
      </c>
      <c r="M23" s="66"/>
      <c r="N23" s="66"/>
      <c r="R23" s="63" t="str">
        <f t="shared" si="4"/>
        <v/>
      </c>
    </row>
    <row r="24" spans="2:33" ht="30" customHeight="1" x14ac:dyDescent="0.2">
      <c r="B24" s="115" t="s">
        <v>115</v>
      </c>
      <c r="C24" s="166"/>
      <c r="D24" s="145"/>
      <c r="E24" s="65"/>
      <c r="F24" s="65"/>
      <c r="G24" s="65"/>
      <c r="H24" s="65"/>
      <c r="I24" s="67">
        <f t="shared" si="3"/>
        <v>0</v>
      </c>
      <c r="M24" s="66"/>
      <c r="N24" s="66"/>
      <c r="R24" s="63" t="str">
        <f t="shared" si="4"/>
        <v/>
      </c>
    </row>
    <row r="25" spans="2:33" ht="30" customHeight="1" x14ac:dyDescent="0.2">
      <c r="B25" s="92" t="s">
        <v>777</v>
      </c>
      <c r="C25" s="103"/>
      <c r="D25" s="30" t="str">
        <f>IF(R25="","*","")</f>
        <v>*</v>
      </c>
      <c r="E25" s="30"/>
      <c r="F25" s="30"/>
      <c r="G25" s="67">
        <f>IF(R21&lt;&gt;"",IF(D25="*",1,0),0)</f>
        <v>0</v>
      </c>
      <c r="H25" s="30"/>
      <c r="I25" s="67">
        <f t="shared" si="3"/>
        <v>1</v>
      </c>
      <c r="M25" s="66"/>
      <c r="N25" s="66"/>
      <c r="R25" s="63" t="str">
        <f>IF(Control!J1=0,"",Control!J1)</f>
        <v/>
      </c>
    </row>
    <row r="26" spans="2:33" ht="30" customHeight="1" x14ac:dyDescent="0.2">
      <c r="B26" s="114" t="s">
        <v>110</v>
      </c>
      <c r="C26" s="167"/>
      <c r="D26" s="30" t="str">
        <f>IF(C26="","*","")</f>
        <v>*</v>
      </c>
      <c r="E26" s="30"/>
      <c r="F26" s="30"/>
      <c r="G26" s="67">
        <f>IF(R22&lt;&gt;"",IF(D26="*",1,0),0)</f>
        <v>0</v>
      </c>
      <c r="H26" s="30"/>
      <c r="I26" s="67">
        <f t="shared" ref="I26" si="5">IF(D26="*",1,0)</f>
        <v>1</v>
      </c>
      <c r="M26" s="66"/>
      <c r="N26" s="66"/>
      <c r="R26" s="63" t="str">
        <f t="shared" ref="R26" si="6">IF(ISBLANK(C26),"",C26)</f>
        <v/>
      </c>
    </row>
    <row r="27" spans="2:33" ht="30" customHeight="1" x14ac:dyDescent="0.2">
      <c r="B27" s="114" t="s">
        <v>837</v>
      </c>
      <c r="C27" s="138"/>
      <c r="D27" s="145"/>
      <c r="E27" s="65"/>
      <c r="F27" s="65"/>
      <c r="G27" s="65"/>
      <c r="H27" s="65"/>
      <c r="I27" s="65"/>
      <c r="M27" s="66"/>
      <c r="N27" s="66"/>
      <c r="R27" s="63" t="str">
        <f t="shared" si="4"/>
        <v/>
      </c>
    </row>
    <row r="28" spans="2:33" ht="15" thickBot="1" x14ac:dyDescent="0.25">
      <c r="B28" s="267" t="str">
        <f>IF(R21="",IF(SUM(G21:G26)&gt;0,"Please ensure that all mandatory questions as marked with an * are completed",""),IF(R21&lt;&gt;"",IF(SUM(G21:G26)&gt;0,"Please ensure that all mandatory questions as marked with an * are completed","")))</f>
        <v/>
      </c>
      <c r="C28" s="268"/>
      <c r="D28" s="145"/>
      <c r="E28" s="65"/>
      <c r="F28" s="65"/>
      <c r="G28" s="65"/>
      <c r="H28" s="160" t="s">
        <v>217</v>
      </c>
      <c r="I28" s="67" t="str">
        <f>IF(SUM(I20:I27)&lt;&gt;0,"Invalid",IF(SUM(I20:I27)=0,"Valid","Invalid"))</f>
        <v>Invalid</v>
      </c>
      <c r="M28" s="66"/>
      <c r="N28" s="66"/>
      <c r="R28" s="63"/>
    </row>
    <row r="29" spans="2:33" ht="30" customHeight="1" thickBot="1" x14ac:dyDescent="0.25">
      <c r="B29" s="263" t="s">
        <v>835</v>
      </c>
      <c r="C29" s="291"/>
      <c r="D29" s="145"/>
      <c r="E29" s="65"/>
      <c r="F29" s="65"/>
      <c r="G29" s="65"/>
      <c r="H29" s="65"/>
      <c r="I29" s="65"/>
      <c r="M29" s="66"/>
      <c r="N29" s="66"/>
      <c r="R29" s="63"/>
    </row>
    <row r="30" spans="2:33" x14ac:dyDescent="0.2">
      <c r="B30" s="90"/>
      <c r="C30" s="95"/>
      <c r="D30" s="145"/>
      <c r="E30" s="65"/>
      <c r="F30" s="65"/>
      <c r="G30" s="65"/>
      <c r="H30" s="65"/>
      <c r="I30" s="65"/>
      <c r="M30" s="66"/>
      <c r="N30" s="66"/>
      <c r="R30" s="63"/>
    </row>
    <row r="31" spans="2:33" ht="30" customHeight="1" x14ac:dyDescent="0.2">
      <c r="B31" s="121" t="s">
        <v>829</v>
      </c>
      <c r="C31" s="156" t="str">
        <f>IF(P31="TRUE TRUE", "Please select only one option","")</f>
        <v/>
      </c>
      <c r="D31" s="30" t="str">
        <f>IF(P31="FALSE FALSE","*",IF(P31="TRUE TRUE","*",""))</f>
        <v>*</v>
      </c>
      <c r="E31" s="30"/>
      <c r="F31" s="30"/>
      <c r="G31" s="67">
        <f>IF(R26&lt;&gt;"",IF(D31="*",1,0),0)</f>
        <v>0</v>
      </c>
      <c r="H31" s="30"/>
      <c r="I31" s="67">
        <f>IF(D31="*",1,0)</f>
        <v>1</v>
      </c>
      <c r="K31" s="2"/>
      <c r="L31" s="2"/>
      <c r="M31" s="73" t="b">
        <v>0</v>
      </c>
      <c r="N31" s="73" t="b">
        <v>0</v>
      </c>
      <c r="O31" s="2"/>
      <c r="P31" s="2" t="str">
        <f>(M31&amp;" "&amp;N31)</f>
        <v>FALSE FALSE</v>
      </c>
      <c r="R31" s="63" t="str">
        <f>IF(P31="TRUE FALSE","Yes",IF(P31="FALSE TRUE","No",IF(P31="FALSE FALSE","","Invalid Input")))</f>
        <v/>
      </c>
      <c r="AA31" s="209"/>
      <c r="AB31" s="208"/>
      <c r="AC31" s="208"/>
      <c r="AD31" s="208"/>
      <c r="AE31" s="208"/>
      <c r="AF31" s="208"/>
      <c r="AG31" s="208"/>
    </row>
    <row r="32" spans="2:33" ht="45" customHeight="1" x14ac:dyDescent="0.2">
      <c r="B32" s="121" t="s">
        <v>820</v>
      </c>
      <c r="C32" s="156" t="str">
        <f>IF(P32="TRUE TRUE", "Please select only one option","")</f>
        <v/>
      </c>
      <c r="D32" s="30" t="str">
        <f>IF(R31="Yes",IF(R32="","*",""),"")</f>
        <v/>
      </c>
      <c r="E32" s="30"/>
      <c r="F32" s="30"/>
      <c r="G32" s="67">
        <f>IF(R27&lt;&gt;"",IF(D32="*",1,0),0)</f>
        <v>0</v>
      </c>
      <c r="H32" s="30"/>
      <c r="I32" s="67">
        <f>IF(D32="*",1,0)</f>
        <v>0</v>
      </c>
      <c r="K32" s="2"/>
      <c r="L32" s="2"/>
      <c r="M32" s="73" t="b">
        <v>0</v>
      </c>
      <c r="N32" s="73" t="b">
        <v>0</v>
      </c>
      <c r="O32" s="2"/>
      <c r="P32" s="2" t="str">
        <f>(M32&amp;" "&amp;N32)</f>
        <v>FALSE FALSE</v>
      </c>
      <c r="R32" s="63" t="str">
        <f>IF(P32="TRUE FALSE","Yes",IF(P32="FALSE TRUE","No",IF(P32="FALSE FALSE","","Invalid Input")))</f>
        <v/>
      </c>
      <c r="AA32" s="209"/>
      <c r="AB32" s="208"/>
      <c r="AC32" s="208"/>
      <c r="AD32" s="208"/>
      <c r="AE32" s="208"/>
      <c r="AF32" s="208"/>
      <c r="AG32" s="208"/>
    </row>
    <row r="33" spans="2:27" ht="30" customHeight="1" x14ac:dyDescent="0.2">
      <c r="B33" s="114" t="s">
        <v>821</v>
      </c>
      <c r="C33" s="138"/>
      <c r="D33" s="30" t="str">
        <f>IF((M32&amp;" "&amp;N32)="TRUE FALSE",IF(ISTEXT(C33)=FALSE,"*",""),"")</f>
        <v/>
      </c>
      <c r="E33" s="65"/>
      <c r="F33" s="65"/>
      <c r="G33" s="65"/>
      <c r="H33" s="65"/>
      <c r="I33" s="67">
        <f>IF(D33="*",1,0)</f>
        <v>0</v>
      </c>
      <c r="M33" s="66"/>
      <c r="N33" s="66"/>
      <c r="R33" s="63" t="str">
        <f>IF(ISBLANK(C33),"",C33)</f>
        <v/>
      </c>
      <c r="AA33" s="80"/>
    </row>
    <row r="34" spans="2:27" ht="30" customHeight="1" x14ac:dyDescent="0.2">
      <c r="B34" s="115" t="s">
        <v>196</v>
      </c>
      <c r="C34" s="139"/>
      <c r="D34" s="30" t="str">
        <f>IF((M32&amp;" "&amp;N32)="TRUE FALSE",IF(ISNUMBER(C34)=FALSE,"*",""),"")</f>
        <v/>
      </c>
      <c r="E34" s="65"/>
      <c r="F34" s="65"/>
      <c r="G34" s="67">
        <f>IF(R33&lt;&gt;"",IF(D34="*",1,0),0)</f>
        <v>0</v>
      </c>
      <c r="H34" s="65"/>
      <c r="I34" s="67">
        <f>IF(D34="*",1,0)</f>
        <v>0</v>
      </c>
      <c r="M34" s="66"/>
      <c r="N34" s="66"/>
      <c r="R34" s="63" t="str">
        <f>IF(ISBLANK(C34),"",C34)</f>
        <v/>
      </c>
      <c r="AA34" s="80"/>
    </row>
    <row r="35" spans="2:27" ht="30" customHeight="1" x14ac:dyDescent="0.2">
      <c r="B35" s="123" t="s">
        <v>154</v>
      </c>
      <c r="C35" s="163"/>
      <c r="D35" s="30" t="str">
        <f>IF((M32&amp;" "&amp;N32)="TRUE FALSE",IF(ISTEXT(C35)=FALSE,"*",""),"")</f>
        <v/>
      </c>
      <c r="E35" s="30"/>
      <c r="F35" s="30"/>
      <c r="G35" s="67">
        <f>IF(D35="*",1,0)</f>
        <v>0</v>
      </c>
      <c r="H35" s="30"/>
      <c r="I35" s="67">
        <f t="shared" ref="I35:I40" si="7">IF(D35="*",1,0)</f>
        <v>0</v>
      </c>
      <c r="M35" s="66"/>
      <c r="N35" s="66"/>
      <c r="R35" s="63" t="str">
        <f t="shared" ref="R35:R40" si="8">IF(ISBLANK(C35),"",C35)</f>
        <v/>
      </c>
    </row>
    <row r="36" spans="2:27" ht="30" customHeight="1" x14ac:dyDescent="0.2">
      <c r="B36" s="114" t="s">
        <v>155</v>
      </c>
      <c r="C36" s="138"/>
      <c r="D36" s="145"/>
      <c r="E36" s="65"/>
      <c r="F36" s="65"/>
      <c r="G36" s="65"/>
      <c r="H36" s="65"/>
      <c r="I36" s="67">
        <f t="shared" si="7"/>
        <v>0</v>
      </c>
      <c r="M36" s="66"/>
      <c r="N36" s="66"/>
      <c r="R36" s="63" t="str">
        <f t="shared" si="8"/>
        <v/>
      </c>
    </row>
    <row r="37" spans="2:27" ht="30" customHeight="1" x14ac:dyDescent="0.2">
      <c r="B37" s="114" t="s">
        <v>156</v>
      </c>
      <c r="C37" s="138"/>
      <c r="D37" s="145"/>
      <c r="E37" s="65"/>
      <c r="F37" s="65"/>
      <c r="G37" s="65"/>
      <c r="H37" s="65"/>
      <c r="I37" s="67">
        <f t="shared" si="7"/>
        <v>0</v>
      </c>
      <c r="M37" s="66"/>
      <c r="N37" s="66"/>
      <c r="R37" s="63" t="str">
        <f t="shared" si="8"/>
        <v/>
      </c>
    </row>
    <row r="38" spans="2:27" ht="30" customHeight="1" x14ac:dyDescent="0.2">
      <c r="B38" s="115" t="s">
        <v>157</v>
      </c>
      <c r="C38" s="166"/>
      <c r="D38" s="145"/>
      <c r="E38" s="65"/>
      <c r="F38" s="65"/>
      <c r="G38" s="65"/>
      <c r="H38" s="65"/>
      <c r="I38" s="67">
        <f t="shared" si="7"/>
        <v>0</v>
      </c>
      <c r="M38" s="66"/>
      <c r="N38" s="66"/>
      <c r="R38" s="63" t="str">
        <f t="shared" si="8"/>
        <v/>
      </c>
    </row>
    <row r="39" spans="2:27" ht="30" customHeight="1" x14ac:dyDescent="0.2">
      <c r="B39" s="92" t="s">
        <v>776</v>
      </c>
      <c r="C39" s="103"/>
      <c r="D39" s="30" t="str">
        <f>IF((M32&amp;" "&amp;N32)="TRUE FALSE",IF(R39="","*",""),"")</f>
        <v/>
      </c>
      <c r="E39" s="30"/>
      <c r="F39" s="30"/>
      <c r="G39" s="67">
        <f>IF(D39="*",1,0)</f>
        <v>0</v>
      </c>
      <c r="H39" s="30"/>
      <c r="I39" s="67">
        <f t="shared" si="7"/>
        <v>0</v>
      </c>
      <c r="M39" s="66"/>
      <c r="N39" s="66"/>
      <c r="R39" s="63" t="str">
        <f>IF(Control!N1=0,"",Control!N1)</f>
        <v/>
      </c>
    </row>
    <row r="40" spans="2:27" ht="30" customHeight="1" x14ac:dyDescent="0.2">
      <c r="B40" s="114" t="s">
        <v>158</v>
      </c>
      <c r="C40" s="138"/>
      <c r="D40" s="145"/>
      <c r="E40" s="65"/>
      <c r="F40" s="65"/>
      <c r="G40" s="65"/>
      <c r="H40" s="65"/>
      <c r="I40" s="67">
        <f t="shared" si="7"/>
        <v>0</v>
      </c>
      <c r="M40" s="66"/>
      <c r="N40" s="66"/>
      <c r="R40" s="63" t="str">
        <f t="shared" si="8"/>
        <v/>
      </c>
    </row>
    <row r="41" spans="2:27" ht="15" thickBot="1" x14ac:dyDescent="0.25">
      <c r="B41" s="267" t="str">
        <f>IF(R30="",IF(SUM(G35:G39)&gt;0,"Please ensure that all mandatory questions as marked with an * are completed",""),IF(R30&lt;&gt;"",IF(SUM(G35:G39)&gt;0,"Please ensure that all mandatory questions as marked with an * are completed","")))</f>
        <v/>
      </c>
      <c r="C41" s="268"/>
      <c r="D41" s="145"/>
      <c r="E41" s="65"/>
      <c r="F41" s="65"/>
      <c r="G41" s="65"/>
      <c r="H41" s="160" t="s">
        <v>217</v>
      </c>
      <c r="I41" s="67" t="str">
        <f>IF(SUM(I31:I40)&lt;&gt;0,"Invalid",IF(SUM(I31:I40)=0,"Valid","Invalid"))</f>
        <v>Invalid</v>
      </c>
      <c r="M41" s="66"/>
      <c r="N41" s="66"/>
      <c r="R41" s="63"/>
    </row>
    <row r="42" spans="2:27" ht="15" thickBot="1" x14ac:dyDescent="0.25">
      <c r="D42" s="145"/>
      <c r="E42" s="65"/>
      <c r="F42" s="65"/>
      <c r="G42" s="65"/>
      <c r="H42" s="65"/>
      <c r="I42" s="65"/>
      <c r="M42" s="66"/>
      <c r="N42" s="66" t="b">
        <v>1</v>
      </c>
      <c r="R42" s="63"/>
    </row>
    <row r="43" spans="2:27" ht="30" customHeight="1" thickBot="1" x14ac:dyDescent="0.25">
      <c r="B43" s="269" t="s">
        <v>206</v>
      </c>
      <c r="C43" s="270"/>
      <c r="D43" s="145"/>
      <c r="E43" s="65"/>
      <c r="F43" s="65"/>
      <c r="G43" s="65"/>
      <c r="H43" s="65"/>
      <c r="I43" s="65"/>
      <c r="M43" s="66"/>
      <c r="N43" s="66"/>
      <c r="R43" s="63"/>
    </row>
    <row r="44" spans="2:27" ht="30" customHeight="1" thickBot="1" x14ac:dyDescent="0.25">
      <c r="B44" s="263" t="s">
        <v>123</v>
      </c>
      <c r="C44" s="264"/>
      <c r="D44" s="145"/>
      <c r="E44" s="65"/>
      <c r="F44" s="65"/>
      <c r="G44" s="65"/>
      <c r="H44" s="65"/>
      <c r="I44" s="65"/>
      <c r="M44" s="66"/>
      <c r="N44" s="66"/>
      <c r="R44" s="63"/>
    </row>
    <row r="45" spans="2:27" x14ac:dyDescent="0.2">
      <c r="B45" s="90"/>
      <c r="C45" s="110"/>
      <c r="D45" s="145"/>
      <c r="E45" s="65"/>
      <c r="F45" s="65"/>
      <c r="G45" s="65"/>
      <c r="H45" s="65"/>
      <c r="I45" s="65"/>
      <c r="M45" s="66"/>
      <c r="N45" s="66"/>
      <c r="R45" s="63"/>
    </row>
    <row r="46" spans="2:27" ht="30" customHeight="1" x14ac:dyDescent="0.25">
      <c r="B46" s="114" t="s">
        <v>142</v>
      </c>
      <c r="C46" s="127"/>
      <c r="D46" s="30" t="str">
        <f>IF(R46="","*","")</f>
        <v>*</v>
      </c>
      <c r="E46" s="30"/>
      <c r="F46" s="30"/>
      <c r="G46" s="67">
        <f>IF(R46&lt;&gt;"",IF(D46="*",1,0),0)</f>
        <v>0</v>
      </c>
      <c r="H46" s="30"/>
      <c r="I46" s="67">
        <f t="shared" ref="I46:I51" si="9">IF(D46="*",1,0)</f>
        <v>1</v>
      </c>
      <c r="M46" s="66"/>
      <c r="N46" s="66"/>
      <c r="R46" s="63" t="str">
        <f>IF(Control!C1=0,"",Control!C1)</f>
        <v/>
      </c>
      <c r="AA46" s="222"/>
    </row>
    <row r="47" spans="2:27" ht="30" customHeight="1" x14ac:dyDescent="0.2">
      <c r="B47" s="175" t="str">
        <f>IF(R46="Other, please specify","If 'Other, please specify', please give legal status of firm","")</f>
        <v/>
      </c>
      <c r="C47" s="210"/>
      <c r="D47" s="30" t="str">
        <f>IF(R46="Other, please specify",IF(ISTEXT(C47)=FALSE,"*",""),"")</f>
        <v/>
      </c>
      <c r="E47" s="30"/>
      <c r="F47" s="30"/>
      <c r="G47" s="67">
        <f>IF(R46&lt;&gt;"",IF(D47="*",1,0),0)</f>
        <v>0</v>
      </c>
      <c r="H47" s="30"/>
      <c r="I47" s="67">
        <f t="shared" si="9"/>
        <v>0</v>
      </c>
      <c r="M47" s="66"/>
      <c r="N47" s="66"/>
      <c r="R47" s="63" t="str">
        <f t="shared" ref="R47:R117" si="10">IF(ISBLANK(C47),"",C47)</f>
        <v/>
      </c>
    </row>
    <row r="48" spans="2:27" ht="30" customHeight="1" x14ac:dyDescent="0.2">
      <c r="B48" s="114" t="s">
        <v>803</v>
      </c>
      <c r="C48" s="211" t="str">
        <f>IF(R48="Invalid Input", "Please select only one option","")</f>
        <v/>
      </c>
      <c r="D48" s="30" t="str">
        <f>IF(P48="FALSE FALSE FALSE","*",IF(R48="Invalid Input","*",""))</f>
        <v>*</v>
      </c>
      <c r="E48" s="30"/>
      <c r="F48" s="30"/>
      <c r="G48" s="67">
        <f>IF(R46&lt;&gt;"",IF(D48="*",1,0),0)</f>
        <v>0</v>
      </c>
      <c r="H48" s="30"/>
      <c r="I48" s="67">
        <f t="shared" si="9"/>
        <v>1</v>
      </c>
      <c r="K48" s="2"/>
      <c r="L48" s="2"/>
      <c r="M48" s="73" t="b">
        <v>0</v>
      </c>
      <c r="N48" s="73" t="b">
        <v>0</v>
      </c>
      <c r="O48" s="73" t="b">
        <v>0</v>
      </c>
      <c r="P48" s="2" t="str">
        <f>(M48&amp;" "&amp;N48&amp;" "&amp;O48)</f>
        <v>FALSE FALSE FALSE</v>
      </c>
      <c r="R48" s="63" t="str">
        <f>IF(P48="TRUE FALSE FALSE","Yes",IF(P48="FALSE TRUE FALSE","No",IF(P48="FALSE FALSE TRUE","N/A",IF(P48="FALSE FALSE FALSE","","Invalid Input"))))</f>
        <v/>
      </c>
      <c r="AA48" s="178"/>
    </row>
    <row r="49" spans="2:36" ht="30" customHeight="1" x14ac:dyDescent="0.2">
      <c r="B49" s="114" t="s">
        <v>787</v>
      </c>
      <c r="C49" s="168"/>
      <c r="D49" s="30" t="str">
        <f>IF(R48="Yes",IF(ISNUMBER(C49)=FALSE,"*",""),"")</f>
        <v/>
      </c>
      <c r="E49" s="30"/>
      <c r="F49" s="30"/>
      <c r="G49" s="67">
        <f>IF(R48&lt;&gt;"",IF(D49="*",1,0),0)</f>
        <v>0</v>
      </c>
      <c r="H49" s="30"/>
      <c r="I49" s="67">
        <f t="shared" si="9"/>
        <v>0</v>
      </c>
      <c r="M49" s="74"/>
      <c r="N49" s="66"/>
      <c r="R49" s="63" t="str">
        <f t="shared" si="10"/>
        <v/>
      </c>
      <c r="AB49" s="208"/>
      <c r="AC49" s="208"/>
      <c r="AD49" s="208"/>
      <c r="AE49" s="208"/>
      <c r="AF49" s="208"/>
      <c r="AG49" s="208"/>
      <c r="AH49" s="208"/>
      <c r="AI49" s="208"/>
      <c r="AJ49" s="208"/>
    </row>
    <row r="50" spans="2:36" ht="30" customHeight="1" x14ac:dyDescent="0.2">
      <c r="B50" s="114" t="s">
        <v>822</v>
      </c>
      <c r="C50" s="214"/>
      <c r="D50" s="30" t="str">
        <f>IF(R48="No",IF(ISTEXT(C50)=FALSE,"*",""),"")</f>
        <v/>
      </c>
      <c r="E50" s="30"/>
      <c r="F50" s="30"/>
      <c r="G50" s="67"/>
      <c r="H50" s="30"/>
      <c r="I50" s="67">
        <f t="shared" si="9"/>
        <v>0</v>
      </c>
      <c r="M50" s="74"/>
      <c r="N50" s="66"/>
      <c r="R50" s="63" t="str">
        <f t="shared" si="10"/>
        <v/>
      </c>
      <c r="AB50" s="208"/>
      <c r="AC50" s="208"/>
      <c r="AD50" s="208"/>
      <c r="AE50" s="208"/>
      <c r="AF50" s="208"/>
      <c r="AG50" s="208"/>
      <c r="AH50" s="208"/>
      <c r="AI50" s="208"/>
      <c r="AJ50" s="208"/>
    </row>
    <row r="51" spans="2:36" ht="30" customHeight="1" x14ac:dyDescent="0.2">
      <c r="B51" s="114" t="s">
        <v>219</v>
      </c>
      <c r="C51" s="168"/>
      <c r="D51" s="145"/>
      <c r="E51" s="65"/>
      <c r="F51" s="65"/>
      <c r="G51" s="65"/>
      <c r="H51" s="65"/>
      <c r="I51" s="67">
        <f t="shared" si="9"/>
        <v>0</v>
      </c>
      <c r="M51" s="66"/>
      <c r="N51" s="66"/>
      <c r="R51" s="63" t="str">
        <f t="shared" si="10"/>
        <v/>
      </c>
    </row>
    <row r="52" spans="2:36" ht="38.25" x14ac:dyDescent="0.2">
      <c r="B52" s="239" t="s">
        <v>797</v>
      </c>
      <c r="C52" s="107"/>
      <c r="D52" s="145"/>
      <c r="E52" s="65"/>
      <c r="F52" s="65"/>
      <c r="G52" s="65"/>
      <c r="H52" s="82" t="s">
        <v>217</v>
      </c>
      <c r="I52" s="67" t="str">
        <f>IF(SUM(I45:I51)&lt;&gt;0,"Invalid",IF(SUM(I45:I51)=0,"Valid","Invalid"))</f>
        <v>Invalid</v>
      </c>
      <c r="M52" s="66"/>
      <c r="N52" s="66"/>
      <c r="R52" s="63"/>
    </row>
    <row r="53" spans="2:36" ht="15" thickBot="1" x14ac:dyDescent="0.25">
      <c r="B53" s="267" t="str">
        <f>IF(R46="",IF(SUM(G46:G52)&gt;0,"Please ensure that all mandatory questions as marked with an * are completed",""),IF(R46&lt;&gt;"",IF(SUM(G46:G52)&gt;0,"Please ensure that all mandatory questions as marked with an * are completed","")))</f>
        <v/>
      </c>
      <c r="C53" s="268"/>
      <c r="D53" s="145"/>
      <c r="E53" s="65"/>
      <c r="F53" s="65"/>
      <c r="G53" s="65"/>
      <c r="H53" s="65"/>
      <c r="I53" s="65"/>
      <c r="M53" s="66"/>
      <c r="N53" s="66"/>
      <c r="R53" s="63"/>
    </row>
    <row r="54" spans="2:36" ht="30" customHeight="1" thickBot="1" x14ac:dyDescent="0.25">
      <c r="B54" s="263" t="s">
        <v>120</v>
      </c>
      <c r="C54" s="264"/>
      <c r="D54" s="145"/>
      <c r="E54" s="65"/>
      <c r="F54" s="65"/>
      <c r="G54" s="65"/>
      <c r="H54" s="65"/>
      <c r="I54" s="65"/>
      <c r="M54" s="66"/>
      <c r="N54" s="66"/>
      <c r="R54" s="63"/>
    </row>
    <row r="55" spans="2:36" x14ac:dyDescent="0.2">
      <c r="B55" s="106"/>
      <c r="C55" s="91"/>
      <c r="D55" s="145"/>
      <c r="E55" s="65"/>
      <c r="F55" s="65"/>
      <c r="G55" s="65"/>
      <c r="H55" s="65"/>
      <c r="I55" s="65"/>
      <c r="M55" s="66"/>
      <c r="N55" s="66"/>
      <c r="R55" s="63"/>
    </row>
    <row r="56" spans="2:36" ht="27" customHeight="1" x14ac:dyDescent="0.2">
      <c r="B56" s="265" t="s">
        <v>804</v>
      </c>
      <c r="C56" s="266"/>
      <c r="D56" s="145"/>
      <c r="E56" s="65"/>
      <c r="F56" s="65"/>
      <c r="G56" s="65"/>
      <c r="H56" s="65"/>
      <c r="I56" s="65"/>
      <c r="L56" s="13"/>
      <c r="M56" s="66"/>
      <c r="N56" s="66"/>
      <c r="R56" s="63"/>
    </row>
    <row r="57" spans="2:36" ht="15" customHeight="1" x14ac:dyDescent="0.2">
      <c r="B57" s="112"/>
      <c r="C57" s="113"/>
      <c r="D57" s="145"/>
      <c r="E57" s="65"/>
      <c r="F57" s="65"/>
      <c r="G57" s="65"/>
      <c r="H57" s="65"/>
      <c r="I57" s="65"/>
      <c r="L57" s="13"/>
      <c r="M57" s="66"/>
      <c r="N57" s="66"/>
      <c r="R57" s="63"/>
    </row>
    <row r="58" spans="2:36" ht="30" customHeight="1" x14ac:dyDescent="0.2">
      <c r="B58" s="114" t="s">
        <v>806</v>
      </c>
      <c r="C58" s="137"/>
      <c r="D58" s="30" t="str">
        <f>IF(ISNUMBER(C58)=TRUE,"","*")</f>
        <v>*</v>
      </c>
      <c r="F58" s="65"/>
      <c r="G58" s="65"/>
      <c r="H58" s="65"/>
      <c r="I58" s="67">
        <f>IF(D58="*",1,0)</f>
        <v>1</v>
      </c>
      <c r="L58" s="13"/>
      <c r="M58" s="66"/>
      <c r="N58" s="66"/>
      <c r="R58" s="170" t="str">
        <f t="shared" si="10"/>
        <v/>
      </c>
    </row>
    <row r="59" spans="2:36" ht="30" customHeight="1" x14ac:dyDescent="0.2">
      <c r="B59" s="121" t="s">
        <v>807</v>
      </c>
      <c r="C59" s="137"/>
      <c r="D59" s="30" t="str">
        <f>IF(ISNUMBER(C59)=TRUE,"","*")</f>
        <v>*</v>
      </c>
      <c r="E59" s="160"/>
      <c r="F59" s="65"/>
      <c r="G59" s="65"/>
      <c r="H59" s="65"/>
      <c r="I59" s="67">
        <f>IF(D59="*",1,0)</f>
        <v>1</v>
      </c>
      <c r="L59" s="13"/>
      <c r="M59" s="66"/>
      <c r="N59" s="66"/>
      <c r="R59" s="170" t="str">
        <f t="shared" si="10"/>
        <v/>
      </c>
      <c r="AA59" s="209"/>
    </row>
    <row r="60" spans="2:36" ht="30" customHeight="1" x14ac:dyDescent="0.2">
      <c r="B60" s="112"/>
      <c r="C60" s="113"/>
      <c r="D60" s="145"/>
      <c r="E60" s="65"/>
      <c r="F60" s="65"/>
      <c r="G60" s="65"/>
      <c r="H60" s="65"/>
      <c r="I60" s="65"/>
      <c r="L60" s="13"/>
      <c r="M60" s="66"/>
      <c r="N60" s="66"/>
      <c r="R60" s="63"/>
    </row>
    <row r="61" spans="2:36" ht="30" customHeight="1" x14ac:dyDescent="0.2">
      <c r="B61" s="121" t="s">
        <v>456</v>
      </c>
      <c r="C61" s="127"/>
      <c r="D61" s="30" t="str">
        <f>IF(R61="","*","")</f>
        <v>*</v>
      </c>
      <c r="E61" s="30"/>
      <c r="F61" s="30"/>
      <c r="G61" s="67">
        <f>IF(R61&lt;&gt;"",IF(D61="*",1,0),0)</f>
        <v>0</v>
      </c>
      <c r="H61" s="30"/>
      <c r="I61" s="67">
        <f>IF(D61="*",1,0)</f>
        <v>1</v>
      </c>
      <c r="M61" s="66"/>
      <c r="N61" s="66"/>
      <c r="R61" s="63" t="str">
        <f>IF(Control1!B21=0,"",Control1!B21)</f>
        <v/>
      </c>
    </row>
    <row r="62" spans="2:36" ht="47.25" customHeight="1" x14ac:dyDescent="0.2">
      <c r="B62" s="94"/>
      <c r="C62" s="108" t="str">
        <f>IF(ISBLANK(VLOOKUP(Control1!A21,Control1!$BA$2:$BZ$21,3,FALSE)),"",VLOOKUP(Control1!A21,Control1!$BA$2:$BZ$21,3,FALSE))</f>
        <v/>
      </c>
      <c r="D62" s="145"/>
      <c r="E62" s="65"/>
      <c r="F62" s="65"/>
      <c r="G62" s="65"/>
      <c r="H62" s="65"/>
      <c r="I62" s="65"/>
      <c r="K62" s="6"/>
      <c r="L62" s="6"/>
      <c r="M62" s="6"/>
      <c r="N62" s="6"/>
      <c r="O62" s="6"/>
      <c r="P62" s="6"/>
      <c r="R62" s="63"/>
    </row>
    <row r="63" spans="2:36" ht="30" customHeight="1" x14ac:dyDescent="0.2">
      <c r="B63" s="176" t="s">
        <v>457</v>
      </c>
      <c r="C63" s="127"/>
      <c r="D63" s="30" t="str">
        <f>IF(R63="","*","")</f>
        <v>*</v>
      </c>
      <c r="E63" s="160"/>
      <c r="F63" s="30"/>
      <c r="G63" s="67">
        <f>IF(R61&lt;&gt;"",IF(D63="*",1,0),0)</f>
        <v>0</v>
      </c>
      <c r="H63" s="30"/>
      <c r="I63" s="67">
        <f>IF(D63="*",1,0)</f>
        <v>1</v>
      </c>
      <c r="M63" s="66"/>
      <c r="N63" s="66"/>
      <c r="R63" s="63" t="str">
        <f>IF(Control1!C21=0,"",Control1!C21)</f>
        <v/>
      </c>
    </row>
    <row r="64" spans="2:36" s="2" customFormat="1" ht="30" customHeight="1" x14ac:dyDescent="0.25">
      <c r="B64" s="136" t="str">
        <f>IF(R63="Other, please specify","If 'Other, please specify', please give details of Sub Sector Activity","")</f>
        <v/>
      </c>
      <c r="C64" s="128"/>
      <c r="D64" s="30" t="str">
        <f>IF(R63="Other, please specify",IF(C64="","*",""),"")</f>
        <v/>
      </c>
      <c r="E64" s="30"/>
      <c r="F64" s="30"/>
      <c r="G64" s="67">
        <f>IF(R63&lt;&gt;"",IF(D64="*",1,0),0)</f>
        <v>0</v>
      </c>
      <c r="H64" s="30"/>
      <c r="I64" s="30"/>
      <c r="M64" s="72"/>
      <c r="N64" s="72"/>
      <c r="Q64" s="26"/>
      <c r="R64" s="63" t="str">
        <f t="shared" si="10"/>
        <v/>
      </c>
    </row>
    <row r="65" spans="2:28" ht="15" customHeight="1" x14ac:dyDescent="0.2">
      <c r="B65" s="93"/>
      <c r="C65" s="103"/>
      <c r="D65" s="145"/>
      <c r="E65" s="65"/>
      <c r="F65" s="65"/>
      <c r="G65" s="65"/>
      <c r="H65" s="65"/>
      <c r="I65" s="65"/>
      <c r="M65" s="66"/>
      <c r="N65" s="66"/>
      <c r="R65" s="63"/>
    </row>
    <row r="66" spans="2:28" s="2" customFormat="1" ht="30" customHeight="1" x14ac:dyDescent="0.25">
      <c r="B66" s="134" t="s">
        <v>805</v>
      </c>
      <c r="C66" s="156" t="str">
        <f>IF(P66="TRUE TRUE", "Please select only one option","")</f>
        <v/>
      </c>
      <c r="D66" s="30" t="str">
        <f>IF(P66="FALSE FALSE","*",IF(P66="TRUE TRUE","*",""))</f>
        <v>*</v>
      </c>
      <c r="E66" s="30"/>
      <c r="F66" s="30"/>
      <c r="G66" s="67">
        <f>IF(R63&lt;&gt;"",IF(D66="*",1,0),0)</f>
        <v>0</v>
      </c>
      <c r="H66" s="30"/>
      <c r="I66" s="67">
        <f>IF(D66="*",1,0)</f>
        <v>1</v>
      </c>
      <c r="M66" s="73" t="b">
        <v>0</v>
      </c>
      <c r="N66" s="73" t="b">
        <v>0</v>
      </c>
      <c r="P66" s="2" t="str">
        <f>(M66&amp;" "&amp;N66)</f>
        <v>FALSE FALSE</v>
      </c>
      <c r="Q66" s="26"/>
      <c r="R66" s="63" t="str">
        <f>IF(P66="TRUE FALSE","Yes",IF(P66="FALSE TRUE","No",IF(P66="FALSE FALSE","","Invalid Input")))</f>
        <v/>
      </c>
    </row>
    <row r="67" spans="2:28" ht="30" customHeight="1" x14ac:dyDescent="0.2">
      <c r="B67" s="212" t="s">
        <v>460</v>
      </c>
      <c r="C67" s="103"/>
      <c r="D67" s="145"/>
      <c r="E67" s="65"/>
      <c r="F67" s="65"/>
      <c r="G67" s="65"/>
      <c r="H67" s="65"/>
      <c r="I67" s="65"/>
      <c r="M67" s="66"/>
      <c r="N67" s="66"/>
      <c r="R67" s="63" t="str">
        <f t="shared" si="10"/>
        <v/>
      </c>
    </row>
    <row r="68" spans="2:28" ht="30" customHeight="1" x14ac:dyDescent="0.2">
      <c r="B68" s="121" t="s">
        <v>458</v>
      </c>
      <c r="C68" s="127"/>
      <c r="D68" s="30" t="str">
        <f>IF(R66="Yes",IF(R68="","*",""),"")</f>
        <v/>
      </c>
      <c r="E68" s="30"/>
      <c r="F68" s="30"/>
      <c r="G68" s="67">
        <f>IF(R66&lt;&gt;"",IF(D68="*",1,0),0)</f>
        <v>0</v>
      </c>
      <c r="H68" s="30"/>
      <c r="I68" s="67">
        <f>IF(D68="*",1,0)</f>
        <v>0</v>
      </c>
      <c r="J68" s="29"/>
      <c r="K68" s="29"/>
      <c r="L68" s="29"/>
      <c r="M68" s="29"/>
      <c r="N68" s="29"/>
      <c r="O68" s="29"/>
      <c r="P68" s="29"/>
      <c r="Q68" s="75"/>
      <c r="R68" s="63" t="str">
        <f>IF(Control1!AC21=0,"",Control1!AC21)</f>
        <v/>
      </c>
      <c r="S68" s="271"/>
      <c r="T68" s="271"/>
      <c r="U68" s="271"/>
      <c r="V68" s="271"/>
      <c r="W68" s="271"/>
      <c r="X68" s="271"/>
      <c r="Y68" s="271"/>
      <c r="Z68" s="76"/>
      <c r="AA68" s="76"/>
    </row>
    <row r="69" spans="2:28" ht="47.25" customHeight="1" x14ac:dyDescent="0.2">
      <c r="B69" s="94"/>
      <c r="C69" s="108" t="str">
        <f>IF(ISBLANK(VLOOKUP(Control1!AB21,Control1!$BA$2:$BZ$21,3,FALSE)),"",VLOOKUP(Control1!AB21,Control1!$BA$2:$BZ$21,3,FALSE))</f>
        <v/>
      </c>
      <c r="D69" s="145"/>
      <c r="E69" s="65"/>
      <c r="F69" s="65"/>
      <c r="G69" s="65"/>
      <c r="H69" s="65"/>
      <c r="I69" s="65"/>
      <c r="J69" s="29"/>
      <c r="K69" s="29"/>
      <c r="L69" s="29"/>
      <c r="M69" s="29"/>
      <c r="N69" s="29"/>
      <c r="O69" s="29"/>
      <c r="P69" s="29"/>
      <c r="Q69" s="75"/>
      <c r="R69" s="63"/>
      <c r="S69" s="271"/>
      <c r="T69" s="271"/>
      <c r="U69" s="271"/>
      <c r="V69" s="271"/>
      <c r="W69" s="271"/>
      <c r="X69" s="271"/>
      <c r="Y69" s="271"/>
      <c r="Z69" s="76"/>
      <c r="AA69" s="76"/>
    </row>
    <row r="70" spans="2:28" s="2" customFormat="1" ht="30" customHeight="1" x14ac:dyDescent="0.2">
      <c r="B70" s="135" t="s">
        <v>459</v>
      </c>
      <c r="C70" s="127"/>
      <c r="D70" s="30" t="str">
        <f>IF(R66="Yes",IF(R70="","*",""),"")</f>
        <v/>
      </c>
      <c r="E70" s="160"/>
      <c r="F70" s="30"/>
      <c r="G70" s="67">
        <f>IF(R68&lt;&gt;"",IF(D70="*",1,0),0)</f>
        <v>0</v>
      </c>
      <c r="H70" s="30"/>
      <c r="I70" s="67">
        <f>IF(D70="*",1,0)</f>
        <v>0</v>
      </c>
      <c r="M70" s="72"/>
      <c r="N70" s="72"/>
      <c r="Q70" s="26"/>
      <c r="R70" s="63" t="str">
        <f>IF(Control1!AD21=0,"",Control1!AD21)</f>
        <v/>
      </c>
    </row>
    <row r="71" spans="2:28" ht="30" customHeight="1" x14ac:dyDescent="0.2">
      <c r="B71" s="136" t="str">
        <f>IF(R70="Other, please specify","If 'Other, please specify', please give details of 2nd Sub Sector Activity","")</f>
        <v/>
      </c>
      <c r="C71" s="128"/>
      <c r="D71" s="30" t="str">
        <f>IF(R70="Other, please specify",IF(C71="","*",""),"")</f>
        <v/>
      </c>
      <c r="E71" s="30"/>
      <c r="F71" s="30"/>
      <c r="G71" s="67">
        <f>IF(R70&lt;&gt;"",IF(D71="*",1,0),0)</f>
        <v>0</v>
      </c>
      <c r="H71" s="30"/>
      <c r="I71" s="67">
        <f>IF(D71="*",1,0)</f>
        <v>0</v>
      </c>
      <c r="J71" s="66"/>
      <c r="M71" s="66"/>
      <c r="N71" s="66"/>
      <c r="R71" s="63" t="str">
        <f t="shared" si="10"/>
        <v/>
      </c>
      <c r="T71" s="1" t="s">
        <v>452</v>
      </c>
    </row>
    <row r="72" spans="2:28" x14ac:dyDescent="0.2">
      <c r="B72" s="109"/>
      <c r="C72" s="103"/>
      <c r="D72" s="145"/>
      <c r="E72" s="65"/>
      <c r="F72" s="65"/>
      <c r="G72" s="65"/>
      <c r="H72" s="65"/>
      <c r="I72" s="65"/>
      <c r="M72" s="66"/>
      <c r="N72" s="66"/>
      <c r="R72" s="63" t="str">
        <f t="shared" si="10"/>
        <v/>
      </c>
    </row>
    <row r="73" spans="2:28" s="2" customFormat="1" ht="30" customHeight="1" x14ac:dyDescent="0.25">
      <c r="B73" s="134" t="s">
        <v>789</v>
      </c>
      <c r="C73" s="156" t="str">
        <f>IF(P73="TRUE TRUE", "Please select only one option","")</f>
        <v/>
      </c>
      <c r="D73" s="30" t="str">
        <f>IF(R66="Yes",IF(R73="","*",""),"")</f>
        <v/>
      </c>
      <c r="E73" s="30"/>
      <c r="F73" s="30"/>
      <c r="G73" s="67">
        <f>IF(R70&lt;&gt;"",IF(D73="*",1,0),0)</f>
        <v>0</v>
      </c>
      <c r="H73" s="30"/>
      <c r="I73" s="67">
        <f>IF(D73="*",1,0)</f>
        <v>0</v>
      </c>
      <c r="M73" s="73" t="b">
        <v>0</v>
      </c>
      <c r="N73" s="73" t="b">
        <v>0</v>
      </c>
      <c r="P73" s="2" t="str">
        <f>(M73&amp;" "&amp;N73)</f>
        <v>FALSE FALSE</v>
      </c>
      <c r="Q73" s="26"/>
      <c r="R73" s="63" t="str">
        <f>IF(P73="TRUE FALSE","Yes",IF(P73="FALSE TRUE","No",IF(P73="FALSE FALSE","","Invalid Input")))</f>
        <v/>
      </c>
    </row>
    <row r="74" spans="2:28" ht="45" customHeight="1" x14ac:dyDescent="0.2">
      <c r="B74" s="135" t="str">
        <f>IF(P73="TRUE FALSE","If yes, please provide details of each additional Schedule 2 activity the firm provides or intends to provide","")</f>
        <v/>
      </c>
      <c r="C74" s="128"/>
      <c r="D74" s="30" t="str">
        <f>IF(R73="Yes",IF(C74="","*",""),"")</f>
        <v/>
      </c>
      <c r="E74" s="160"/>
      <c r="F74" s="30"/>
      <c r="G74" s="67">
        <f>IF(R73&lt;&gt;"",IF(D74="*",1,0),0)</f>
        <v>0</v>
      </c>
      <c r="H74" s="30"/>
      <c r="I74" s="67">
        <f>IF(D74="*",1,0)</f>
        <v>0</v>
      </c>
      <c r="M74" s="66"/>
      <c r="N74" s="66"/>
      <c r="R74" s="63" t="str">
        <f t="shared" si="10"/>
        <v/>
      </c>
    </row>
    <row r="75" spans="2:28" ht="15" thickBot="1" x14ac:dyDescent="0.25">
      <c r="B75" s="267" t="str">
        <f>IF(R61="",IF(SUM(G61:G74)&gt;0,"Please ensure that all mandatory questions as marked with an * are completed",""),IF(R61&lt;&gt;"",IF(SUM(G61:G74)&gt;0,"Please ensure that all mandatory questions as marked with an * are completed","")))</f>
        <v/>
      </c>
      <c r="C75" s="268"/>
      <c r="D75" s="145"/>
      <c r="E75" s="65"/>
      <c r="F75" s="65"/>
      <c r="G75" s="65"/>
      <c r="H75" s="82" t="s">
        <v>217</v>
      </c>
      <c r="I75" s="67" t="str">
        <f>IF(SUM(I58:I74)&lt;&gt;0,"Invalid",IF(SUM(I58:I74)=0,"Valid","Invalid"))</f>
        <v>Invalid</v>
      </c>
      <c r="M75" s="66"/>
      <c r="N75" s="66"/>
      <c r="R75" s="63"/>
    </row>
    <row r="76" spans="2:28" ht="30" customHeight="1" thickBot="1" x14ac:dyDescent="0.25">
      <c r="B76" s="263" t="s">
        <v>151</v>
      </c>
      <c r="C76" s="264"/>
      <c r="D76" s="145"/>
      <c r="E76" s="65"/>
      <c r="F76" s="65"/>
      <c r="G76" s="77"/>
      <c r="H76" s="65"/>
      <c r="I76" s="65"/>
      <c r="M76" s="66"/>
      <c r="N76" s="66"/>
      <c r="R76" s="63"/>
    </row>
    <row r="77" spans="2:28" x14ac:dyDescent="0.2">
      <c r="B77" s="105"/>
      <c r="C77" s="91"/>
      <c r="D77" s="145"/>
      <c r="E77" s="65"/>
      <c r="F77" s="65"/>
      <c r="G77" s="65"/>
      <c r="H77" s="65"/>
      <c r="I77" s="65"/>
      <c r="M77" s="66"/>
      <c r="N77" s="66"/>
      <c r="R77" s="63"/>
    </row>
    <row r="78" spans="2:28" ht="90" customHeight="1" x14ac:dyDescent="0.2">
      <c r="B78" s="122" t="s">
        <v>808</v>
      </c>
      <c r="C78" s="128"/>
      <c r="D78" s="30" t="str">
        <f>IF(LEN(C78)&lt;50,"*",IF(ISTEXT(C78)=FALSE,"*",""))</f>
        <v>*</v>
      </c>
      <c r="E78" s="236" t="str">
        <f>IF(ISBLANK(C78)=FALSE,IF(LEN(C78)&lt;50,"Please ensure the explanation of the Firm's Schedule 2 activities is 50 characters or more",""),"")</f>
        <v/>
      </c>
      <c r="F78" s="30"/>
      <c r="G78" s="67"/>
      <c r="H78" s="30"/>
      <c r="I78" s="67">
        <f>IF(D78="*",1,0)</f>
        <v>1</v>
      </c>
      <c r="M78" s="66"/>
      <c r="N78" s="66"/>
      <c r="R78" s="63" t="str">
        <f t="shared" si="10"/>
        <v/>
      </c>
      <c r="AB78" s="209"/>
    </row>
    <row r="79" spans="2:28" ht="15" thickBot="1" x14ac:dyDescent="0.25">
      <c r="B79" s="267" t="str">
        <f>IF(C78="",IF(R84="","",IF(C78="",IF(R84&lt;&gt;"","Please ensure that all mandatory questions as marked with an * are completed",""))),"")</f>
        <v/>
      </c>
      <c r="C79" s="268"/>
      <c r="D79" s="145"/>
      <c r="E79" s="65"/>
      <c r="F79" s="65"/>
      <c r="G79" s="65"/>
      <c r="H79" s="160" t="s">
        <v>217</v>
      </c>
      <c r="I79" s="67" t="str">
        <f>IF(SUM(I78)&lt;&gt;0,"Invalid",IF(SUM(I78)=0,"Valid","Invalid"))</f>
        <v>Invalid</v>
      </c>
      <c r="M79" s="66"/>
      <c r="N79" s="66"/>
      <c r="R79" s="63" t="str">
        <f t="shared" si="10"/>
        <v/>
      </c>
    </row>
    <row r="80" spans="2:28" ht="15" thickBot="1" x14ac:dyDescent="0.25">
      <c r="B80" s="144"/>
      <c r="C80" s="144"/>
      <c r="D80" s="145"/>
      <c r="E80" s="65"/>
      <c r="F80" s="65"/>
      <c r="G80" s="65"/>
      <c r="H80" s="65"/>
      <c r="I80" s="65"/>
      <c r="M80" s="66"/>
      <c r="N80" s="66"/>
      <c r="R80" s="63"/>
    </row>
    <row r="81" spans="2:28" ht="30" customHeight="1" thickBot="1" x14ac:dyDescent="0.25">
      <c r="B81" s="269" t="s">
        <v>210</v>
      </c>
      <c r="C81" s="270"/>
      <c r="D81" s="145"/>
      <c r="E81" s="65"/>
      <c r="F81" s="65"/>
      <c r="G81" s="65"/>
      <c r="H81" s="65"/>
      <c r="I81" s="65"/>
      <c r="M81" s="66"/>
      <c r="N81" s="66"/>
      <c r="R81" s="63"/>
    </row>
    <row r="82" spans="2:28" ht="30" customHeight="1" thickBot="1" x14ac:dyDescent="0.25">
      <c r="B82" s="263" t="s">
        <v>126</v>
      </c>
      <c r="C82" s="264"/>
      <c r="D82" s="145"/>
      <c r="E82" s="65"/>
      <c r="F82" s="65"/>
      <c r="G82" s="65"/>
      <c r="H82" s="65"/>
      <c r="I82" s="65"/>
      <c r="M82" s="66"/>
      <c r="N82" s="66"/>
      <c r="R82" s="63" t="str">
        <f t="shared" si="10"/>
        <v/>
      </c>
    </row>
    <row r="83" spans="2:28" x14ac:dyDescent="0.2">
      <c r="B83" s="99"/>
      <c r="C83" s="100"/>
      <c r="D83" s="145"/>
      <c r="E83" s="65"/>
      <c r="F83" s="65"/>
      <c r="G83" s="65"/>
      <c r="H83" s="65"/>
      <c r="I83" s="65"/>
      <c r="M83" s="78"/>
      <c r="N83" s="66"/>
      <c r="R83" s="63"/>
    </row>
    <row r="84" spans="2:28" ht="15" customHeight="1" x14ac:dyDescent="0.2">
      <c r="B84" s="169" t="s">
        <v>461</v>
      </c>
      <c r="C84" s="275"/>
      <c r="D84" s="274" t="str">
        <f>IF(ISNUMBER(C84)=FALSE,"*","")</f>
        <v>*</v>
      </c>
      <c r="E84" s="30"/>
      <c r="F84" s="30"/>
      <c r="G84" s="272">
        <f>IF(R84&lt;&gt;"",IF(D84="*",1,0),0)</f>
        <v>0</v>
      </c>
      <c r="H84" s="30"/>
      <c r="I84" s="272">
        <f>IF(D84="*",1,0)</f>
        <v>1</v>
      </c>
      <c r="M84" s="273" t="str">
        <f>IF(N95&lt;&gt;0,IF(C84="","Yes","No"),"")</f>
        <v/>
      </c>
      <c r="N84" s="66"/>
      <c r="R84" s="63" t="str">
        <f t="shared" si="10"/>
        <v/>
      </c>
    </row>
    <row r="85" spans="2:28" ht="25.5" x14ac:dyDescent="0.2">
      <c r="B85" s="240" t="s">
        <v>798</v>
      </c>
      <c r="C85" s="276"/>
      <c r="D85" s="274"/>
      <c r="E85" s="65"/>
      <c r="F85" s="65"/>
      <c r="G85" s="272"/>
      <c r="H85" s="65"/>
      <c r="I85" s="272"/>
      <c r="M85" s="273"/>
      <c r="N85" s="66"/>
      <c r="R85" s="63"/>
    </row>
    <row r="86" spans="2:28" ht="30.75" customHeight="1" x14ac:dyDescent="0.2">
      <c r="B86" s="129" t="s">
        <v>809</v>
      </c>
      <c r="C86" s="130"/>
      <c r="D86" s="30" t="str">
        <f t="shared" ref="D86:D95" si="11">IF($C$84&lt;&gt;"",IF($N$95=0,"*",""),"")</f>
        <v/>
      </c>
      <c r="E86" s="79"/>
      <c r="F86" s="79"/>
      <c r="G86" s="67">
        <f t="shared" ref="G86:G95" si="12">IF(D86="*",1,0)</f>
        <v>0</v>
      </c>
      <c r="H86" s="79"/>
      <c r="I86" s="67">
        <f t="shared" ref="I86:I117" si="13">IF(D86="*",1,0)</f>
        <v>0</v>
      </c>
      <c r="M86" s="73" t="b">
        <v>0</v>
      </c>
      <c r="N86" s="66"/>
      <c r="Q86" s="63" t="s">
        <v>73</v>
      </c>
      <c r="R86" s="63" t="str">
        <f>IF(M86=TRUE,"Yes","")</f>
        <v/>
      </c>
    </row>
    <row r="87" spans="2:28" ht="27.6" customHeight="1" x14ac:dyDescent="0.2">
      <c r="B87" s="241" t="s">
        <v>799</v>
      </c>
      <c r="C87" s="131"/>
      <c r="D87" s="30" t="str">
        <f t="shared" si="11"/>
        <v/>
      </c>
      <c r="E87" s="79"/>
      <c r="F87" s="79"/>
      <c r="G87" s="67">
        <f t="shared" si="12"/>
        <v>0</v>
      </c>
      <c r="H87" s="79"/>
      <c r="I87" s="67">
        <f t="shared" si="13"/>
        <v>0</v>
      </c>
      <c r="M87" s="73" t="b">
        <v>0</v>
      </c>
      <c r="N87" s="66"/>
      <c r="Q87" s="63" t="s">
        <v>72</v>
      </c>
      <c r="R87" s="63" t="str">
        <f t="shared" ref="R87:R95" si="14">IF(M87=TRUE,"Yes","")</f>
        <v/>
      </c>
    </row>
    <row r="88" spans="2:28" ht="24.95" customHeight="1" x14ac:dyDescent="0.2">
      <c r="B88" s="283" t="str">
        <f>IF(C84&lt;&gt;"",IF(N95=0,"Please ensure that customer type(s) are selected",""),IF(N95&lt;&gt;0,IF(C84="","Please enter Total number of Customers",""),""))</f>
        <v/>
      </c>
      <c r="C88" s="131"/>
      <c r="D88" s="30" t="str">
        <f t="shared" si="11"/>
        <v/>
      </c>
      <c r="E88" s="79"/>
      <c r="F88" s="79"/>
      <c r="G88" s="67">
        <f t="shared" si="12"/>
        <v>0</v>
      </c>
      <c r="H88" s="79"/>
      <c r="I88" s="67">
        <f t="shared" si="13"/>
        <v>0</v>
      </c>
      <c r="M88" s="73" t="b">
        <v>0</v>
      </c>
      <c r="N88" s="66"/>
      <c r="Q88" s="63" t="s">
        <v>74</v>
      </c>
      <c r="R88" s="63" t="str">
        <f t="shared" si="14"/>
        <v/>
      </c>
    </row>
    <row r="89" spans="2:28" ht="24.95" customHeight="1" x14ac:dyDescent="0.2">
      <c r="B89" s="283"/>
      <c r="C89" s="131"/>
      <c r="D89" s="30" t="str">
        <f t="shared" si="11"/>
        <v/>
      </c>
      <c r="E89" s="79"/>
      <c r="F89" s="79"/>
      <c r="G89" s="67">
        <f t="shared" si="12"/>
        <v>0</v>
      </c>
      <c r="H89" s="79"/>
      <c r="I89" s="67">
        <f t="shared" si="13"/>
        <v>0</v>
      </c>
      <c r="M89" s="73" t="b">
        <v>0</v>
      </c>
      <c r="N89" s="66"/>
      <c r="Q89" s="63" t="s">
        <v>79</v>
      </c>
      <c r="R89" s="63" t="str">
        <f t="shared" si="14"/>
        <v/>
      </c>
    </row>
    <row r="90" spans="2:28" ht="24.95" customHeight="1" x14ac:dyDescent="0.2">
      <c r="B90" s="283"/>
      <c r="C90" s="131"/>
      <c r="D90" s="30" t="str">
        <f t="shared" si="11"/>
        <v/>
      </c>
      <c r="E90" s="79"/>
      <c r="F90" s="79"/>
      <c r="G90" s="67">
        <f t="shared" si="12"/>
        <v>0</v>
      </c>
      <c r="H90" s="79"/>
      <c r="I90" s="67">
        <f t="shared" si="13"/>
        <v>0</v>
      </c>
      <c r="M90" s="73" t="b">
        <v>0</v>
      </c>
      <c r="N90" s="66"/>
      <c r="Q90" s="63" t="s">
        <v>75</v>
      </c>
      <c r="R90" s="63" t="str">
        <f t="shared" si="14"/>
        <v/>
      </c>
    </row>
    <row r="91" spans="2:28" ht="24.95" customHeight="1" x14ac:dyDescent="0.2">
      <c r="B91" s="283"/>
      <c r="C91" s="131"/>
      <c r="D91" s="30" t="str">
        <f t="shared" si="11"/>
        <v/>
      </c>
      <c r="E91" s="79"/>
      <c r="F91" s="79"/>
      <c r="G91" s="67">
        <f t="shared" si="12"/>
        <v>0</v>
      </c>
      <c r="H91" s="79"/>
      <c r="I91" s="67">
        <f t="shared" si="13"/>
        <v>0</v>
      </c>
      <c r="M91" s="73" t="b">
        <v>0</v>
      </c>
      <c r="N91" s="66"/>
      <c r="Q91" s="63" t="s">
        <v>76</v>
      </c>
      <c r="R91" s="63" t="str">
        <f t="shared" si="14"/>
        <v/>
      </c>
      <c r="AA91" s="80"/>
      <c r="AB91" s="80"/>
    </row>
    <row r="92" spans="2:28" ht="24.95" customHeight="1" x14ac:dyDescent="0.2">
      <c r="B92" s="283"/>
      <c r="C92" s="131"/>
      <c r="D92" s="30" t="str">
        <f t="shared" si="11"/>
        <v/>
      </c>
      <c r="E92" s="79"/>
      <c r="F92" s="79"/>
      <c r="G92" s="67">
        <f t="shared" si="12"/>
        <v>0</v>
      </c>
      <c r="H92" s="79"/>
      <c r="I92" s="67">
        <f t="shared" si="13"/>
        <v>0</v>
      </c>
      <c r="M92" s="73" t="b">
        <v>0</v>
      </c>
      <c r="N92" s="66"/>
      <c r="Q92" s="63" t="s">
        <v>77</v>
      </c>
      <c r="R92" s="63" t="str">
        <f t="shared" si="14"/>
        <v/>
      </c>
    </row>
    <row r="93" spans="2:28" ht="24.95" customHeight="1" x14ac:dyDescent="0.2">
      <c r="B93" s="283"/>
      <c r="C93" s="131"/>
      <c r="D93" s="30" t="str">
        <f t="shared" si="11"/>
        <v/>
      </c>
      <c r="E93" s="79"/>
      <c r="F93" s="79"/>
      <c r="G93" s="67">
        <f t="shared" si="12"/>
        <v>0</v>
      </c>
      <c r="H93" s="79"/>
      <c r="I93" s="67">
        <f t="shared" si="13"/>
        <v>0</v>
      </c>
      <c r="M93" s="73" t="b">
        <v>0</v>
      </c>
      <c r="N93" s="66"/>
      <c r="Q93" s="63" t="s">
        <v>78</v>
      </c>
      <c r="R93" s="63" t="str">
        <f t="shared" si="14"/>
        <v/>
      </c>
    </row>
    <row r="94" spans="2:28" ht="24.95" customHeight="1" x14ac:dyDescent="0.2">
      <c r="B94" s="283"/>
      <c r="C94" s="131"/>
      <c r="D94" s="30" t="str">
        <f t="shared" si="11"/>
        <v/>
      </c>
      <c r="E94" s="79"/>
      <c r="F94" s="79"/>
      <c r="G94" s="67">
        <f t="shared" si="12"/>
        <v>0</v>
      </c>
      <c r="H94" s="79"/>
      <c r="I94" s="67">
        <f t="shared" si="13"/>
        <v>0</v>
      </c>
      <c r="M94" s="73" t="b">
        <v>0</v>
      </c>
      <c r="N94" s="66"/>
      <c r="Q94" s="63" t="s">
        <v>80</v>
      </c>
      <c r="R94" s="63" t="str">
        <f t="shared" si="14"/>
        <v/>
      </c>
    </row>
    <row r="95" spans="2:28" ht="24.95" customHeight="1" x14ac:dyDescent="0.2">
      <c r="B95" s="132"/>
      <c r="C95" s="131"/>
      <c r="D95" s="30" t="str">
        <f t="shared" si="11"/>
        <v/>
      </c>
      <c r="E95" s="79"/>
      <c r="F95" s="79"/>
      <c r="G95" s="67">
        <f t="shared" si="12"/>
        <v>0</v>
      </c>
      <c r="H95" s="79">
        <f>IF(SUM(G86:G95)=10,1,0)</f>
        <v>0</v>
      </c>
      <c r="I95" s="67">
        <f t="shared" si="13"/>
        <v>0</v>
      </c>
      <c r="M95" s="73" t="b">
        <v>0</v>
      </c>
      <c r="N95" s="80">
        <f>COUNTIF(M86:M95,TRUE())</f>
        <v>0</v>
      </c>
      <c r="Q95" s="63" t="s">
        <v>108</v>
      </c>
      <c r="R95" s="63" t="str">
        <f t="shared" si="14"/>
        <v/>
      </c>
    </row>
    <row r="96" spans="2:28" ht="18" x14ac:dyDescent="0.2">
      <c r="B96" s="132"/>
      <c r="C96" s="131"/>
      <c r="D96" s="30"/>
      <c r="E96" s="65"/>
      <c r="F96" s="65"/>
      <c r="G96" s="67"/>
      <c r="H96" s="65"/>
      <c r="I96" s="65"/>
      <c r="M96" s="80"/>
      <c r="N96" s="66"/>
      <c r="Q96" s="63"/>
      <c r="R96" s="63"/>
    </row>
    <row r="97" spans="2:27" ht="30" customHeight="1" x14ac:dyDescent="0.2">
      <c r="B97" s="175" t="str">
        <f>IF(M95=TRUE,"If 'Other , please specify', please list customer types","")</f>
        <v/>
      </c>
      <c r="C97" s="128"/>
      <c r="D97" s="30" t="str">
        <f>IF(R95="Yes",IF(C97="","*",""),"")</f>
        <v/>
      </c>
      <c r="E97" s="30"/>
      <c r="F97" s="30"/>
      <c r="G97" s="67">
        <f>IF(H95=1,IF(D97="*",1,0),0)</f>
        <v>0</v>
      </c>
      <c r="H97" s="30"/>
      <c r="I97" s="67">
        <f t="shared" si="13"/>
        <v>0</v>
      </c>
      <c r="M97" s="80"/>
      <c r="N97" s="66"/>
      <c r="Q97" s="63" t="s">
        <v>481</v>
      </c>
      <c r="R97" s="63" t="str">
        <f t="shared" si="10"/>
        <v/>
      </c>
    </row>
    <row r="98" spans="2:27" ht="18" x14ac:dyDescent="0.2">
      <c r="B98" s="217"/>
      <c r="C98" s="223"/>
      <c r="D98" s="30"/>
      <c r="E98" s="65"/>
      <c r="F98" s="65"/>
      <c r="G98" s="65"/>
      <c r="H98" s="65"/>
      <c r="I98" s="65"/>
      <c r="M98" s="66"/>
      <c r="N98" s="66"/>
      <c r="R98" s="63" t="str">
        <f t="shared" si="10"/>
        <v/>
      </c>
    </row>
    <row r="99" spans="2:27" ht="60" customHeight="1" x14ac:dyDescent="0.2">
      <c r="B99" s="133" t="s">
        <v>480</v>
      </c>
      <c r="C99" s="234"/>
      <c r="D99" s="30" t="str">
        <f>IF(LEN(C99)&lt;25,"*",IF(ISTEXT(C99)=FALSE,"*",""))</f>
        <v>*</v>
      </c>
      <c r="E99" s="233" t="str">
        <f>IF(ISBLANK(C99)=FALSE,IF(LEN(C99)&lt;25,"Please provide additonal information on the industries / sectors of your customers",""),"")</f>
        <v/>
      </c>
      <c r="F99" s="65"/>
      <c r="G99" s="65"/>
      <c r="H99" s="65"/>
      <c r="I99" s="67">
        <f t="shared" si="13"/>
        <v>1</v>
      </c>
      <c r="M99" s="66"/>
      <c r="N99" s="66"/>
      <c r="Q99" s="63" t="s">
        <v>480</v>
      </c>
      <c r="R99" s="63" t="str">
        <f t="shared" si="10"/>
        <v/>
      </c>
    </row>
    <row r="100" spans="2:27" ht="18" x14ac:dyDescent="0.2">
      <c r="B100" s="181"/>
      <c r="C100" s="180"/>
      <c r="D100" s="30"/>
      <c r="E100" s="65"/>
      <c r="F100" s="65"/>
      <c r="G100" s="65"/>
      <c r="H100" s="65"/>
      <c r="I100" s="65"/>
      <c r="M100" s="66"/>
      <c r="N100" s="66"/>
      <c r="R100" s="63"/>
    </row>
    <row r="101" spans="2:27" ht="30" customHeight="1" x14ac:dyDescent="0.2">
      <c r="B101" s="126" t="s">
        <v>788</v>
      </c>
      <c r="C101" s="218"/>
      <c r="D101" s="30" t="str">
        <f>IF(I101=1,"*","")</f>
        <v>*</v>
      </c>
      <c r="E101" s="65"/>
      <c r="F101" s="65"/>
      <c r="G101" s="65"/>
      <c r="H101" s="65"/>
      <c r="I101" s="67">
        <f>IF(ISBLANK(C101)=TRUE,1,IF(EXACT(C101,VLOOKUP(C101,Number2,1,FALSE)),0,1))</f>
        <v>1</v>
      </c>
      <c r="M101" s="66"/>
      <c r="N101" s="66"/>
      <c r="R101" s="63" t="str">
        <f t="shared" si="10"/>
        <v/>
      </c>
      <c r="AA101" s="178"/>
    </row>
    <row r="102" spans="2:27" ht="30" customHeight="1" x14ac:dyDescent="0.2">
      <c r="B102" s="288" t="s">
        <v>823</v>
      </c>
      <c r="C102" s="289"/>
      <c r="D102" s="30"/>
      <c r="E102" s="160"/>
      <c r="F102" s="65"/>
      <c r="G102" s="65"/>
      <c r="H102" s="65"/>
      <c r="I102" s="65"/>
      <c r="M102" s="66"/>
      <c r="N102" s="66"/>
      <c r="R102" s="63"/>
      <c r="AA102" s="160"/>
    </row>
    <row r="103" spans="2:27" ht="30" customHeight="1" x14ac:dyDescent="0.2">
      <c r="B103" s="133" t="s">
        <v>465</v>
      </c>
      <c r="C103" s="166"/>
      <c r="D103" s="30" t="str">
        <f>IF(ISBLANK($C$101)=TRUE,"",IF(I103&lt;&gt;0,"*",""))</f>
        <v/>
      </c>
      <c r="E103" s="65"/>
      <c r="F103" s="65"/>
      <c r="G103" s="65"/>
      <c r="H103" s="65"/>
      <c r="I103" s="67">
        <f>SUM(J103:L103)</f>
        <v>0</v>
      </c>
      <c r="J103" s="67">
        <f>IF($C$101&gt;=1,IF(ISBLANK(C103)=TRUE,1,0),0)</f>
        <v>0</v>
      </c>
      <c r="K103" s="67">
        <f>IF(ISBLANK(C101)=TRUE,0,IF(ISBLANK(C103)=TRUE,1,IF(EXACT(C103,VLOOKUP(C103,country,1,FALSE)),0,1)))</f>
        <v>0</v>
      </c>
      <c r="L103" s="67">
        <f>IF(COUNTIF($C$103:$C$107,C103)&gt;1,1,0)</f>
        <v>0</v>
      </c>
      <c r="M103" s="67">
        <f>IF(ISBLANK(C101)=TRUE,0,IF(C101&lt;1,1,0))</f>
        <v>0</v>
      </c>
      <c r="N103" s="66"/>
      <c r="R103" s="63" t="str">
        <f t="shared" si="10"/>
        <v/>
      </c>
    </row>
    <row r="104" spans="2:27" ht="30" customHeight="1" x14ac:dyDescent="0.2">
      <c r="B104" s="133" t="s">
        <v>466</v>
      </c>
      <c r="C104" s="166"/>
      <c r="D104" s="30" t="str">
        <f>IF(ISBLANK($C$101)=TRUE,"",IF(I104&lt;&gt;0,"*",""))</f>
        <v/>
      </c>
      <c r="E104" s="65"/>
      <c r="F104" s="65"/>
      <c r="G104" s="65"/>
      <c r="H104" s="65"/>
      <c r="I104" s="67">
        <f>SUM(J104:L104)</f>
        <v>0</v>
      </c>
      <c r="J104" s="67">
        <f>IF($C$101&gt;=2,IF(ISBLANK(C104)=TRUE,1,0),0)</f>
        <v>0</v>
      </c>
      <c r="K104" s="67">
        <f>IF($C$101&lt;2,0,IF(ISBLANK(C104)=TRUE,1,IF(EXACT(C104,VLOOKUP(C104,country,1,FALSE)),0,1)))</f>
        <v>0</v>
      </c>
      <c r="L104" s="67">
        <f>IF(COUNTIF($C$103:$C$107,C104)&gt;1,1,0)</f>
        <v>0</v>
      </c>
      <c r="M104" s="67">
        <f>IF(ISBLANK(C101)=TRUE,0,IF(C101&lt;2,1,0))</f>
        <v>0</v>
      </c>
      <c r="N104" s="66"/>
      <c r="R104" s="63" t="str">
        <f t="shared" si="10"/>
        <v/>
      </c>
    </row>
    <row r="105" spans="2:27" ht="30" customHeight="1" x14ac:dyDescent="0.2">
      <c r="B105" s="133" t="s">
        <v>467</v>
      </c>
      <c r="C105" s="166"/>
      <c r="D105" s="30" t="str">
        <f>IF(ISBLANK($C$101)=TRUE,"",IF(I105&lt;&gt;0,"*",""))</f>
        <v/>
      </c>
      <c r="E105" s="65"/>
      <c r="F105" s="65"/>
      <c r="G105" s="65"/>
      <c r="H105" s="65"/>
      <c r="I105" s="67">
        <f>SUM(J105:L105)</f>
        <v>0</v>
      </c>
      <c r="J105" s="67">
        <f>IF($C$101&gt;=3,IF(ISBLANK(C105)=TRUE,1,0),0)</f>
        <v>0</v>
      </c>
      <c r="K105" s="67">
        <f>IF($C$101&lt;3,0,IF(ISBLANK(C105)=TRUE,1,IF(EXACT(C105,VLOOKUP(C105,country,1,FALSE)),0,1)))</f>
        <v>0</v>
      </c>
      <c r="L105" s="67">
        <f>IF(COUNTIF($C$103:$C$107,C105)&gt;1,1,0)</f>
        <v>0</v>
      </c>
      <c r="M105" s="67">
        <f>IF(ISBLANK(C101)=TRUE,0,IF(C101&lt;3,1,0))</f>
        <v>0</v>
      </c>
      <c r="N105" s="66"/>
      <c r="R105" s="63" t="str">
        <f t="shared" si="10"/>
        <v/>
      </c>
    </row>
    <row r="106" spans="2:27" ht="30" customHeight="1" x14ac:dyDescent="0.2">
      <c r="B106" s="133" t="s">
        <v>468</v>
      </c>
      <c r="C106" s="166"/>
      <c r="D106" s="30" t="str">
        <f>IF(ISBLANK($C$101)=TRUE,"",IF(I106&lt;&gt;0,"*",""))</f>
        <v/>
      </c>
      <c r="E106" s="65"/>
      <c r="F106" s="65"/>
      <c r="G106" s="65"/>
      <c r="H106" s="65"/>
      <c r="I106" s="67">
        <f>SUM(J106:L106)</f>
        <v>0</v>
      </c>
      <c r="J106" s="67">
        <f>IF($C$101&gt;=4,IF(ISBLANK(C106)=TRUE,1,0),0)</f>
        <v>0</v>
      </c>
      <c r="K106" s="67">
        <f>IF($C$101&lt;4,0,IF(ISBLANK(C106)=TRUE,1,IF(EXACT(C106,VLOOKUP(C106,country,1,FALSE)),0,1)))</f>
        <v>0</v>
      </c>
      <c r="L106" s="67">
        <f>IF(COUNTIF($C$103:$C$107,C106)&gt;1,1,0)</f>
        <v>0</v>
      </c>
      <c r="M106" s="67">
        <f>IF(ISBLANK(C101)=TRUE,0,IF(C101&lt;4,1,0))</f>
        <v>0</v>
      </c>
      <c r="N106" s="66"/>
      <c r="R106" s="63" t="str">
        <f t="shared" si="10"/>
        <v/>
      </c>
    </row>
    <row r="107" spans="2:27" ht="30" customHeight="1" x14ac:dyDescent="0.2">
      <c r="B107" s="133" t="s">
        <v>469</v>
      </c>
      <c r="C107" s="166"/>
      <c r="D107" s="30" t="str">
        <f>IF(ISBLANK($C$101)=TRUE,"",IF(I107&lt;&gt;0,"*",""))</f>
        <v/>
      </c>
      <c r="E107" s="65"/>
      <c r="F107" s="65"/>
      <c r="G107" s="65"/>
      <c r="H107" s="65"/>
      <c r="I107" s="67">
        <f>SUM(J107:L107)</f>
        <v>0</v>
      </c>
      <c r="J107" s="67">
        <f>IF($C$101&gt;=5,IF(ISBLANK(C107)=TRUE,1,0),0)</f>
        <v>0</v>
      </c>
      <c r="K107" s="67">
        <f>IF($C$101&lt;5,0,IF(ISBLANK(C107)=TRUE,1,IF(EXACT(C107,VLOOKUP(C107,country,1,FALSE)),0,1)))</f>
        <v>0</v>
      </c>
      <c r="L107" s="67">
        <f>IF(COUNTIF($C$103:$C$107,C107)&gt;1,1,0)</f>
        <v>0</v>
      </c>
      <c r="M107" s="67">
        <f>IF(ISBLANK(C101)=TRUE,0,IF(C101&lt;5,1,0))</f>
        <v>0</v>
      </c>
      <c r="N107" s="66"/>
      <c r="R107" s="63" t="str">
        <f t="shared" si="10"/>
        <v/>
      </c>
    </row>
    <row r="108" spans="2:27" ht="18" x14ac:dyDescent="0.2">
      <c r="B108" s="181"/>
      <c r="C108" s="180"/>
      <c r="D108" s="30"/>
      <c r="E108" s="160"/>
      <c r="F108" s="65"/>
      <c r="G108" s="65"/>
      <c r="H108" s="65"/>
      <c r="I108" s="65"/>
      <c r="M108" s="66"/>
      <c r="N108" s="66"/>
      <c r="R108" s="63"/>
      <c r="AA108" s="160"/>
    </row>
    <row r="109" spans="2:27" ht="30" customHeight="1" x14ac:dyDescent="0.2">
      <c r="B109" s="133" t="s">
        <v>790</v>
      </c>
      <c r="C109" s="213"/>
      <c r="D109" s="30" t="str">
        <f>IF(I109=1,"*","")</f>
        <v>*</v>
      </c>
      <c r="E109" s="65"/>
      <c r="F109" s="65"/>
      <c r="G109" s="65"/>
      <c r="H109" s="65"/>
      <c r="I109" s="67">
        <f>IF(ISBLANK(C109)=TRUE,1,IF(EXACT(C109,VLOOKUP(C109,Number2,1,FALSE)),0,1))</f>
        <v>1</v>
      </c>
      <c r="M109" s="66"/>
      <c r="N109" s="66"/>
      <c r="R109" s="63" t="str">
        <f t="shared" si="10"/>
        <v/>
      </c>
    </row>
    <row r="110" spans="2:27" ht="45" customHeight="1" x14ac:dyDescent="0.2">
      <c r="B110" s="286" t="s">
        <v>791</v>
      </c>
      <c r="C110" s="287"/>
      <c r="D110" s="30"/>
      <c r="E110" s="65"/>
      <c r="F110" s="65"/>
      <c r="G110" s="65"/>
      <c r="H110" s="65"/>
      <c r="I110" s="65"/>
      <c r="M110" s="66"/>
      <c r="N110" s="66"/>
      <c r="R110" s="63"/>
    </row>
    <row r="111" spans="2:27" ht="30" customHeight="1" x14ac:dyDescent="0.2">
      <c r="B111" s="133" t="s">
        <v>470</v>
      </c>
      <c r="C111" s="166"/>
      <c r="D111" s="30" t="str">
        <f>IF(ISBLANK($C$109)=TRUE,"",IF(I111&lt;&gt;0,"*",""))</f>
        <v/>
      </c>
      <c r="E111" s="65"/>
      <c r="F111" s="65"/>
      <c r="G111" s="65"/>
      <c r="H111" s="65"/>
      <c r="I111" s="67">
        <f>SUM(J111:L111)</f>
        <v>0</v>
      </c>
      <c r="J111" s="67">
        <f>IF($C$111&gt;=1,IF(ISBLANK(C111)=TRUE,1,0),0)</f>
        <v>0</v>
      </c>
      <c r="K111" s="67">
        <f>IF(ISBLANK(C109)=TRUE,0,IF(ISBLANK(C111)=TRUE,1,IF(EXACT(C111,VLOOKUP(C111,country,1,FALSE)),0,1)))</f>
        <v>0</v>
      </c>
      <c r="L111" s="67">
        <f>IF(COUNTIF($C$111:$C$115,C111)&gt;1,1,0)</f>
        <v>0</v>
      </c>
      <c r="M111" s="67">
        <f>IF(ISBLANK(C109)=TRUE,0,IF(C109&lt;1,1,0))</f>
        <v>0</v>
      </c>
      <c r="N111" s="66"/>
      <c r="R111" s="63" t="str">
        <f t="shared" si="10"/>
        <v/>
      </c>
    </row>
    <row r="112" spans="2:27" ht="30" customHeight="1" x14ac:dyDescent="0.2">
      <c r="B112" s="133" t="s">
        <v>471</v>
      </c>
      <c r="C112" s="166"/>
      <c r="D112" s="30" t="str">
        <f>IF(ISBLANK($C$109)=TRUE,"",IF(I112&lt;&gt;0,"*",""))</f>
        <v/>
      </c>
      <c r="E112" s="65"/>
      <c r="F112" s="65"/>
      <c r="G112" s="65"/>
      <c r="H112" s="65"/>
      <c r="I112" s="67">
        <f>SUM(J112:L112)</f>
        <v>0</v>
      </c>
      <c r="J112" s="67">
        <f>IF($C$112&gt;=2,IF(ISBLANK(C112)=TRUE,1,0),0)</f>
        <v>0</v>
      </c>
      <c r="K112" s="67">
        <f>IF($C$109&lt;2,0,IF(ISBLANK(C112)=TRUE,1,IF(EXACT(C112,VLOOKUP(C112,country,1,FALSE)),0,1)))</f>
        <v>0</v>
      </c>
      <c r="L112" s="67">
        <f>IF(COUNTIF($C$111:$C$115,C112)&gt;1,1,0)</f>
        <v>0</v>
      </c>
      <c r="M112" s="67">
        <f>IF(ISBLANK(C109)=TRUE,0,IF(C109&lt;2,1,0))</f>
        <v>0</v>
      </c>
      <c r="N112" s="66"/>
      <c r="R112" s="63" t="str">
        <f t="shared" si="10"/>
        <v/>
      </c>
    </row>
    <row r="113" spans="2:27" ht="30" customHeight="1" x14ac:dyDescent="0.2">
      <c r="B113" s="133" t="s">
        <v>472</v>
      </c>
      <c r="C113" s="166"/>
      <c r="D113" s="30" t="str">
        <f>IF(ISBLANK($C$109)=TRUE,"",IF(I113&lt;&gt;0,"*",""))</f>
        <v/>
      </c>
      <c r="E113" s="65"/>
      <c r="F113" s="65"/>
      <c r="G113" s="65"/>
      <c r="H113" s="65"/>
      <c r="I113" s="67">
        <f>SUM(J113:L113)</f>
        <v>0</v>
      </c>
      <c r="J113" s="67">
        <f>IF($C$113&gt;=3,IF(ISBLANK(C113)=TRUE,1,0),0)</f>
        <v>0</v>
      </c>
      <c r="K113" s="67">
        <f>IF($C$109&lt;3,0,IF(ISBLANK(C113)=TRUE,1,IF(EXACT(C113,VLOOKUP(C113,country,1,FALSE)),0,1)))</f>
        <v>0</v>
      </c>
      <c r="L113" s="67">
        <f>IF(COUNTIF($C$111:$C$115,C113)&gt;1,1,0)</f>
        <v>0</v>
      </c>
      <c r="M113" s="67">
        <f>IF(ISBLANK(C109)=TRUE,0,IF(C109&lt;3,1,0))</f>
        <v>0</v>
      </c>
      <c r="N113" s="66"/>
      <c r="R113" s="63" t="str">
        <f t="shared" si="10"/>
        <v/>
      </c>
    </row>
    <row r="114" spans="2:27" ht="30" customHeight="1" x14ac:dyDescent="0.2">
      <c r="B114" s="133" t="s">
        <v>473</v>
      </c>
      <c r="C114" s="166"/>
      <c r="D114" s="30" t="str">
        <f>IF(ISBLANK($C$109)=TRUE,"",IF(I114&lt;&gt;0,"*",""))</f>
        <v/>
      </c>
      <c r="E114" s="65"/>
      <c r="F114" s="65"/>
      <c r="G114" s="65"/>
      <c r="H114" s="65"/>
      <c r="I114" s="67">
        <f>SUM(J114:L114)</f>
        <v>0</v>
      </c>
      <c r="J114" s="67">
        <f>IF($C$114&gt;=4,IF(ISBLANK(C114)=TRUE,1,0),0)</f>
        <v>0</v>
      </c>
      <c r="K114" s="67">
        <f>IF($C$109&lt;4,0,IF(ISBLANK(C114)=TRUE,1,IF(EXACT(C114,VLOOKUP(C114,country,1,FALSE)),0,1)))</f>
        <v>0</v>
      </c>
      <c r="L114" s="67">
        <f>IF(COUNTIF($C$111:$C$115,C114)&gt;1,1,0)</f>
        <v>0</v>
      </c>
      <c r="M114" s="67">
        <f>IF(ISBLANK(C109)=TRUE,0,IF(C109&lt;4,1,0))</f>
        <v>0</v>
      </c>
      <c r="N114" s="66"/>
      <c r="R114" s="63" t="str">
        <f t="shared" si="10"/>
        <v/>
      </c>
    </row>
    <row r="115" spans="2:27" ht="30" customHeight="1" x14ac:dyDescent="0.2">
      <c r="B115" s="133" t="s">
        <v>474</v>
      </c>
      <c r="C115" s="166"/>
      <c r="D115" s="30" t="str">
        <f>IF(ISBLANK($C$109)=TRUE,"",IF(I115&lt;&gt;0,"*",""))</f>
        <v/>
      </c>
      <c r="E115" s="65"/>
      <c r="F115" s="65"/>
      <c r="G115" s="65"/>
      <c r="H115" s="65"/>
      <c r="I115" s="67">
        <f>SUM(J115:L115)</f>
        <v>0</v>
      </c>
      <c r="J115" s="67">
        <f>IF($C$115&gt;=5,IF(ISBLANK(C115)=TRUE,1,0),0)</f>
        <v>0</v>
      </c>
      <c r="K115" s="67">
        <f>IF($C$109&lt;5,0,IF(ISBLANK(C115)=TRUE,1,IF(EXACT(C115,VLOOKUP(C115,country,1,FALSE)),0,1)))</f>
        <v>0</v>
      </c>
      <c r="L115" s="67">
        <f>IF(COUNTIF($C$111:$C$115,C115)&gt;1,1,0)</f>
        <v>0</v>
      </c>
      <c r="M115" s="67">
        <f>IF(ISBLANK(C109)=TRUE,0,IF(C109&lt;5,1,0))</f>
        <v>0</v>
      </c>
      <c r="N115" s="66"/>
      <c r="R115" s="63" t="str">
        <f t="shared" si="10"/>
        <v/>
      </c>
    </row>
    <row r="116" spans="2:27" ht="18" x14ac:dyDescent="0.2">
      <c r="B116" s="181"/>
      <c r="C116" s="180"/>
      <c r="D116" s="30"/>
      <c r="E116" s="65"/>
      <c r="F116" s="65"/>
      <c r="G116" s="65"/>
      <c r="H116" s="65"/>
      <c r="I116" s="65"/>
      <c r="M116" s="66"/>
      <c r="N116" s="66"/>
      <c r="R116" s="63"/>
    </row>
    <row r="117" spans="2:27" ht="30" customHeight="1" x14ac:dyDescent="0.2">
      <c r="B117" s="126" t="s">
        <v>792</v>
      </c>
      <c r="C117" s="192"/>
      <c r="D117" s="30" t="str">
        <f>IF(ISNUMBER(C117)=FALSE,"*","")</f>
        <v>*</v>
      </c>
      <c r="E117" s="30"/>
      <c r="F117" s="30"/>
      <c r="G117" s="67">
        <f>IF(C117&lt;&gt;"",IF(D117="*",1,0),0)</f>
        <v>0</v>
      </c>
      <c r="H117" s="30"/>
      <c r="I117" s="67">
        <f t="shared" si="13"/>
        <v>1</v>
      </c>
      <c r="M117" s="66"/>
      <c r="N117" s="66"/>
      <c r="R117" s="63" t="str">
        <f t="shared" si="10"/>
        <v/>
      </c>
      <c r="AA117" s="178"/>
    </row>
    <row r="118" spans="2:27" ht="30" customHeight="1" x14ac:dyDescent="0.2">
      <c r="B118" s="126" t="s">
        <v>793</v>
      </c>
      <c r="C118" s="192"/>
      <c r="D118" s="30" t="str">
        <f>IF(ISNUMBER(C118)=FALSE,"*","")</f>
        <v>*</v>
      </c>
      <c r="E118" s="30"/>
      <c r="F118" s="30"/>
      <c r="G118" s="67">
        <f>IF(C118&lt;&gt;"",IF(D118="*",1,0),0)</f>
        <v>0</v>
      </c>
      <c r="H118" s="30"/>
      <c r="I118" s="67">
        <f t="shared" ref="I118" si="15">IF(D118="*",1,0)</f>
        <v>1</v>
      </c>
      <c r="M118" s="66"/>
      <c r="N118" s="66"/>
      <c r="R118" s="63" t="str">
        <f t="shared" ref="R118" si="16">IF(ISBLANK(C118),"",C118)</f>
        <v/>
      </c>
      <c r="AA118" s="178"/>
    </row>
    <row r="119" spans="2:27" x14ac:dyDescent="0.2">
      <c r="B119" s="101"/>
      <c r="C119" s="103"/>
      <c r="D119" s="145"/>
      <c r="E119" s="65"/>
      <c r="F119" s="65"/>
      <c r="G119" s="65"/>
      <c r="H119" s="65"/>
      <c r="I119" s="65"/>
      <c r="M119" s="66"/>
      <c r="N119" s="66"/>
      <c r="R119" s="63"/>
    </row>
    <row r="120" spans="2:27" ht="25.5" customHeight="1" x14ac:dyDescent="0.2">
      <c r="B120" s="277" t="s">
        <v>810</v>
      </c>
      <c r="C120" s="278"/>
      <c r="D120" s="145"/>
      <c r="E120" s="65"/>
      <c r="F120" s="65"/>
      <c r="G120" s="65"/>
      <c r="H120" s="65"/>
      <c r="I120" s="65"/>
      <c r="M120" s="66"/>
      <c r="N120" s="66"/>
      <c r="R120" s="63"/>
    </row>
    <row r="121" spans="2:27" ht="34.5" customHeight="1" x14ac:dyDescent="0.2">
      <c r="B121" s="279" t="s">
        <v>800</v>
      </c>
      <c r="C121" s="280"/>
      <c r="D121" s="145"/>
      <c r="E121" s="65"/>
      <c r="F121" s="65"/>
      <c r="G121" s="65"/>
      <c r="H121" s="65"/>
      <c r="I121" s="65"/>
      <c r="M121" s="66"/>
      <c r="N121" s="66"/>
      <c r="R121" s="63"/>
    </row>
    <row r="122" spans="2:27" x14ac:dyDescent="0.2">
      <c r="B122" s="102"/>
      <c r="C122" s="104"/>
      <c r="D122" s="145"/>
      <c r="E122" s="65"/>
      <c r="F122" s="65"/>
      <c r="G122" s="65"/>
      <c r="H122" s="65"/>
      <c r="I122" s="65"/>
      <c r="M122" s="66"/>
      <c r="N122" s="66"/>
      <c r="R122" s="63"/>
    </row>
    <row r="123" spans="2:27" s="3" customFormat="1" ht="60" customHeight="1" x14ac:dyDescent="0.25">
      <c r="B123" s="157" t="s">
        <v>824</v>
      </c>
      <c r="C123" s="159"/>
      <c r="D123" s="30" t="str">
        <f>IF(S123=1,"*","")</f>
        <v>*</v>
      </c>
      <c r="E123" s="30"/>
      <c r="F123" s="30"/>
      <c r="G123" s="67">
        <f>IF(R117&lt;&gt;"",IF(D123="*",1,0),0)</f>
        <v>0</v>
      </c>
      <c r="H123" s="30"/>
      <c r="I123" s="67">
        <f t="shared" ref="I123:I127" si="17">IF(D123="*",1,0)</f>
        <v>1</v>
      </c>
      <c r="Q123" s="81" t="s">
        <v>453</v>
      </c>
      <c r="R123" s="26" t="str">
        <f>IF(Control!AH3-1=6,"N/A",IF(Control!AH3-1=0,"",Control!AH3-1))</f>
        <v/>
      </c>
      <c r="S123" s="3">
        <f>IF(R123="",1,0)+IF(Control!AL3="*",1,0)</f>
        <v>1</v>
      </c>
    </row>
    <row r="124" spans="2:27" s="3" customFormat="1" ht="60" customHeight="1" x14ac:dyDescent="0.25">
      <c r="B124" s="171" t="s">
        <v>825</v>
      </c>
      <c r="C124" s="159"/>
      <c r="D124" s="30" t="str">
        <f>IF(S124=1,"*","")</f>
        <v>*</v>
      </c>
      <c r="E124" s="30"/>
      <c r="F124" s="30"/>
      <c r="G124" s="67">
        <f>IF(R123&lt;&gt;"",IF(D124="*",1,0),0)</f>
        <v>0</v>
      </c>
      <c r="H124" s="30"/>
      <c r="I124" s="67">
        <f t="shared" si="17"/>
        <v>1</v>
      </c>
      <c r="Q124" s="81" t="s">
        <v>818</v>
      </c>
      <c r="R124" s="26" t="str">
        <f>IF(Control!AH4-1=6,"N/A",IF(Control!AH4-1=0,"",Control!AH4-1))</f>
        <v/>
      </c>
      <c r="S124" s="3">
        <f>IF(R124="",1,0)+IF(Control!AL4="*",1,0)</f>
        <v>1</v>
      </c>
    </row>
    <row r="125" spans="2:27" s="3" customFormat="1" ht="60" customHeight="1" x14ac:dyDescent="0.25">
      <c r="B125" s="157" t="s">
        <v>826</v>
      </c>
      <c r="C125" s="159"/>
      <c r="D125" s="30" t="str">
        <f>IF(S125=1,"*","")</f>
        <v>*</v>
      </c>
      <c r="E125" s="30"/>
      <c r="F125" s="30"/>
      <c r="G125" s="67">
        <f>IF(R124&lt;&gt;"",IF(D125="*",1,0),0)</f>
        <v>0</v>
      </c>
      <c r="H125" s="30"/>
      <c r="I125" s="67">
        <f t="shared" si="17"/>
        <v>1</v>
      </c>
      <c r="Q125" s="81" t="s">
        <v>454</v>
      </c>
      <c r="R125" s="26" t="str">
        <f>IF(Control!AH5-1=6,"N/A",IF(Control!AH5-1=0,"",Control!AH5-1))</f>
        <v/>
      </c>
      <c r="S125" s="3">
        <f>IF(R125="",1,0)+IF(Control!AL5="*",1,0)</f>
        <v>1</v>
      </c>
    </row>
    <row r="126" spans="2:27" s="3" customFormat="1" ht="60" customHeight="1" x14ac:dyDescent="0.25">
      <c r="B126" s="157" t="s">
        <v>838</v>
      </c>
      <c r="C126" s="159"/>
      <c r="D126" s="30" t="str">
        <f>IF(S126=1,"*","")</f>
        <v>*</v>
      </c>
      <c r="E126" s="30"/>
      <c r="F126" s="30"/>
      <c r="G126" s="67">
        <f>IF(R125&lt;&gt;"",IF(D126="*",1,0),0)</f>
        <v>0</v>
      </c>
      <c r="H126" s="30"/>
      <c r="I126" s="67">
        <f t="shared" si="17"/>
        <v>1</v>
      </c>
      <c r="Q126" s="81" t="s">
        <v>127</v>
      </c>
      <c r="R126" s="26" t="str">
        <f>IF(Control!AH6-1=6,"N/A",IF(Control!AH6-1=0,"",Control!AH6-1))</f>
        <v/>
      </c>
      <c r="S126" s="3">
        <f>IF(R126="",1,0)+IF(Control!AL6="*",1,0)</f>
        <v>1</v>
      </c>
    </row>
    <row r="127" spans="2:27" s="3" customFormat="1" ht="60" customHeight="1" x14ac:dyDescent="0.25">
      <c r="B127" s="158" t="s">
        <v>125</v>
      </c>
      <c r="C127" s="159"/>
      <c r="D127" s="30" t="str">
        <f>IF(S127=1,"*","")</f>
        <v>*</v>
      </c>
      <c r="E127" s="30"/>
      <c r="F127" s="30"/>
      <c r="G127" s="67">
        <f>IF(R126&lt;&gt;"",IF(D127="*",1,0),0)</f>
        <v>0</v>
      </c>
      <c r="H127" s="30"/>
      <c r="I127" s="67">
        <f t="shared" si="17"/>
        <v>1</v>
      </c>
      <c r="Q127" s="81" t="s">
        <v>125</v>
      </c>
      <c r="R127" s="26" t="str">
        <f>IF(Control!AH7-1=6,"N/A",IF(Control!AH7-1=0,"",Control!AH7-1))</f>
        <v/>
      </c>
      <c r="S127" s="3">
        <f>IF(R127="",1,0)+IF(Control!AL7="*",1,0)</f>
        <v>1</v>
      </c>
    </row>
    <row r="128" spans="2:27" s="3" customFormat="1" ht="30" customHeight="1" x14ac:dyDescent="0.25">
      <c r="B128" s="284" t="str">
        <f>Control!AL9</f>
        <v/>
      </c>
      <c r="C128" s="285"/>
      <c r="D128" s="67"/>
      <c r="E128" s="82"/>
      <c r="F128" s="82"/>
      <c r="G128" s="82"/>
      <c r="H128" s="82"/>
      <c r="I128" s="82"/>
      <c r="Q128" s="81"/>
      <c r="R128" s="63"/>
    </row>
    <row r="129" spans="2:28" s="3" customFormat="1" ht="45" customHeight="1" x14ac:dyDescent="0.25">
      <c r="B129" s="219" t="str">
        <f>IF(R127="N/A","",IF(R127=0,"",IF(R127&lt;=5,"If 'Other' please give details","")))</f>
        <v/>
      </c>
      <c r="C129" s="220"/>
      <c r="D129" s="30" t="str">
        <f>IF(R127="N/A","",IF(R127="","",IF(C129="","*","")))</f>
        <v/>
      </c>
      <c r="E129" s="30"/>
      <c r="F129" s="30"/>
      <c r="G129" s="67">
        <f>IF(D129="*",1,0)</f>
        <v>0</v>
      </c>
      <c r="H129" s="30"/>
      <c r="I129" s="67">
        <f t="shared" ref="I129" si="18">IF(D129="*",1,0)</f>
        <v>0</v>
      </c>
      <c r="Q129" s="81" t="s">
        <v>446</v>
      </c>
      <c r="R129" s="63" t="str">
        <f>IF(R127="","",IF(R127&lt;&gt;"N/A",C129,""))</f>
        <v/>
      </c>
    </row>
    <row r="130" spans="2:28" ht="15" thickBot="1" x14ac:dyDescent="0.25">
      <c r="B130" s="267" t="str">
        <f>IF(R84="",IF(SUM(G84:G129)&gt;0,"Please ensure that all mandatory questions as marked with an * are completed",""),IF(R84&lt;&gt;"",IF(SUM(G84:G129)&gt;0,"Please ensure that all mandatory questions as marked with an * are completed","")))</f>
        <v/>
      </c>
      <c r="C130" s="268"/>
      <c r="D130" s="145"/>
      <c r="E130" s="65"/>
      <c r="F130" s="65"/>
      <c r="G130" s="65"/>
      <c r="H130" s="67" t="s">
        <v>217</v>
      </c>
      <c r="I130" s="67" t="str">
        <f>IF(SUM(I84:I129)&lt;&gt;0,"Invalid",IF(SUM(I84:I129)=0,"Valid","Invalid"))</f>
        <v>Invalid</v>
      </c>
      <c r="M130" s="66"/>
      <c r="N130" s="66"/>
      <c r="R130" s="63"/>
    </row>
    <row r="131" spans="2:28" ht="30" customHeight="1" thickBot="1" x14ac:dyDescent="0.25">
      <c r="B131" s="263" t="s">
        <v>830</v>
      </c>
      <c r="C131" s="264"/>
      <c r="D131" s="145"/>
      <c r="E131" s="65"/>
      <c r="F131" s="65"/>
      <c r="G131" s="65"/>
      <c r="H131" s="65"/>
      <c r="I131" s="65"/>
      <c r="M131" s="66"/>
      <c r="N131" s="66"/>
      <c r="R131" s="63"/>
    </row>
    <row r="132" spans="2:28" x14ac:dyDescent="0.2">
      <c r="B132" s="90"/>
      <c r="C132" s="95"/>
      <c r="D132" s="145"/>
      <c r="E132" s="65"/>
      <c r="F132" s="65"/>
      <c r="G132" s="65"/>
      <c r="H132" s="65"/>
      <c r="I132" s="65"/>
      <c r="M132" s="66"/>
      <c r="N132" s="66"/>
      <c r="R132" s="63"/>
    </row>
    <row r="133" spans="2:28" ht="48.6" customHeight="1" x14ac:dyDescent="0.2">
      <c r="B133" s="121" t="s">
        <v>849</v>
      </c>
      <c r="C133" s="117" t="str">
        <f>IF(P133="TRUE TRUE", "Please select only one option","")</f>
        <v/>
      </c>
      <c r="D133" s="146" t="str">
        <f>IF(P133="FALSE FALSE","*",IF(P133="TRUE TRUE","*",""))</f>
        <v>*</v>
      </c>
      <c r="E133" s="245"/>
      <c r="F133" s="30"/>
      <c r="G133" s="67">
        <f>IF(R128&lt;&gt;"",IF(D133="*",1,0),0)</f>
        <v>0</v>
      </c>
      <c r="H133" s="30"/>
      <c r="I133" s="67">
        <f t="shared" ref="I133:I135" si="19">IF(D133="*",1,0)</f>
        <v>1</v>
      </c>
      <c r="J133" s="2"/>
      <c r="K133" s="2"/>
      <c r="L133" s="2"/>
      <c r="M133" s="73" t="b">
        <v>0</v>
      </c>
      <c r="N133" s="73" t="b">
        <v>0</v>
      </c>
      <c r="O133" s="26">
        <f>IF(P133="TRUE FALSE",1,IF(P133="FALSE TRUE",2,0))</f>
        <v>0</v>
      </c>
      <c r="P133" s="2" t="str">
        <f>(M133&amp;" "&amp;N133)</f>
        <v>FALSE FALSE</v>
      </c>
      <c r="Q133" s="26">
        <f>IF(P133="FALSE FALSE",0,IF(P133="TRUE FALSE",1,IF(P133="FALSE TRUE",2,0)))</f>
        <v>0</v>
      </c>
      <c r="R133" s="63" t="str">
        <f>IF(P133="TRUE FALSE","Yes",IF(P133="FALSE TRUE","No",IF(P133="FALSE FALSE","","Invalid Input")))</f>
        <v/>
      </c>
      <c r="S133" s="2"/>
      <c r="AA133" s="207"/>
    </row>
    <row r="134" spans="2:28" ht="30" customHeight="1" x14ac:dyDescent="0.2">
      <c r="B134" s="92" t="s">
        <v>462</v>
      </c>
      <c r="C134" s="103"/>
      <c r="D134" s="146"/>
      <c r="E134" s="65"/>
      <c r="F134" s="65"/>
      <c r="G134" s="65"/>
      <c r="H134" s="65"/>
      <c r="I134" s="67"/>
      <c r="M134" s="66"/>
      <c r="N134" s="66"/>
      <c r="R134" s="63"/>
    </row>
    <row r="135" spans="2:28" ht="30" customHeight="1" x14ac:dyDescent="0.2">
      <c r="B135" s="114" t="s">
        <v>839</v>
      </c>
      <c r="C135" s="119"/>
      <c r="D135" s="146" t="str">
        <f>IF(R133="Yes",IF(ISNUMBER(C135)=FALSE,"*",""),"")</f>
        <v/>
      </c>
      <c r="E135" s="237" t="str">
        <f>IF(R133="Yes",IF(ISNUMBER(C135)=FALSE,"Example: €325,652 should be divided by 1,000 and stated as 326.",""),"")</f>
        <v/>
      </c>
      <c r="F135" s="30"/>
      <c r="G135" s="67">
        <f>IF(R135&lt;&gt;"",IF(D135="*",1,0),0)</f>
        <v>0</v>
      </c>
      <c r="H135" s="30"/>
      <c r="I135" s="67">
        <f t="shared" si="19"/>
        <v>0</v>
      </c>
      <c r="M135" s="66"/>
      <c r="N135" s="66"/>
      <c r="R135" s="63" t="str">
        <f>IF(Q133=2,0,IF(Q133=1,IF(ISBLANK(C135)=TRUE,"",C135),""))</f>
        <v/>
      </c>
      <c r="S135" s="26"/>
    </row>
    <row r="136" spans="2:28" ht="30" customHeight="1" x14ac:dyDescent="0.2">
      <c r="B136" s="114" t="s">
        <v>840</v>
      </c>
      <c r="C136" s="119"/>
      <c r="D136" s="146" t="str">
        <f>IF(R133="Yes",IF(ISNUMBER(C136)=FALSE,"*",""),"")</f>
        <v/>
      </c>
      <c r="E136" s="237" t="str">
        <f>IF(R133="Yes",IF(ISNUMBER(C136)=FALSE,"Example: €325,652 should be divided by 1,000 and stated as 326.",""),"")</f>
        <v/>
      </c>
      <c r="F136" s="30"/>
      <c r="G136" s="67">
        <f>IF(R135&lt;&gt;"",IF(D136="*",1,0),0)</f>
        <v>0</v>
      </c>
      <c r="H136" s="30"/>
      <c r="I136" s="67">
        <f t="shared" ref="I136" si="20">IF(D136="*",1,0)</f>
        <v>0</v>
      </c>
      <c r="M136" s="66"/>
      <c r="N136" s="66"/>
      <c r="R136" s="63" t="str">
        <f>IF(Q133=2,0,IF(Q133=1,IF(ISBLANK(C136)=TRUE,"",C136),""))</f>
        <v/>
      </c>
    </row>
    <row r="137" spans="2:28" ht="30" customHeight="1" x14ac:dyDescent="0.2">
      <c r="B137" s="96" t="s">
        <v>778</v>
      </c>
      <c r="C137" s="97"/>
      <c r="D137" s="146" t="str">
        <f>IF(R133="Yes",IF(R137="","*",""),"")</f>
        <v/>
      </c>
      <c r="E137" s="238"/>
      <c r="F137" s="30"/>
      <c r="G137" s="67">
        <f>IF(R136&lt;&gt;"",IF(D137="*",1,0),0)</f>
        <v>0</v>
      </c>
      <c r="H137" s="30"/>
      <c r="I137" s="67">
        <f t="shared" ref="I137" si="21">IF(D137="*",1,0)</f>
        <v>0</v>
      </c>
      <c r="J137" s="83"/>
      <c r="M137" s="66"/>
      <c r="N137" s="66"/>
      <c r="R137" s="84" t="str">
        <f>IF(Q133=2,0,IF(Q133=1,IF(Control!Q1=0,"",Control!Q1),""))</f>
        <v/>
      </c>
    </row>
    <row r="138" spans="2:28" ht="30" customHeight="1" x14ac:dyDescent="0.2">
      <c r="B138" s="114" t="s">
        <v>139</v>
      </c>
      <c r="C138" s="125"/>
      <c r="D138" s="146" t="str">
        <f>IF(R133="Yes",IF(ISNUMBER(C138)=FALSE,"*",""),"")</f>
        <v/>
      </c>
      <c r="E138" s="30"/>
      <c r="F138" s="30"/>
      <c r="G138" s="67">
        <f>IF(R137&lt;&gt;"",IF(D138="*",1,0),0)</f>
        <v>0</v>
      </c>
      <c r="H138" s="30"/>
      <c r="I138" s="67">
        <f t="shared" ref="I138" si="22">IF(D138="*",1,0)</f>
        <v>0</v>
      </c>
      <c r="J138" s="83"/>
      <c r="M138" s="66"/>
      <c r="N138" s="66"/>
      <c r="R138" s="85" t="str">
        <f>IF(Q133=2,0,IF(Q133=1,IF(ISBLANK(C138)=TRUE,"",C138),""))</f>
        <v/>
      </c>
    </row>
    <row r="139" spans="2:28" ht="30" customHeight="1" x14ac:dyDescent="0.2">
      <c r="B139" s="114" t="s">
        <v>111</v>
      </c>
      <c r="C139" s="177"/>
      <c r="D139" s="146" t="str">
        <f>IF(R133="Yes",IF(R139="","*",""),"")</f>
        <v/>
      </c>
      <c r="E139" s="244"/>
      <c r="F139" s="30"/>
      <c r="G139" s="67">
        <f>IF(R138&lt;&gt;"",IF(D139="*",1,0),0)</f>
        <v>0</v>
      </c>
      <c r="H139" s="30"/>
      <c r="I139" s="67">
        <f t="shared" ref="I139" si="23">IF(D139="*",1,0)</f>
        <v>0</v>
      </c>
      <c r="J139" s="83"/>
      <c r="M139" s="66"/>
      <c r="N139" s="66"/>
      <c r="R139" s="63" t="str">
        <f>IF(Q133=2,0,IF(Q133=1,IF(Control!F1=0,"",Control!F1),""))</f>
        <v/>
      </c>
    </row>
    <row r="140" spans="2:28" ht="15.75" customHeight="1" x14ac:dyDescent="0.2">
      <c r="B140" s="93"/>
      <c r="C140" s="98"/>
      <c r="D140" s="146"/>
      <c r="E140" s="30"/>
      <c r="F140" s="30"/>
      <c r="G140" s="67"/>
      <c r="H140" s="30"/>
      <c r="I140" s="30"/>
      <c r="J140" s="83"/>
      <c r="M140" s="66"/>
      <c r="N140" s="66"/>
      <c r="R140" s="63"/>
    </row>
    <row r="141" spans="2:28" ht="48.75" customHeight="1" x14ac:dyDescent="0.2">
      <c r="B141" s="121" t="s">
        <v>848</v>
      </c>
      <c r="C141" s="118"/>
      <c r="D141" s="146"/>
      <c r="E141" s="242"/>
      <c r="F141" s="30"/>
      <c r="G141" s="67"/>
      <c r="H141" s="30"/>
      <c r="I141" s="67"/>
      <c r="J141" s="83"/>
      <c r="M141" s="66"/>
      <c r="N141" s="66"/>
      <c r="R141" s="63"/>
    </row>
    <row r="142" spans="2:28" ht="30" customHeight="1" x14ac:dyDescent="0.2">
      <c r="B142" s="114" t="s">
        <v>815</v>
      </c>
      <c r="C142" s="119"/>
      <c r="D142" s="146" t="str">
        <f>IF(R133="No",IF(ISNUMBER(C142)=FALSE,"*",""),"")</f>
        <v/>
      </c>
      <c r="E142" s="237" t="str">
        <f>IF(R133="No",IF(ISNUMBER(C142)=FALSE,"Example: €325,652 should be divided by 1,000 and stated as 326.",""),"")</f>
        <v/>
      </c>
      <c r="F142" s="30"/>
      <c r="G142" s="67"/>
      <c r="H142" s="30"/>
      <c r="I142" s="67">
        <f t="shared" ref="I142:I143" si="24">IF(D142="*",1,0)</f>
        <v>0</v>
      </c>
      <c r="J142" s="83"/>
      <c r="M142" s="66"/>
      <c r="N142" s="66"/>
      <c r="R142" s="63" t="str">
        <f>IF(Q133=1,0,IF(Q133=2,IF(ISBLANK(C142)=TRUE,"",C142),""))</f>
        <v/>
      </c>
    </row>
    <row r="143" spans="2:28" ht="30" customHeight="1" x14ac:dyDescent="0.2">
      <c r="B143" s="115" t="s">
        <v>794</v>
      </c>
      <c r="C143" s="120"/>
      <c r="D143" s="146" t="str">
        <f>IF(R133="No",IF(ISNUMBER(C143)=FALSE,"*",""),"")</f>
        <v/>
      </c>
      <c r="E143" s="237" t="str">
        <f>IF(R133="No",IF(ISNUMBER(C143)=FALSE,"Example: €325,652 should be divided by 1,000 and stated as 326.",""),"")</f>
        <v/>
      </c>
      <c r="F143" s="30"/>
      <c r="G143" s="67"/>
      <c r="H143" s="30"/>
      <c r="I143" s="67">
        <f t="shared" si="24"/>
        <v>0</v>
      </c>
      <c r="J143" s="83"/>
      <c r="M143" s="66"/>
      <c r="N143" s="66"/>
      <c r="R143" s="63" t="str">
        <f>IF(Q133=1,0,IF(Q133=2,IF(ISBLANK(C143)=TRUE,"",C143),""))</f>
        <v/>
      </c>
      <c r="AB143" s="80"/>
    </row>
    <row r="144" spans="2:28" ht="15" thickBot="1" x14ac:dyDescent="0.25">
      <c r="B144" s="267" t="str">
        <f>IF(R135="",IF(SUM(G135:G139)&gt;0,"Please ensure that all mandatory questions as marked with an * are completed",""),IF(R135&lt;&gt;"",IF(SUM(G135:G139)&gt;0,"Please ensure that all mandatory questions as marked with an * are completed","")))</f>
        <v/>
      </c>
      <c r="C144" s="268"/>
      <c r="D144" s="145"/>
      <c r="E144" s="65"/>
      <c r="F144" s="65"/>
      <c r="G144" s="65"/>
      <c r="H144" s="67" t="s">
        <v>217</v>
      </c>
      <c r="I144" s="67" t="str">
        <f>IF(SUM(I133:I143)&lt;&gt;0,"Invalid",IF(SUM(I133:I143)=0,"Valid","Invalid"))</f>
        <v>Invalid</v>
      </c>
      <c r="J144" s="83"/>
      <c r="M144" s="66"/>
      <c r="N144" s="66"/>
      <c r="R144" s="63"/>
    </row>
    <row r="145" spans="2:27" ht="15" thickBot="1" x14ac:dyDescent="0.25">
      <c r="D145" s="145"/>
      <c r="E145" s="65"/>
      <c r="F145" s="65"/>
      <c r="G145" s="65"/>
      <c r="H145" s="65"/>
      <c r="I145" s="65"/>
      <c r="J145" s="83"/>
      <c r="M145" s="66"/>
      <c r="N145" s="66"/>
      <c r="R145" s="63"/>
    </row>
    <row r="146" spans="2:27" ht="30" customHeight="1" thickBot="1" x14ac:dyDescent="0.25">
      <c r="B146" s="269" t="s">
        <v>816</v>
      </c>
      <c r="C146" s="270"/>
      <c r="D146" s="145"/>
      <c r="E146" s="65"/>
      <c r="F146" s="65"/>
      <c r="G146" s="65"/>
      <c r="H146" s="65"/>
      <c r="I146" s="65"/>
      <c r="J146" s="83"/>
      <c r="M146" s="66"/>
      <c r="N146" s="66"/>
      <c r="O146" s="1" t="b">
        <v>0</v>
      </c>
      <c r="P146" s="1" t="b">
        <v>0</v>
      </c>
      <c r="Q146" s="26" t="b">
        <v>0</v>
      </c>
      <c r="R146" s="63"/>
    </row>
    <row r="147" spans="2:27" x14ac:dyDescent="0.2">
      <c r="B147" s="191"/>
      <c r="C147" s="190"/>
      <c r="D147" s="145"/>
      <c r="E147" s="65"/>
      <c r="F147" s="65"/>
      <c r="G147" s="65"/>
      <c r="H147" s="65"/>
      <c r="I147" s="65"/>
      <c r="J147" s="83"/>
      <c r="M147" s="66"/>
      <c r="N147" s="66"/>
      <c r="R147" s="63"/>
    </row>
    <row r="148" spans="2:27" ht="45" customHeight="1" x14ac:dyDescent="0.2">
      <c r="B148" s="182" t="s">
        <v>842</v>
      </c>
      <c r="C148" s="183" t="str">
        <f>IF(P148="TRUE TRUE", "Please select only one option","")</f>
        <v/>
      </c>
      <c r="D148" s="146" t="str">
        <f>IF(P148="FALSE FALSE","*",IF(P148="TRUE TRUE","*",""))</f>
        <v>*</v>
      </c>
      <c r="E148" s="30"/>
      <c r="F148" s="30"/>
      <c r="G148" s="67">
        <f>IF(R143&lt;&gt;"",IF(D148="*",1,0),0)</f>
        <v>0</v>
      </c>
      <c r="H148" s="30"/>
      <c r="I148" s="67">
        <f t="shared" ref="I148:I149" si="25">IF(D148="*",1,0)</f>
        <v>1</v>
      </c>
      <c r="J148" s="2"/>
      <c r="K148" s="2"/>
      <c r="L148" s="2"/>
      <c r="M148" s="73" t="b">
        <v>0</v>
      </c>
      <c r="N148" s="73" t="b">
        <v>0</v>
      </c>
      <c r="O148" s="26">
        <f>IF(P148="TRUE FALSE",1,IF(P148="FALSE TRUE",2,0))</f>
        <v>0</v>
      </c>
      <c r="P148" s="2" t="str">
        <f>(M148&amp;" "&amp;N148)</f>
        <v>FALSE FALSE</v>
      </c>
      <c r="Q148" s="26">
        <f>IF(P148="FALSE FALSE",0,IF(P148="TRUE FALSE",1,IF(P148="FALSE TRUE",2,0)))</f>
        <v>0</v>
      </c>
      <c r="R148" s="63" t="str">
        <f>IF(P148="TRUE FALSE","Yes",IF(P148="FALSE TRUE","No",IF(P148="FALSE FALSE","","Invalid Input")))</f>
        <v/>
      </c>
      <c r="S148" s="2"/>
    </row>
    <row r="149" spans="2:27" ht="45" customHeight="1" x14ac:dyDescent="0.2">
      <c r="B149" s="184" t="s">
        <v>841</v>
      </c>
      <c r="C149" s="185"/>
      <c r="D149" s="146" t="str">
        <f>IF(P148="TRUE FALSE",IF(ISTEXT(C149)=FALSE,"*",""),"")</f>
        <v/>
      </c>
      <c r="E149" s="65"/>
      <c r="F149" s="65"/>
      <c r="G149" s="65"/>
      <c r="H149" s="65"/>
      <c r="I149" s="67">
        <f t="shared" si="25"/>
        <v>0</v>
      </c>
      <c r="J149" s="83"/>
      <c r="M149" s="66"/>
      <c r="N149" s="66"/>
      <c r="R149" s="63" t="str">
        <f t="shared" ref="R149" si="26">IF(ISBLANK(C149),"",C149)</f>
        <v/>
      </c>
    </row>
    <row r="150" spans="2:27" ht="45" customHeight="1" x14ac:dyDescent="0.2">
      <c r="B150" s="184" t="s">
        <v>843</v>
      </c>
      <c r="C150" s="186"/>
      <c r="D150" s="146" t="str">
        <f>IF(I150=1,"*","")</f>
        <v/>
      </c>
      <c r="E150" s="65"/>
      <c r="F150" s="65"/>
      <c r="G150" s="65"/>
      <c r="H150" s="65"/>
      <c r="I150" s="67" t="str">
        <f>IF(P148="TRUE FALSE",IF(ISBLANK(C150)=TRUE,1,IF(EXACT(C150,VLOOKUP(C150,country,1,FALSE)),0,1)),"")</f>
        <v/>
      </c>
      <c r="J150" s="83"/>
      <c r="M150" s="66"/>
      <c r="N150" s="66"/>
      <c r="R150" s="63" t="str">
        <f t="shared" ref="R150" si="27">IF(ISBLANK(C150),"",C150)</f>
        <v/>
      </c>
    </row>
    <row r="151" spans="2:27" ht="45" customHeight="1" x14ac:dyDescent="0.2">
      <c r="B151" s="184" t="s">
        <v>433</v>
      </c>
      <c r="C151" s="187" t="str">
        <f>IF(P151="TRUE TRUE", "Please select only one option","")</f>
        <v/>
      </c>
      <c r="D151" s="146" t="str">
        <f>IF(P148="TRUE FALSE",IF(P151="FALSE FALSE","*",IF(P151="TRUE TRUE","*","")),"")</f>
        <v/>
      </c>
      <c r="E151" s="30"/>
      <c r="F151" s="30"/>
      <c r="G151" s="67"/>
      <c r="H151" s="30"/>
      <c r="I151" s="67">
        <f t="shared" ref="I151" si="28">IF(D151="*",1,0)</f>
        <v>0</v>
      </c>
      <c r="J151" s="2"/>
      <c r="K151" s="2"/>
      <c r="L151" s="2"/>
      <c r="M151" s="73" t="b">
        <v>0</v>
      </c>
      <c r="N151" s="73" t="b">
        <v>0</v>
      </c>
      <c r="O151" s="26">
        <f>IF(P151="TRUE FALSE",1,IF(P151="FALSE TRUE",2,0))</f>
        <v>0</v>
      </c>
      <c r="P151" s="2" t="str">
        <f>(M151&amp;" "&amp;N151)</f>
        <v>FALSE FALSE</v>
      </c>
      <c r="Q151" s="26">
        <f>IF(P151="FALSE FALSE",0,IF(P151="TRUE FALSE",1,IF(P151="FALSE TRUE",2,0)))</f>
        <v>0</v>
      </c>
      <c r="R151" s="63" t="str">
        <f>IF(P151="TRUE FALSE","Yes",IF(P151="FALSE TRUE","No",IF(P151="FALSE FALSE","","Invalid Input")))</f>
        <v/>
      </c>
      <c r="S151" s="2"/>
    </row>
    <row r="152" spans="2:27" ht="45" customHeight="1" x14ac:dyDescent="0.2">
      <c r="B152" s="184" t="s">
        <v>434</v>
      </c>
      <c r="C152" s="140"/>
      <c r="D152" s="146" t="str">
        <f>IF(P151="TRUE FALSE",IF(ISTEXT(C152)=FALSE,"*",""),"")</f>
        <v/>
      </c>
      <c r="E152" s="65"/>
      <c r="F152" s="65"/>
      <c r="G152" s="65"/>
      <c r="H152" s="65"/>
      <c r="I152" s="67">
        <f t="shared" ref="I152" si="29">IF(D152="*",1,0)</f>
        <v>0</v>
      </c>
      <c r="J152" s="83"/>
      <c r="M152" s="66"/>
      <c r="N152" s="66"/>
      <c r="R152" s="63" t="str">
        <f t="shared" ref="R152:R153" si="30">IF(ISBLANK(C152),"",C152)</f>
        <v/>
      </c>
    </row>
    <row r="153" spans="2:27" ht="45" customHeight="1" x14ac:dyDescent="0.2">
      <c r="B153" s="188" t="s">
        <v>801</v>
      </c>
      <c r="C153" s="189"/>
      <c r="D153" s="30" t="str">
        <f>IF(I153=1,"*","")</f>
        <v/>
      </c>
      <c r="E153" s="65"/>
      <c r="F153" s="65"/>
      <c r="G153" s="65"/>
      <c r="H153" s="65"/>
      <c r="I153" s="67">
        <f>IF(P148="TRUE FALSE",IF(ISBLANK(C153)=TRUE,1,IF(EXACT(C153,VLOOKUP(C153,Number1,1,FALSE)),0,1)),0)</f>
        <v>0</v>
      </c>
      <c r="M153" s="66"/>
      <c r="N153" s="66"/>
      <c r="R153" s="63" t="str">
        <f t="shared" si="30"/>
        <v/>
      </c>
      <c r="AA153" s="2"/>
    </row>
    <row r="154" spans="2:27" ht="15" thickBot="1" x14ac:dyDescent="0.25">
      <c r="B154" s="281" t="str">
        <f>IF(T148="","",IF(I154="Invalid","Please ensure that all mandatory questions as marked with an * are completed",""))</f>
        <v/>
      </c>
      <c r="C154" s="282"/>
      <c r="D154" s="145"/>
      <c r="E154" s="65"/>
      <c r="F154" s="65"/>
      <c r="G154" s="65"/>
      <c r="H154" s="67" t="s">
        <v>217</v>
      </c>
      <c r="I154" s="67" t="str">
        <f>IF(SUM(I147:I153)&lt;&gt;0,"Invalid",IF(SUM(I147:I153)=0,"Valid","Invalid"))</f>
        <v>Invalid</v>
      </c>
      <c r="J154" s="83"/>
      <c r="M154" s="66"/>
      <c r="N154" s="66"/>
      <c r="R154" s="63"/>
    </row>
    <row r="155" spans="2:27" ht="15" thickBot="1" x14ac:dyDescent="0.25">
      <c r="D155" s="145"/>
      <c r="E155" s="65"/>
      <c r="F155" s="65"/>
      <c r="G155" s="65"/>
      <c r="H155" s="65"/>
      <c r="I155" s="65"/>
      <c r="J155" s="83"/>
      <c r="M155" s="66"/>
      <c r="N155" s="66"/>
      <c r="R155" s="63"/>
    </row>
    <row r="156" spans="2:27" ht="30" customHeight="1" thickBot="1" x14ac:dyDescent="0.25">
      <c r="B156" s="269" t="s">
        <v>786</v>
      </c>
      <c r="C156" s="270"/>
      <c r="D156" s="145"/>
      <c r="E156" s="65"/>
      <c r="F156" s="65"/>
      <c r="G156" s="65"/>
      <c r="H156" s="65"/>
      <c r="I156" s="65"/>
      <c r="M156" s="66"/>
      <c r="N156" s="66"/>
      <c r="R156" s="63"/>
    </row>
    <row r="157" spans="2:27" x14ac:dyDescent="0.2">
      <c r="B157" s="88"/>
      <c r="C157" s="89"/>
      <c r="D157" s="145"/>
      <c r="E157" s="65"/>
      <c r="F157" s="65"/>
      <c r="G157" s="65"/>
      <c r="H157" s="65"/>
      <c r="I157" s="65"/>
      <c r="M157" s="66"/>
      <c r="N157" s="66"/>
      <c r="R157" s="63"/>
    </row>
    <row r="158" spans="2:27" ht="45" customHeight="1" x14ac:dyDescent="0.2">
      <c r="B158" s="122" t="s">
        <v>796</v>
      </c>
      <c r="C158" s="156" t="str">
        <f>IF(P158="TRUE TRUE", "Please select only one option","")</f>
        <v/>
      </c>
      <c r="D158" s="146" t="str">
        <f>IF(P158="FALSE FALSE","*",IF(P158="TRUE TRUE","*",""))</f>
        <v>*</v>
      </c>
      <c r="E158" s="30"/>
      <c r="F158" s="30"/>
      <c r="G158" s="67">
        <f>IF(R158&lt;&gt;"",IF(D158="*",1,0),0)</f>
        <v>0</v>
      </c>
      <c r="H158" s="30"/>
      <c r="I158" s="67">
        <f t="shared" ref="I158" si="31">IF(D158="*",1,0)</f>
        <v>1</v>
      </c>
      <c r="M158" s="73" t="b">
        <v>0</v>
      </c>
      <c r="N158" s="73" t="b">
        <v>0</v>
      </c>
      <c r="O158" s="2"/>
      <c r="P158" s="2" t="str">
        <f>(M158&amp;" "&amp;N158)</f>
        <v>FALSE FALSE</v>
      </c>
      <c r="R158" s="63" t="str">
        <f>IF(P158="TRUE FALSE","Yes",IF(P158="FALSE TRUE","No",IF(P158="FALSE FALSE","","Invalid Input")))</f>
        <v/>
      </c>
      <c r="AA158" s="178"/>
    </row>
    <row r="159" spans="2:27" ht="40.9" customHeight="1" x14ac:dyDescent="0.2">
      <c r="B159" s="246" t="s">
        <v>802</v>
      </c>
      <c r="C159" s="89"/>
      <c r="D159" s="145"/>
      <c r="E159" s="65"/>
      <c r="F159" s="65"/>
      <c r="G159" s="65"/>
      <c r="H159" s="65"/>
      <c r="I159" s="65"/>
      <c r="M159" s="86"/>
      <c r="N159" s="86"/>
      <c r="O159" s="26"/>
      <c r="P159" s="26"/>
      <c r="R159" s="63"/>
    </row>
    <row r="160" spans="2:27" ht="45" customHeight="1" x14ac:dyDescent="0.2">
      <c r="B160" s="124" t="s">
        <v>779</v>
      </c>
      <c r="C160" s="156" t="str">
        <f>IF(P160="TRUE TRUE", "Please select only one option","")</f>
        <v/>
      </c>
      <c r="D160" s="30" t="str">
        <f>IF(R158="Yes",IF(P160="FALSE FALSE","*",IF(P160="TRUE TRUE","*","")),"")</f>
        <v/>
      </c>
      <c r="E160" s="30"/>
      <c r="F160" s="30"/>
      <c r="G160" s="67">
        <f>IF(R158&lt;&gt;"",IF(D160="*",1,0),0)</f>
        <v>0</v>
      </c>
      <c r="H160" s="30"/>
      <c r="I160" s="67">
        <f t="shared" ref="I160" si="32">IF(D160="*",1,0)</f>
        <v>0</v>
      </c>
      <c r="M160" s="73" t="b">
        <v>0</v>
      </c>
      <c r="N160" s="73" t="b">
        <v>0</v>
      </c>
      <c r="O160" s="2"/>
      <c r="P160" s="2" t="str">
        <f>(M160&amp;" "&amp;N160)</f>
        <v>FALSE FALSE</v>
      </c>
      <c r="R160" s="63" t="str">
        <f>IF(P160="TRUE FALSE","Yes",IF(P160="FALSE TRUE","No",IF(P160="FALSE FALSE","","Invalid Input")))</f>
        <v/>
      </c>
    </row>
    <row r="161" spans="2:18" ht="45" customHeight="1" x14ac:dyDescent="0.2">
      <c r="B161" s="122" t="s">
        <v>817</v>
      </c>
      <c r="C161" s="156" t="str">
        <f>IF(P161="TRUE TRUE", "Please select only one option","")</f>
        <v/>
      </c>
      <c r="D161" s="146" t="str">
        <f>IF(P161="FALSE FALSE","*",IF(P161="TRUE TRUE","*",""))</f>
        <v>*</v>
      </c>
      <c r="E161" s="30"/>
      <c r="F161" s="30"/>
      <c r="G161" s="67">
        <f>IF(R158&lt;&gt;"",IF(D161="*",1,0),0)</f>
        <v>0</v>
      </c>
      <c r="H161" s="30"/>
      <c r="I161" s="67">
        <f t="shared" ref="I161" si="33">IF(D161="*",1,0)</f>
        <v>1</v>
      </c>
      <c r="M161" s="73" t="b">
        <v>0</v>
      </c>
      <c r="N161" s="73" t="b">
        <v>0</v>
      </c>
      <c r="O161" s="2"/>
      <c r="P161" s="2" t="str">
        <f>(M161&amp;" "&amp;N161)</f>
        <v>FALSE FALSE</v>
      </c>
      <c r="R161" s="63" t="str">
        <f>IF(P161="TRUE FALSE","Yes",IF(P161="FALSE TRUE","No",IF(P161="FALSE FALSE","","Invalid Input")))</f>
        <v/>
      </c>
    </row>
    <row r="162" spans="2:18" ht="45" customHeight="1" x14ac:dyDescent="0.2">
      <c r="B162" s="122" t="s">
        <v>850</v>
      </c>
      <c r="C162" s="156" t="str">
        <f>IF(P162="TRUE TRUE", "Please select only one option","")</f>
        <v/>
      </c>
      <c r="D162" s="146" t="str">
        <f>IF(P162="FALSE FALSE","*",IF(P162="TRUE TRUE","*",""))</f>
        <v>*</v>
      </c>
      <c r="E162" s="30"/>
      <c r="F162" s="30"/>
      <c r="G162" s="67">
        <f>IF(R161&lt;&gt;"",IF(D162="*",1,0),0)</f>
        <v>0</v>
      </c>
      <c r="H162" s="30"/>
      <c r="I162" s="67">
        <f t="shared" ref="I162:I163" si="34">IF(D162="*",1,0)</f>
        <v>1</v>
      </c>
      <c r="L162" s="80"/>
      <c r="M162" s="73" t="b">
        <v>0</v>
      </c>
      <c r="N162" s="73" t="b">
        <v>0</v>
      </c>
      <c r="O162" s="2"/>
      <c r="P162" s="2" t="str">
        <f>(M162&amp;" "&amp;N162)</f>
        <v>FALSE FALSE</v>
      </c>
      <c r="R162" s="63" t="str">
        <f>IF(P162="TRUE FALSE","Yes",IF(P162="FALSE TRUE","No",IF(P162="FALSE FALSE","","Invalid Input")))</f>
        <v/>
      </c>
    </row>
    <row r="163" spans="2:18" ht="45" customHeight="1" x14ac:dyDescent="0.2">
      <c r="B163" s="122" t="s">
        <v>854</v>
      </c>
      <c r="C163" s="205"/>
      <c r="D163" s="247" t="str">
        <f>IF(R162="Yes",IF(R163="","*",""),"")</f>
        <v/>
      </c>
      <c r="E163" s="30"/>
      <c r="F163" s="30"/>
      <c r="G163" s="67">
        <f>IF(R162&lt;&gt;"",IF(D163="*",1,0),0)</f>
        <v>0</v>
      </c>
      <c r="H163" s="30"/>
      <c r="I163" s="67">
        <f t="shared" si="34"/>
        <v>0</v>
      </c>
      <c r="R163" s="63" t="str">
        <f t="shared" ref="R163:R164" si="35">IF(ISBLANK(C163),"",C163)</f>
        <v/>
      </c>
    </row>
    <row r="164" spans="2:18" ht="15" thickBot="1" x14ac:dyDescent="0.25">
      <c r="B164" s="267"/>
      <c r="C164" s="268"/>
      <c r="D164" s="145"/>
      <c r="E164" s="65"/>
      <c r="F164" s="65"/>
      <c r="G164" s="65"/>
      <c r="H164" s="67" t="s">
        <v>217</v>
      </c>
      <c r="I164" s="67" t="str">
        <f>IF(SUM(I158:I163)&lt;&gt;0,"Invalid",IF(SUM(I158:I163)=0,"Valid","Invalid"))</f>
        <v>Invalid</v>
      </c>
      <c r="R164" s="63" t="str">
        <f t="shared" si="35"/>
        <v/>
      </c>
    </row>
    <row r="166" spans="2:18" ht="16.5" customHeight="1" x14ac:dyDescent="0.2">
      <c r="B166" s="87"/>
      <c r="C166" s="87"/>
    </row>
    <row r="167" spans="2:18" ht="16.5" customHeight="1" x14ac:dyDescent="0.2">
      <c r="B167" s="87"/>
      <c r="C167" s="87"/>
    </row>
    <row r="168" spans="2:18" ht="16.5" customHeight="1" x14ac:dyDescent="0.2">
      <c r="B168" s="87"/>
      <c r="C168" s="87"/>
    </row>
  </sheetData>
  <sheetProtection algorithmName="SHA-512" hashValue="nj/yAVQ5bnWBc2O64Gm1C8BuXcEz8QjioezVKEchceRoQuaRze6MXCQ36OJNE7svEas5eocedEVs0loqCB4ifA==" saltValue="hCJdSC9dfftaMcaXvhaSKQ==" spinCount="100000" sheet="1" selectLockedCells="1"/>
  <mergeCells count="38">
    <mergeCell ref="B2:C2"/>
    <mergeCell ref="B4:C4"/>
    <mergeCell ref="B8:C8"/>
    <mergeCell ref="B9:C9"/>
    <mergeCell ref="B43:C43"/>
    <mergeCell ref="B18:C18"/>
    <mergeCell ref="B29:C29"/>
    <mergeCell ref="B17:C17"/>
    <mergeCell ref="B28:C28"/>
    <mergeCell ref="B41:C41"/>
    <mergeCell ref="B144:C144"/>
    <mergeCell ref="B164:C164"/>
    <mergeCell ref="C84:C85"/>
    <mergeCell ref="B156:C156"/>
    <mergeCell ref="B120:C120"/>
    <mergeCell ref="B121:C121"/>
    <mergeCell ref="B146:C146"/>
    <mergeCell ref="B154:C154"/>
    <mergeCell ref="B131:C131"/>
    <mergeCell ref="B130:C130"/>
    <mergeCell ref="B88:B94"/>
    <mergeCell ref="B128:C128"/>
    <mergeCell ref="B110:C110"/>
    <mergeCell ref="B102:C102"/>
    <mergeCell ref="S68:Y69"/>
    <mergeCell ref="I84:I85"/>
    <mergeCell ref="M84:M85"/>
    <mergeCell ref="B75:C75"/>
    <mergeCell ref="B79:C79"/>
    <mergeCell ref="D84:D85"/>
    <mergeCell ref="G84:G85"/>
    <mergeCell ref="B44:C44"/>
    <mergeCell ref="B54:C54"/>
    <mergeCell ref="B76:C76"/>
    <mergeCell ref="B82:C82"/>
    <mergeCell ref="B56:C56"/>
    <mergeCell ref="B53:C53"/>
    <mergeCell ref="B81:C81"/>
  </mergeCells>
  <conditionalFormatting sqref="B47">
    <cfRule type="expression" dxfId="35" priority="69">
      <formula>$C$47=""</formula>
    </cfRule>
  </conditionalFormatting>
  <conditionalFormatting sqref="B48">
    <cfRule type="expression" dxfId="34" priority="52">
      <formula>#REF!="Blank"</formula>
    </cfRule>
  </conditionalFormatting>
  <conditionalFormatting sqref="B49:B50">
    <cfRule type="expression" dxfId="33" priority="53">
      <formula>$M$49="Blank"</formula>
    </cfRule>
  </conditionalFormatting>
  <conditionalFormatting sqref="B58:B59">
    <cfRule type="expression" dxfId="32" priority="40">
      <formula>#REF!="Blank"</formula>
    </cfRule>
  </conditionalFormatting>
  <conditionalFormatting sqref="B64">
    <cfRule type="expression" dxfId="31" priority="70">
      <formula>$C$64=""</formula>
    </cfRule>
    <cfRule type="expression" dxfId="30" priority="92">
      <formula>$J$64="Other, please specify"</formula>
    </cfRule>
  </conditionalFormatting>
  <conditionalFormatting sqref="B71">
    <cfRule type="expression" dxfId="29" priority="6">
      <formula>$C$71=""</formula>
    </cfRule>
    <cfRule type="expression" dxfId="28" priority="7">
      <formula>$J$64="Other, please specify"</formula>
    </cfRule>
  </conditionalFormatting>
  <conditionalFormatting sqref="B74">
    <cfRule type="expression" dxfId="27" priority="66">
      <formula>$C$74=""</formula>
    </cfRule>
  </conditionalFormatting>
  <conditionalFormatting sqref="B84">
    <cfRule type="expression" dxfId="26" priority="64">
      <formula>$M$84="Yes"</formula>
    </cfRule>
  </conditionalFormatting>
  <conditionalFormatting sqref="B97">
    <cfRule type="expression" dxfId="25" priority="65">
      <formula>$C$97=""</formula>
    </cfRule>
  </conditionalFormatting>
  <conditionalFormatting sqref="B129">
    <cfRule type="expression" dxfId="22" priority="63">
      <formula>$C$129=""</formula>
    </cfRule>
  </conditionalFormatting>
  <conditionalFormatting sqref="B67:C70 C71 B72:C74 B75">
    <cfRule type="expression" dxfId="21" priority="83">
      <formula>$P$66="FALSE TRUE"</formula>
    </cfRule>
  </conditionalFormatting>
  <conditionalFormatting sqref="B97:C97">
    <cfRule type="expression" dxfId="20" priority="36">
      <formula>$M$95=TRUE</formula>
    </cfRule>
  </conditionalFormatting>
  <conditionalFormatting sqref="B129:C129">
    <cfRule type="expression" dxfId="19" priority="8">
      <formula>$B$129="If 'Other' please give details"</formula>
    </cfRule>
  </conditionalFormatting>
  <conditionalFormatting sqref="B149:C153">
    <cfRule type="expression" dxfId="18" priority="12">
      <formula>$P$148="FALSE TRUE"</formula>
    </cfRule>
  </conditionalFormatting>
  <conditionalFormatting sqref="B160:C160">
    <cfRule type="expression" dxfId="17" priority="5">
      <formula>$P$158="FALSE TRUE"</formula>
    </cfRule>
  </conditionalFormatting>
  <conditionalFormatting sqref="C32:C40">
    <cfRule type="expression" dxfId="16" priority="1">
      <formula>$R$31="No"</formula>
    </cfRule>
  </conditionalFormatting>
  <conditionalFormatting sqref="C33:C40">
    <cfRule type="expression" dxfId="15" priority="35">
      <formula>$P$32="FALSE TRUE"</formula>
    </cfRule>
  </conditionalFormatting>
  <conditionalFormatting sqref="C47">
    <cfRule type="expression" dxfId="14" priority="85">
      <formula>$B$47="If Other, please specify, please give details:"</formula>
    </cfRule>
  </conditionalFormatting>
  <conditionalFormatting sqref="C135:C140">
    <cfRule type="expression" dxfId="13" priority="37">
      <formula>$R$133="No"</formula>
    </cfRule>
  </conditionalFormatting>
  <conditionalFormatting sqref="C142:C143">
    <cfRule type="expression" dxfId="12" priority="38">
      <formula>$R$133="Yes"</formula>
    </cfRule>
    <cfRule type="expression" dxfId="11" priority="39">
      <formula>$O$45=1</formula>
    </cfRule>
  </conditionalFormatting>
  <dataValidations count="17">
    <dataValidation type="date" allowBlank="1" showInputMessage="1" showErrorMessage="1" errorTitle="Date1" error="Incorrect date._x000a_Please ensure that dates entered are from the 31/12/2016 and is not greater than today's date.  Please use dd/mm/yyyy format_x000a_" promptTitle="Dates" prompt="Only dates from 31 December 2016 can be entered" sqref="C138" xr:uid="{00000000-0002-0000-0100-000000000000}">
      <formula1>42735</formula1>
      <formula2>TODAY()</formula2>
    </dataValidation>
    <dataValidation type="custom" allowBlank="1" showInputMessage="1" showErrorMessage="1" errorTitle="Direct Email Address" error="Principal contact email address is invalid" sqref="C14" xr:uid="{00000000-0002-0000-0100-000001000000}">
      <formula1>AND(ISNUMBER(MATCH("*@*.*",C14,0)), LEN(C14) &lt;= 200)</formula1>
    </dataValidation>
    <dataValidation type="whole" allowBlank="1" showInputMessage="1" showErrorMessage="1" errorTitle="Total number of Customers" error="Please only enter numerical data into this field." sqref="C84" xr:uid="{00000000-0002-0000-0100-000002000000}">
      <formula1>0</formula1>
      <formula2>100000000</formula2>
    </dataValidation>
    <dataValidation type="whole" allowBlank="1" showInputMessage="1" showErrorMessage="1" errorTitle="Schedule 2 Assets" error="Please input numercial values only" promptTitle="Schedule 2 Assets" prompt="All financial figures should be reported in Euro thousands (€'000).  The '€' and 'k' symbols should be omitted when keying in this data and only digits should be input.  For example: €325,652 should be stated as 326." sqref="C135 C142" xr:uid="{00000000-0002-0000-0100-000003000000}">
      <formula1>0</formula1>
      <formula2>100000000000</formula2>
    </dataValidation>
    <dataValidation type="whole" allowBlank="1" showInputMessage="1" showErrorMessage="1" errorTitle="Schedule 2 Turnover" error="Please input numerical values only" promptTitle="Schedule 2 Turnover" prompt="All financial figures should be reported in Euro thousands (€'000).  The '€' and 'k' symbols should be omitted when keying in this data and only digits should be input.  For example: €325,652 should be stated as 326." sqref="C143 C136" xr:uid="{00000000-0002-0000-0100-000004000000}">
      <formula1>-100000</formula1>
      <formula2>999999999999999</formula2>
    </dataValidation>
    <dataValidation type="whole" allowBlank="1" showInputMessage="1" showErrorMessage="1" errorTitle="Total Number of Staff" error="Please only enter numerical data into this field." sqref="C117:C118" xr:uid="{00000000-0002-0000-0100-000005000000}">
      <formula1>0</formula1>
      <formula2>999999999999</formula2>
    </dataValidation>
    <dataValidation type="whole" allowBlank="1" showInputMessage="1" showErrorMessage="1" errorTitle="business Mobile Number details" error="Please only enter numeric values in this field" promptTitle="Business Mobile Number" prompt="Please input all numbers using the following format _x000a_xxx xxx xxxx" sqref="C16" xr:uid="{00000000-0002-0000-0100-000006000000}">
      <formula1>0</formula1>
      <formula2>123456789012345</formula2>
    </dataValidation>
    <dataValidation type="whole" allowBlank="1" showInputMessage="1" showErrorMessage="1" errorTitle="Buisness Phone Number Details" error="Please only enter numeric values in this field" promptTitle="Contact Phone Number" prompt="Please input all numbers using the following format _x000a_xx xxx xxxx" sqref="C34" xr:uid="{00000000-0002-0000-0100-000007000000}">
      <formula1>0</formula1>
      <formula2>123456789012345</formula2>
    </dataValidation>
    <dataValidation type="date" allowBlank="1" showInputMessage="1" showErrorMessage="1" errorTitle="Date1" error="Please use dd/mm/yyyy format_x000a_" promptTitle="Dates" prompt="Please use dd/mm/yyyy format" sqref="C59" xr:uid="{00000000-0002-0000-0100-000008000000}">
      <formula1>TODAY()-3500</formula1>
      <formula2>TODAY()+365</formula2>
    </dataValidation>
    <dataValidation type="date" allowBlank="1" showInputMessage="1" showErrorMessage="1" errorTitle="Date1" error="Incorrect date._x000a_Please ensure that dates entered are from the 01/01/1970 and is not greater than today's date.  Please use dd/mm/yyyy format_x000a_" promptTitle="Dates" prompt="Only dates from 01 January 1970 can be entered.  Please use the dd/mm/yyyy format." sqref="C58" xr:uid="{00000000-0002-0000-0100-000009000000}">
      <formula1>25569</formula1>
      <formula2>TODAY()</formula2>
    </dataValidation>
    <dataValidation type="whole" allowBlank="1" showInputMessage="1" showErrorMessage="1" promptTitle="CRO Number" prompt="Please only input numerical data" sqref="C49" xr:uid="{00000000-0002-0000-0100-00000A000000}">
      <formula1>1</formula1>
      <formula2>10000000000</formula2>
    </dataValidation>
    <dataValidation type="list" allowBlank="1" showInputMessage="1" showErrorMessage="1" sqref="C109 C101" xr:uid="{00000000-0002-0000-0100-00000B000000}">
      <formula1>Number2</formula1>
    </dataValidation>
    <dataValidation type="list" allowBlank="1" showInputMessage="1" showErrorMessage="1" promptTitle="Total Number of Entities" prompt="If your firm has not yet commenced Schedule2 activities, please provide the projected group numbers as at the end of year 1." sqref="C153" xr:uid="{00000000-0002-0000-0100-00000C000000}">
      <formula1>Number1</formula1>
    </dataValidation>
    <dataValidation type="list" allowBlank="1" showInputMessage="1" showErrorMessage="1" errorTitle="Incorrect Input" error="Please only select options from the drop down menu provided" sqref="C150" xr:uid="{00000000-0002-0000-0100-00000D000000}">
      <formula1>country</formula1>
    </dataValidation>
    <dataValidation type="whole" allowBlank="1" showInputMessage="1" showErrorMessage="1" errorTitle="Buisness Phone Number Details" error="Please only enter numeric values in this field" promptTitle="Business Phone Number" prompt="Please input all numbers using the following format _x000a_xx xxx xxxx" sqref="C15" xr:uid="{00000000-0002-0000-0100-00000E000000}">
      <formula1>0</formula1>
      <formula2>123456789012345</formula2>
    </dataValidation>
    <dataValidation type="list" allowBlank="1" showInputMessage="1" showErrorMessage="1" sqref="C103:C107 C111:C115" xr:uid="{00000000-0002-0000-0100-00000F000000}">
      <formula1>country</formula1>
    </dataValidation>
    <dataValidation allowBlank="1" showInputMessage="1" showErrorMessage="1" promptTitle="Full Legal Name of Firm" prompt="The full legal name of the Firm should match the Firm's name on the Companies Registration Office website" sqref="C6" xr:uid="{00000000-0002-0000-0100-000010000000}"/>
  </dataValidation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2</xdr:col>
                    <xdr:colOff>9525</xdr:colOff>
                    <xdr:row>45</xdr:row>
                    <xdr:rowOff>9525</xdr:rowOff>
                  </from>
                  <to>
                    <xdr:col>2</xdr:col>
                    <xdr:colOff>4029075</xdr:colOff>
                    <xdr:row>45</xdr:row>
                    <xdr:rowOff>361950</xdr:rowOff>
                  </to>
                </anchor>
              </controlPr>
            </control>
          </mc:Choice>
        </mc:AlternateContent>
        <mc:AlternateContent xmlns:mc="http://schemas.openxmlformats.org/markup-compatibility/2006">
          <mc:Choice Requires="x14">
            <control shapeId="24578" r:id="rId5" name="Drop Down 2">
              <controlPr defaultSize="0" autoLine="0" autoPict="0">
                <anchor moveWithCells="1">
                  <from>
                    <xdr:col>2</xdr:col>
                    <xdr:colOff>9525</xdr:colOff>
                    <xdr:row>67</xdr:row>
                    <xdr:rowOff>0</xdr:rowOff>
                  </from>
                  <to>
                    <xdr:col>2</xdr:col>
                    <xdr:colOff>4029075</xdr:colOff>
                    <xdr:row>67</xdr:row>
                    <xdr:rowOff>352425</xdr:rowOff>
                  </to>
                </anchor>
              </controlPr>
            </control>
          </mc:Choice>
        </mc:AlternateContent>
        <mc:AlternateContent xmlns:mc="http://schemas.openxmlformats.org/markup-compatibility/2006">
          <mc:Choice Requires="x14">
            <control shapeId="24579" r:id="rId6" name="Drop Down 3">
              <controlPr defaultSize="0" autoLine="0" autoPict="0">
                <anchor moveWithCells="1">
                  <from>
                    <xdr:col>2</xdr:col>
                    <xdr:colOff>9525</xdr:colOff>
                    <xdr:row>69</xdr:row>
                    <xdr:rowOff>9525</xdr:rowOff>
                  </from>
                  <to>
                    <xdr:col>2</xdr:col>
                    <xdr:colOff>4029075</xdr:colOff>
                    <xdr:row>69</xdr:row>
                    <xdr:rowOff>361950</xdr:rowOff>
                  </to>
                </anchor>
              </controlPr>
            </control>
          </mc:Choice>
        </mc:AlternateContent>
        <mc:AlternateContent xmlns:mc="http://schemas.openxmlformats.org/markup-compatibility/2006">
          <mc:Choice Requires="x14">
            <control shapeId="24582" r:id="rId7" name="Drop Down 6">
              <controlPr defaultSize="0" autoLine="0" autoPict="0">
                <anchor moveWithCells="1">
                  <from>
                    <xdr:col>2</xdr:col>
                    <xdr:colOff>9525</xdr:colOff>
                    <xdr:row>60</xdr:row>
                    <xdr:rowOff>9525</xdr:rowOff>
                  </from>
                  <to>
                    <xdr:col>2</xdr:col>
                    <xdr:colOff>4029075</xdr:colOff>
                    <xdr:row>60</xdr:row>
                    <xdr:rowOff>361950</xdr:rowOff>
                  </to>
                </anchor>
              </controlPr>
            </control>
          </mc:Choice>
        </mc:AlternateContent>
        <mc:AlternateContent xmlns:mc="http://schemas.openxmlformats.org/markup-compatibility/2006">
          <mc:Choice Requires="x14">
            <control shapeId="24583" r:id="rId8" name="Drop Down 7">
              <controlPr defaultSize="0" autoLine="0" autoPict="0">
                <anchor moveWithCells="1">
                  <from>
                    <xdr:col>2</xdr:col>
                    <xdr:colOff>9525</xdr:colOff>
                    <xdr:row>62</xdr:row>
                    <xdr:rowOff>9525</xdr:rowOff>
                  </from>
                  <to>
                    <xdr:col>2</xdr:col>
                    <xdr:colOff>4038600</xdr:colOff>
                    <xdr:row>62</xdr:row>
                    <xdr:rowOff>361950</xdr:rowOff>
                  </to>
                </anchor>
              </controlPr>
            </control>
          </mc:Choice>
        </mc:AlternateContent>
        <mc:AlternateContent xmlns:mc="http://schemas.openxmlformats.org/markup-compatibility/2006">
          <mc:Choice Requires="x14">
            <control shapeId="24585" r:id="rId9" name="Check Box 9">
              <controlPr defaultSize="0" autoFill="0" autoLine="0" autoPict="0">
                <anchor moveWithCells="1">
                  <from>
                    <xdr:col>2</xdr:col>
                    <xdr:colOff>1257300</xdr:colOff>
                    <xdr:row>65</xdr:row>
                    <xdr:rowOff>9525</xdr:rowOff>
                  </from>
                  <to>
                    <xdr:col>2</xdr:col>
                    <xdr:colOff>2305050</xdr:colOff>
                    <xdr:row>66</xdr:row>
                    <xdr:rowOff>9525</xdr:rowOff>
                  </to>
                </anchor>
              </controlPr>
            </control>
          </mc:Choice>
        </mc:AlternateContent>
        <mc:AlternateContent xmlns:mc="http://schemas.openxmlformats.org/markup-compatibility/2006">
          <mc:Choice Requires="x14">
            <control shapeId="24586" r:id="rId10" name="Check Box 10">
              <controlPr defaultSize="0" autoFill="0" autoLine="0" autoPict="0">
                <anchor moveWithCells="1">
                  <from>
                    <xdr:col>2</xdr:col>
                    <xdr:colOff>2324100</xdr:colOff>
                    <xdr:row>65</xdr:row>
                    <xdr:rowOff>9525</xdr:rowOff>
                  </from>
                  <to>
                    <xdr:col>2</xdr:col>
                    <xdr:colOff>3371850</xdr:colOff>
                    <xdr:row>66</xdr:row>
                    <xdr:rowOff>9525</xdr:rowOff>
                  </to>
                </anchor>
              </controlPr>
            </control>
          </mc:Choice>
        </mc:AlternateContent>
        <mc:AlternateContent xmlns:mc="http://schemas.openxmlformats.org/markup-compatibility/2006">
          <mc:Choice Requires="x14">
            <control shapeId="24587" r:id="rId11" name="Check Box 11">
              <controlPr defaultSize="0" autoFill="0" autoLine="0" autoPict="0">
                <anchor moveWithCells="1">
                  <from>
                    <xdr:col>2</xdr:col>
                    <xdr:colOff>1266825</xdr:colOff>
                    <xdr:row>157</xdr:row>
                    <xdr:rowOff>9525</xdr:rowOff>
                  </from>
                  <to>
                    <xdr:col>2</xdr:col>
                    <xdr:colOff>2314575</xdr:colOff>
                    <xdr:row>158</xdr:row>
                    <xdr:rowOff>0</xdr:rowOff>
                  </to>
                </anchor>
              </controlPr>
            </control>
          </mc:Choice>
        </mc:AlternateContent>
        <mc:AlternateContent xmlns:mc="http://schemas.openxmlformats.org/markup-compatibility/2006">
          <mc:Choice Requires="x14">
            <control shapeId="24588" r:id="rId12" name="Check Box 12">
              <controlPr defaultSize="0" autoFill="0" autoLine="0" autoPict="0">
                <anchor moveWithCells="1">
                  <from>
                    <xdr:col>2</xdr:col>
                    <xdr:colOff>2333625</xdr:colOff>
                    <xdr:row>157</xdr:row>
                    <xdr:rowOff>9525</xdr:rowOff>
                  </from>
                  <to>
                    <xdr:col>2</xdr:col>
                    <xdr:colOff>3381375</xdr:colOff>
                    <xdr:row>158</xdr:row>
                    <xdr:rowOff>0</xdr:rowOff>
                  </to>
                </anchor>
              </controlPr>
            </control>
          </mc:Choice>
        </mc:AlternateContent>
        <mc:AlternateContent xmlns:mc="http://schemas.openxmlformats.org/markup-compatibility/2006">
          <mc:Choice Requires="x14">
            <control shapeId="24589" r:id="rId13" name="Check Box 13">
              <controlPr defaultSize="0" autoFill="0" autoLine="0" autoPict="0">
                <anchor moveWithCells="1">
                  <from>
                    <xdr:col>2</xdr:col>
                    <xdr:colOff>1266825</xdr:colOff>
                    <xdr:row>158</xdr:row>
                    <xdr:rowOff>457200</xdr:rowOff>
                  </from>
                  <to>
                    <xdr:col>2</xdr:col>
                    <xdr:colOff>2314575</xdr:colOff>
                    <xdr:row>159</xdr:row>
                    <xdr:rowOff>514350</xdr:rowOff>
                  </to>
                </anchor>
              </controlPr>
            </control>
          </mc:Choice>
        </mc:AlternateContent>
        <mc:AlternateContent xmlns:mc="http://schemas.openxmlformats.org/markup-compatibility/2006">
          <mc:Choice Requires="x14">
            <control shapeId="24590" r:id="rId14" name="Check Box 14">
              <controlPr defaultSize="0" autoFill="0" autoLine="0" autoPict="0">
                <anchor moveWithCells="1">
                  <from>
                    <xdr:col>2</xdr:col>
                    <xdr:colOff>2333625</xdr:colOff>
                    <xdr:row>158</xdr:row>
                    <xdr:rowOff>457200</xdr:rowOff>
                  </from>
                  <to>
                    <xdr:col>2</xdr:col>
                    <xdr:colOff>3381375</xdr:colOff>
                    <xdr:row>159</xdr:row>
                    <xdr:rowOff>514350</xdr:rowOff>
                  </to>
                </anchor>
              </controlPr>
            </control>
          </mc:Choice>
        </mc:AlternateContent>
        <mc:AlternateContent xmlns:mc="http://schemas.openxmlformats.org/markup-compatibility/2006">
          <mc:Choice Requires="x14">
            <control shapeId="24591" r:id="rId15" name="Check Box 15">
              <controlPr defaultSize="0" autoFill="0" autoLine="0" autoPict="0">
                <anchor moveWithCells="1">
                  <from>
                    <xdr:col>2</xdr:col>
                    <xdr:colOff>1266825</xdr:colOff>
                    <xdr:row>161</xdr:row>
                    <xdr:rowOff>9525</xdr:rowOff>
                  </from>
                  <to>
                    <xdr:col>2</xdr:col>
                    <xdr:colOff>2314575</xdr:colOff>
                    <xdr:row>161</xdr:row>
                    <xdr:rowOff>561975</xdr:rowOff>
                  </to>
                </anchor>
              </controlPr>
            </control>
          </mc:Choice>
        </mc:AlternateContent>
        <mc:AlternateContent xmlns:mc="http://schemas.openxmlformats.org/markup-compatibility/2006">
          <mc:Choice Requires="x14">
            <control shapeId="24592" r:id="rId16" name="Check Box 16">
              <controlPr defaultSize="0" autoFill="0" autoLine="0" autoPict="0">
                <anchor moveWithCells="1">
                  <from>
                    <xdr:col>2</xdr:col>
                    <xdr:colOff>2333625</xdr:colOff>
                    <xdr:row>161</xdr:row>
                    <xdr:rowOff>9525</xdr:rowOff>
                  </from>
                  <to>
                    <xdr:col>2</xdr:col>
                    <xdr:colOff>3381375</xdr:colOff>
                    <xdr:row>161</xdr:row>
                    <xdr:rowOff>561975</xdr:rowOff>
                  </to>
                </anchor>
              </controlPr>
            </control>
          </mc:Choice>
        </mc:AlternateContent>
        <mc:AlternateContent xmlns:mc="http://schemas.openxmlformats.org/markup-compatibility/2006">
          <mc:Choice Requires="x14">
            <control shapeId="24593" r:id="rId17" name="Check Box 17">
              <controlPr defaultSize="0" autoFill="0" autoLine="0" autoPict="0">
                <anchor moveWithCells="1">
                  <from>
                    <xdr:col>2</xdr:col>
                    <xdr:colOff>1266825</xdr:colOff>
                    <xdr:row>160</xdr:row>
                    <xdr:rowOff>9525</xdr:rowOff>
                  </from>
                  <to>
                    <xdr:col>2</xdr:col>
                    <xdr:colOff>2314575</xdr:colOff>
                    <xdr:row>160</xdr:row>
                    <xdr:rowOff>561975</xdr:rowOff>
                  </to>
                </anchor>
              </controlPr>
            </control>
          </mc:Choice>
        </mc:AlternateContent>
        <mc:AlternateContent xmlns:mc="http://schemas.openxmlformats.org/markup-compatibility/2006">
          <mc:Choice Requires="x14">
            <control shapeId="24594" r:id="rId18" name="Check Box 18">
              <controlPr defaultSize="0" autoFill="0" autoLine="0" autoPict="0">
                <anchor moveWithCells="1">
                  <from>
                    <xdr:col>2</xdr:col>
                    <xdr:colOff>2333625</xdr:colOff>
                    <xdr:row>160</xdr:row>
                    <xdr:rowOff>9525</xdr:rowOff>
                  </from>
                  <to>
                    <xdr:col>2</xdr:col>
                    <xdr:colOff>3381375</xdr:colOff>
                    <xdr:row>160</xdr:row>
                    <xdr:rowOff>561975</xdr:rowOff>
                  </to>
                </anchor>
              </controlPr>
            </control>
          </mc:Choice>
        </mc:AlternateContent>
        <mc:AlternateContent xmlns:mc="http://schemas.openxmlformats.org/markup-compatibility/2006">
          <mc:Choice Requires="x14">
            <control shapeId="24601" r:id="rId19" name="Check Box 25">
              <controlPr defaultSize="0" autoFill="0" autoLine="0" autoPict="0">
                <anchor moveWithCells="1">
                  <from>
                    <xdr:col>2</xdr:col>
                    <xdr:colOff>1257300</xdr:colOff>
                    <xdr:row>72</xdr:row>
                    <xdr:rowOff>9525</xdr:rowOff>
                  </from>
                  <to>
                    <xdr:col>2</xdr:col>
                    <xdr:colOff>2305050</xdr:colOff>
                    <xdr:row>73</xdr:row>
                    <xdr:rowOff>0</xdr:rowOff>
                  </to>
                </anchor>
              </controlPr>
            </control>
          </mc:Choice>
        </mc:AlternateContent>
        <mc:AlternateContent xmlns:mc="http://schemas.openxmlformats.org/markup-compatibility/2006">
          <mc:Choice Requires="x14">
            <control shapeId="24602" r:id="rId20" name="Check Box 26">
              <controlPr defaultSize="0" autoFill="0" autoLine="0" autoPict="0">
                <anchor moveWithCells="1">
                  <from>
                    <xdr:col>2</xdr:col>
                    <xdr:colOff>2324100</xdr:colOff>
                    <xdr:row>72</xdr:row>
                    <xdr:rowOff>9525</xdr:rowOff>
                  </from>
                  <to>
                    <xdr:col>2</xdr:col>
                    <xdr:colOff>3371850</xdr:colOff>
                    <xdr:row>73</xdr:row>
                    <xdr:rowOff>0</xdr:rowOff>
                  </to>
                </anchor>
              </controlPr>
            </control>
          </mc:Choice>
        </mc:AlternateContent>
        <mc:AlternateContent xmlns:mc="http://schemas.openxmlformats.org/markup-compatibility/2006">
          <mc:Choice Requires="x14">
            <control shapeId="24621" r:id="rId21" name="Drop Down 45">
              <controlPr defaultSize="0" autoLine="0" autoPict="0">
                <anchor moveWithCells="1">
                  <from>
                    <xdr:col>2</xdr:col>
                    <xdr:colOff>1285875</xdr:colOff>
                    <xdr:row>123</xdr:row>
                    <xdr:rowOff>200025</xdr:rowOff>
                  </from>
                  <to>
                    <xdr:col>2</xdr:col>
                    <xdr:colOff>2724150</xdr:colOff>
                    <xdr:row>123</xdr:row>
                    <xdr:rowOff>600075</xdr:rowOff>
                  </to>
                </anchor>
              </controlPr>
            </control>
          </mc:Choice>
        </mc:AlternateContent>
        <mc:AlternateContent xmlns:mc="http://schemas.openxmlformats.org/markup-compatibility/2006">
          <mc:Choice Requires="x14">
            <control shapeId="24622" r:id="rId22" name="Drop Down 46">
              <controlPr defaultSize="0" autoLine="0" autoPict="0">
                <anchor moveWithCells="1">
                  <from>
                    <xdr:col>2</xdr:col>
                    <xdr:colOff>1285875</xdr:colOff>
                    <xdr:row>122</xdr:row>
                    <xdr:rowOff>200025</xdr:rowOff>
                  </from>
                  <to>
                    <xdr:col>2</xdr:col>
                    <xdr:colOff>2724150</xdr:colOff>
                    <xdr:row>122</xdr:row>
                    <xdr:rowOff>600075</xdr:rowOff>
                  </to>
                </anchor>
              </controlPr>
            </control>
          </mc:Choice>
        </mc:AlternateContent>
        <mc:AlternateContent xmlns:mc="http://schemas.openxmlformats.org/markup-compatibility/2006">
          <mc:Choice Requires="x14">
            <control shapeId="24623" r:id="rId23" name="Drop Down 47">
              <controlPr defaultSize="0" autoLine="0" autoPict="0">
                <anchor moveWithCells="1">
                  <from>
                    <xdr:col>2</xdr:col>
                    <xdr:colOff>1295400</xdr:colOff>
                    <xdr:row>124</xdr:row>
                    <xdr:rowOff>190500</xdr:rowOff>
                  </from>
                  <to>
                    <xdr:col>2</xdr:col>
                    <xdr:colOff>2733675</xdr:colOff>
                    <xdr:row>124</xdr:row>
                    <xdr:rowOff>590550</xdr:rowOff>
                  </to>
                </anchor>
              </controlPr>
            </control>
          </mc:Choice>
        </mc:AlternateContent>
        <mc:AlternateContent xmlns:mc="http://schemas.openxmlformats.org/markup-compatibility/2006">
          <mc:Choice Requires="x14">
            <control shapeId="24624" r:id="rId24" name="Drop Down 48">
              <controlPr defaultSize="0" autoLine="0" autoPict="0">
                <anchor moveWithCells="1">
                  <from>
                    <xdr:col>2</xdr:col>
                    <xdr:colOff>1295400</xdr:colOff>
                    <xdr:row>125</xdr:row>
                    <xdr:rowOff>200025</xdr:rowOff>
                  </from>
                  <to>
                    <xdr:col>2</xdr:col>
                    <xdr:colOff>2733675</xdr:colOff>
                    <xdr:row>125</xdr:row>
                    <xdr:rowOff>600075</xdr:rowOff>
                  </to>
                </anchor>
              </controlPr>
            </control>
          </mc:Choice>
        </mc:AlternateContent>
        <mc:AlternateContent xmlns:mc="http://schemas.openxmlformats.org/markup-compatibility/2006">
          <mc:Choice Requires="x14">
            <control shapeId="24625" r:id="rId25" name="Drop Down 49">
              <controlPr defaultSize="0" autoLine="0" autoPict="0">
                <anchor moveWithCells="1">
                  <from>
                    <xdr:col>2</xdr:col>
                    <xdr:colOff>1295400</xdr:colOff>
                    <xdr:row>126</xdr:row>
                    <xdr:rowOff>200025</xdr:rowOff>
                  </from>
                  <to>
                    <xdr:col>2</xdr:col>
                    <xdr:colOff>2733675</xdr:colOff>
                    <xdr:row>126</xdr:row>
                    <xdr:rowOff>600075</xdr:rowOff>
                  </to>
                </anchor>
              </controlPr>
            </control>
          </mc:Choice>
        </mc:AlternateContent>
        <mc:AlternateContent xmlns:mc="http://schemas.openxmlformats.org/markup-compatibility/2006">
          <mc:Choice Requires="x14">
            <control shapeId="24626" r:id="rId26" name="Drop Down 50">
              <controlPr defaultSize="0" autoLine="0" autoPict="0">
                <anchor moveWithCells="1">
                  <from>
                    <xdr:col>2</xdr:col>
                    <xdr:colOff>0</xdr:colOff>
                    <xdr:row>138</xdr:row>
                    <xdr:rowOff>9525</xdr:rowOff>
                  </from>
                  <to>
                    <xdr:col>2</xdr:col>
                    <xdr:colOff>4019550</xdr:colOff>
                    <xdr:row>138</xdr:row>
                    <xdr:rowOff>371475</xdr:rowOff>
                  </to>
                </anchor>
              </controlPr>
            </control>
          </mc:Choice>
        </mc:AlternateContent>
        <mc:AlternateContent xmlns:mc="http://schemas.openxmlformats.org/markup-compatibility/2006">
          <mc:Choice Requires="x14">
            <control shapeId="24628" r:id="rId27" name="Check Box 52">
              <controlPr defaultSize="0" autoFill="0" autoLine="0" autoPict="0">
                <anchor moveWithCells="1">
                  <from>
                    <xdr:col>2</xdr:col>
                    <xdr:colOff>438150</xdr:colOff>
                    <xdr:row>85</xdr:row>
                    <xdr:rowOff>0</xdr:rowOff>
                  </from>
                  <to>
                    <xdr:col>2</xdr:col>
                    <xdr:colOff>2028825</xdr:colOff>
                    <xdr:row>86</xdr:row>
                    <xdr:rowOff>0</xdr:rowOff>
                  </to>
                </anchor>
              </controlPr>
            </control>
          </mc:Choice>
        </mc:AlternateContent>
        <mc:AlternateContent xmlns:mc="http://schemas.openxmlformats.org/markup-compatibility/2006">
          <mc:Choice Requires="x14">
            <control shapeId="24629" r:id="rId28" name="Check Box 53">
              <controlPr defaultSize="0" autoFill="0" autoLine="0" autoPict="0">
                <anchor moveWithCells="1">
                  <from>
                    <xdr:col>2</xdr:col>
                    <xdr:colOff>428625</xdr:colOff>
                    <xdr:row>86</xdr:row>
                    <xdr:rowOff>9525</xdr:rowOff>
                  </from>
                  <to>
                    <xdr:col>2</xdr:col>
                    <xdr:colOff>2019300</xdr:colOff>
                    <xdr:row>86</xdr:row>
                    <xdr:rowOff>314325</xdr:rowOff>
                  </to>
                </anchor>
              </controlPr>
            </control>
          </mc:Choice>
        </mc:AlternateContent>
        <mc:AlternateContent xmlns:mc="http://schemas.openxmlformats.org/markup-compatibility/2006">
          <mc:Choice Requires="x14">
            <control shapeId="24631" r:id="rId29" name="Check Box 55">
              <controlPr defaultSize="0" autoFill="0" autoLine="0" autoPict="0">
                <anchor moveWithCells="1">
                  <from>
                    <xdr:col>2</xdr:col>
                    <xdr:colOff>428625</xdr:colOff>
                    <xdr:row>87</xdr:row>
                    <xdr:rowOff>0</xdr:rowOff>
                  </from>
                  <to>
                    <xdr:col>2</xdr:col>
                    <xdr:colOff>2019300</xdr:colOff>
                    <xdr:row>87</xdr:row>
                    <xdr:rowOff>304800</xdr:rowOff>
                  </to>
                </anchor>
              </controlPr>
            </control>
          </mc:Choice>
        </mc:AlternateContent>
        <mc:AlternateContent xmlns:mc="http://schemas.openxmlformats.org/markup-compatibility/2006">
          <mc:Choice Requires="x14">
            <control shapeId="24632" r:id="rId30" name="Check Box 56">
              <controlPr defaultSize="0" autoFill="0" autoLine="0" autoPict="0">
                <anchor moveWithCells="1">
                  <from>
                    <xdr:col>2</xdr:col>
                    <xdr:colOff>428625</xdr:colOff>
                    <xdr:row>88</xdr:row>
                    <xdr:rowOff>9525</xdr:rowOff>
                  </from>
                  <to>
                    <xdr:col>2</xdr:col>
                    <xdr:colOff>2552700</xdr:colOff>
                    <xdr:row>89</xdr:row>
                    <xdr:rowOff>0</xdr:rowOff>
                  </to>
                </anchor>
              </controlPr>
            </control>
          </mc:Choice>
        </mc:AlternateContent>
        <mc:AlternateContent xmlns:mc="http://schemas.openxmlformats.org/markup-compatibility/2006">
          <mc:Choice Requires="x14">
            <control shapeId="24633" r:id="rId31" name="Check Box 57">
              <controlPr defaultSize="0" autoFill="0" autoLine="0" autoPict="0">
                <anchor moveWithCells="1">
                  <from>
                    <xdr:col>2</xdr:col>
                    <xdr:colOff>428625</xdr:colOff>
                    <xdr:row>89</xdr:row>
                    <xdr:rowOff>9525</xdr:rowOff>
                  </from>
                  <to>
                    <xdr:col>2</xdr:col>
                    <xdr:colOff>2019300</xdr:colOff>
                    <xdr:row>90</xdr:row>
                    <xdr:rowOff>0</xdr:rowOff>
                  </to>
                </anchor>
              </controlPr>
            </control>
          </mc:Choice>
        </mc:AlternateContent>
        <mc:AlternateContent xmlns:mc="http://schemas.openxmlformats.org/markup-compatibility/2006">
          <mc:Choice Requires="x14">
            <control shapeId="24634" r:id="rId32" name="Check Box 58">
              <controlPr defaultSize="0" autoFill="0" autoLine="0" autoPict="0">
                <anchor moveWithCells="1">
                  <from>
                    <xdr:col>2</xdr:col>
                    <xdr:colOff>428625</xdr:colOff>
                    <xdr:row>90</xdr:row>
                    <xdr:rowOff>9525</xdr:rowOff>
                  </from>
                  <to>
                    <xdr:col>2</xdr:col>
                    <xdr:colOff>2495550</xdr:colOff>
                    <xdr:row>91</xdr:row>
                    <xdr:rowOff>0</xdr:rowOff>
                  </to>
                </anchor>
              </controlPr>
            </control>
          </mc:Choice>
        </mc:AlternateContent>
        <mc:AlternateContent xmlns:mc="http://schemas.openxmlformats.org/markup-compatibility/2006">
          <mc:Choice Requires="x14">
            <control shapeId="24635" r:id="rId33" name="Check Box 59">
              <controlPr defaultSize="0" autoFill="0" autoLine="0" autoPict="0">
                <anchor moveWithCells="1">
                  <from>
                    <xdr:col>2</xdr:col>
                    <xdr:colOff>428625</xdr:colOff>
                    <xdr:row>91</xdr:row>
                    <xdr:rowOff>9525</xdr:rowOff>
                  </from>
                  <to>
                    <xdr:col>2</xdr:col>
                    <xdr:colOff>2686050</xdr:colOff>
                    <xdr:row>92</xdr:row>
                    <xdr:rowOff>0</xdr:rowOff>
                  </to>
                </anchor>
              </controlPr>
            </control>
          </mc:Choice>
        </mc:AlternateContent>
        <mc:AlternateContent xmlns:mc="http://schemas.openxmlformats.org/markup-compatibility/2006">
          <mc:Choice Requires="x14">
            <control shapeId="24636" r:id="rId34" name="Check Box 60">
              <controlPr defaultSize="0" autoFill="0" autoLine="0" autoPict="0">
                <anchor moveWithCells="1">
                  <from>
                    <xdr:col>2</xdr:col>
                    <xdr:colOff>428625</xdr:colOff>
                    <xdr:row>92</xdr:row>
                    <xdr:rowOff>9525</xdr:rowOff>
                  </from>
                  <to>
                    <xdr:col>2</xdr:col>
                    <xdr:colOff>2019300</xdr:colOff>
                    <xdr:row>93</xdr:row>
                    <xdr:rowOff>0</xdr:rowOff>
                  </to>
                </anchor>
              </controlPr>
            </control>
          </mc:Choice>
        </mc:AlternateContent>
        <mc:AlternateContent xmlns:mc="http://schemas.openxmlformats.org/markup-compatibility/2006">
          <mc:Choice Requires="x14">
            <control shapeId="24637" r:id="rId35" name="Check Box 61">
              <controlPr defaultSize="0" autoFill="0" autoLine="0" autoPict="0">
                <anchor moveWithCells="1">
                  <from>
                    <xdr:col>2</xdr:col>
                    <xdr:colOff>428625</xdr:colOff>
                    <xdr:row>93</xdr:row>
                    <xdr:rowOff>9525</xdr:rowOff>
                  </from>
                  <to>
                    <xdr:col>2</xdr:col>
                    <xdr:colOff>3857625</xdr:colOff>
                    <xdr:row>94</xdr:row>
                    <xdr:rowOff>0</xdr:rowOff>
                  </to>
                </anchor>
              </controlPr>
            </control>
          </mc:Choice>
        </mc:AlternateContent>
        <mc:AlternateContent xmlns:mc="http://schemas.openxmlformats.org/markup-compatibility/2006">
          <mc:Choice Requires="x14">
            <control shapeId="24638" r:id="rId36" name="Check Box 62">
              <controlPr defaultSize="0" autoFill="0" autoLine="0" autoPict="0">
                <anchor moveWithCells="1">
                  <from>
                    <xdr:col>2</xdr:col>
                    <xdr:colOff>428625</xdr:colOff>
                    <xdr:row>94</xdr:row>
                    <xdr:rowOff>9525</xdr:rowOff>
                  </from>
                  <to>
                    <xdr:col>2</xdr:col>
                    <xdr:colOff>2019300</xdr:colOff>
                    <xdr:row>95</xdr:row>
                    <xdr:rowOff>0</xdr:rowOff>
                  </to>
                </anchor>
              </controlPr>
            </control>
          </mc:Choice>
        </mc:AlternateContent>
        <mc:AlternateContent xmlns:mc="http://schemas.openxmlformats.org/markup-compatibility/2006">
          <mc:Choice Requires="x14">
            <control shapeId="24640" r:id="rId37" name="Drop Down 64">
              <controlPr defaultSize="0" autoLine="0" autoPict="0">
                <anchor moveWithCells="1">
                  <from>
                    <xdr:col>2</xdr:col>
                    <xdr:colOff>9525</xdr:colOff>
                    <xdr:row>24</xdr:row>
                    <xdr:rowOff>0</xdr:rowOff>
                  </from>
                  <to>
                    <xdr:col>2</xdr:col>
                    <xdr:colOff>4029075</xdr:colOff>
                    <xdr:row>24</xdr:row>
                    <xdr:rowOff>361950</xdr:rowOff>
                  </to>
                </anchor>
              </controlPr>
            </control>
          </mc:Choice>
        </mc:AlternateContent>
        <mc:AlternateContent xmlns:mc="http://schemas.openxmlformats.org/markup-compatibility/2006">
          <mc:Choice Requires="x14">
            <control shapeId="24641" r:id="rId38" name="Drop Down 65">
              <controlPr defaultSize="0" autoLine="0" autoPict="0">
                <anchor moveWithCells="1">
                  <from>
                    <xdr:col>2</xdr:col>
                    <xdr:colOff>9525</xdr:colOff>
                    <xdr:row>37</xdr:row>
                    <xdr:rowOff>381000</xdr:rowOff>
                  </from>
                  <to>
                    <xdr:col>2</xdr:col>
                    <xdr:colOff>4029075</xdr:colOff>
                    <xdr:row>38</xdr:row>
                    <xdr:rowOff>371475</xdr:rowOff>
                  </to>
                </anchor>
              </controlPr>
            </control>
          </mc:Choice>
        </mc:AlternateContent>
        <mc:AlternateContent xmlns:mc="http://schemas.openxmlformats.org/markup-compatibility/2006">
          <mc:Choice Requires="x14">
            <control shapeId="24642" r:id="rId39" name="Drop Down 66">
              <controlPr defaultSize="0" autoLine="0" autoPict="0">
                <anchor moveWithCells="1">
                  <from>
                    <xdr:col>2</xdr:col>
                    <xdr:colOff>9525</xdr:colOff>
                    <xdr:row>136</xdr:row>
                    <xdr:rowOff>0</xdr:rowOff>
                  </from>
                  <to>
                    <xdr:col>2</xdr:col>
                    <xdr:colOff>4029075</xdr:colOff>
                    <xdr:row>136</xdr:row>
                    <xdr:rowOff>361950</xdr:rowOff>
                  </to>
                </anchor>
              </controlPr>
            </control>
          </mc:Choice>
        </mc:AlternateContent>
        <mc:AlternateContent xmlns:mc="http://schemas.openxmlformats.org/markup-compatibility/2006">
          <mc:Choice Requires="x14">
            <control shapeId="24643" r:id="rId40" name="Check Box 67">
              <controlPr defaultSize="0" autoFill="0" autoLine="0" autoPict="0">
                <anchor moveWithCells="1">
                  <from>
                    <xdr:col>2</xdr:col>
                    <xdr:colOff>914400</xdr:colOff>
                    <xdr:row>47</xdr:row>
                    <xdr:rowOff>9525</xdr:rowOff>
                  </from>
                  <to>
                    <xdr:col>2</xdr:col>
                    <xdr:colOff>1809750</xdr:colOff>
                    <xdr:row>47</xdr:row>
                    <xdr:rowOff>371475</xdr:rowOff>
                  </to>
                </anchor>
              </controlPr>
            </control>
          </mc:Choice>
        </mc:AlternateContent>
        <mc:AlternateContent xmlns:mc="http://schemas.openxmlformats.org/markup-compatibility/2006">
          <mc:Choice Requires="x14">
            <control shapeId="24644" r:id="rId41" name="Check Box 68">
              <controlPr defaultSize="0" autoFill="0" autoLine="0" autoPict="0">
                <anchor moveWithCells="1">
                  <from>
                    <xdr:col>2</xdr:col>
                    <xdr:colOff>1828800</xdr:colOff>
                    <xdr:row>47</xdr:row>
                    <xdr:rowOff>9525</xdr:rowOff>
                  </from>
                  <to>
                    <xdr:col>2</xdr:col>
                    <xdr:colOff>2724150</xdr:colOff>
                    <xdr:row>47</xdr:row>
                    <xdr:rowOff>371475</xdr:rowOff>
                  </to>
                </anchor>
              </controlPr>
            </control>
          </mc:Choice>
        </mc:AlternateContent>
        <mc:AlternateContent xmlns:mc="http://schemas.openxmlformats.org/markup-compatibility/2006">
          <mc:Choice Requires="x14">
            <control shapeId="24666" r:id="rId42" name="Check Box 90">
              <controlPr defaultSize="0" autoFill="0" autoLine="0" autoPict="0">
                <anchor moveWithCells="1">
                  <from>
                    <xdr:col>2</xdr:col>
                    <xdr:colOff>1276350</xdr:colOff>
                    <xdr:row>132</xdr:row>
                    <xdr:rowOff>9525</xdr:rowOff>
                  </from>
                  <to>
                    <xdr:col>2</xdr:col>
                    <xdr:colOff>2352675</xdr:colOff>
                    <xdr:row>132</xdr:row>
                    <xdr:rowOff>381000</xdr:rowOff>
                  </to>
                </anchor>
              </controlPr>
            </control>
          </mc:Choice>
        </mc:AlternateContent>
        <mc:AlternateContent xmlns:mc="http://schemas.openxmlformats.org/markup-compatibility/2006">
          <mc:Choice Requires="x14">
            <control shapeId="24667" r:id="rId43" name="Check Box 91">
              <controlPr defaultSize="0" autoFill="0" autoLine="0" autoPict="0">
                <anchor moveWithCells="1">
                  <from>
                    <xdr:col>2</xdr:col>
                    <xdr:colOff>2371725</xdr:colOff>
                    <xdr:row>132</xdr:row>
                    <xdr:rowOff>9525</xdr:rowOff>
                  </from>
                  <to>
                    <xdr:col>2</xdr:col>
                    <xdr:colOff>3448050</xdr:colOff>
                    <xdr:row>132</xdr:row>
                    <xdr:rowOff>381000</xdr:rowOff>
                  </to>
                </anchor>
              </controlPr>
            </control>
          </mc:Choice>
        </mc:AlternateContent>
        <mc:AlternateContent xmlns:mc="http://schemas.openxmlformats.org/markup-compatibility/2006">
          <mc:Choice Requires="x14">
            <control shapeId="24668" r:id="rId44" name="Check Box 92">
              <controlPr defaultSize="0" autoFill="0" autoLine="0" autoPict="0">
                <anchor moveWithCells="1">
                  <from>
                    <xdr:col>2</xdr:col>
                    <xdr:colOff>1257300</xdr:colOff>
                    <xdr:row>31</xdr:row>
                    <xdr:rowOff>9525</xdr:rowOff>
                  </from>
                  <to>
                    <xdr:col>2</xdr:col>
                    <xdr:colOff>2305050</xdr:colOff>
                    <xdr:row>32</xdr:row>
                    <xdr:rowOff>9525</xdr:rowOff>
                  </to>
                </anchor>
              </controlPr>
            </control>
          </mc:Choice>
        </mc:AlternateContent>
        <mc:AlternateContent xmlns:mc="http://schemas.openxmlformats.org/markup-compatibility/2006">
          <mc:Choice Requires="x14">
            <control shapeId="24669" r:id="rId45" name="Check Box 93">
              <controlPr defaultSize="0" autoFill="0" autoLine="0" autoPict="0">
                <anchor moveWithCells="1">
                  <from>
                    <xdr:col>2</xdr:col>
                    <xdr:colOff>2324100</xdr:colOff>
                    <xdr:row>31</xdr:row>
                    <xdr:rowOff>9525</xdr:rowOff>
                  </from>
                  <to>
                    <xdr:col>2</xdr:col>
                    <xdr:colOff>3371850</xdr:colOff>
                    <xdr:row>32</xdr:row>
                    <xdr:rowOff>9525</xdr:rowOff>
                  </to>
                </anchor>
              </controlPr>
            </control>
          </mc:Choice>
        </mc:AlternateContent>
        <mc:AlternateContent xmlns:mc="http://schemas.openxmlformats.org/markup-compatibility/2006">
          <mc:Choice Requires="x14">
            <control shapeId="24682" r:id="rId46" name="Check Box 106">
              <controlPr defaultSize="0" autoFill="0" autoLine="0" autoPict="0">
                <anchor moveWithCells="1">
                  <from>
                    <xdr:col>2</xdr:col>
                    <xdr:colOff>1276350</xdr:colOff>
                    <xdr:row>147</xdr:row>
                    <xdr:rowOff>9525</xdr:rowOff>
                  </from>
                  <to>
                    <xdr:col>2</xdr:col>
                    <xdr:colOff>2352675</xdr:colOff>
                    <xdr:row>148</xdr:row>
                    <xdr:rowOff>9525</xdr:rowOff>
                  </to>
                </anchor>
              </controlPr>
            </control>
          </mc:Choice>
        </mc:AlternateContent>
        <mc:AlternateContent xmlns:mc="http://schemas.openxmlformats.org/markup-compatibility/2006">
          <mc:Choice Requires="x14">
            <control shapeId="24683" r:id="rId47" name="Check Box 107">
              <controlPr defaultSize="0" autoFill="0" autoLine="0" autoPict="0">
                <anchor moveWithCells="1">
                  <from>
                    <xdr:col>2</xdr:col>
                    <xdr:colOff>2371725</xdr:colOff>
                    <xdr:row>147</xdr:row>
                    <xdr:rowOff>9525</xdr:rowOff>
                  </from>
                  <to>
                    <xdr:col>2</xdr:col>
                    <xdr:colOff>3448050</xdr:colOff>
                    <xdr:row>148</xdr:row>
                    <xdr:rowOff>9525</xdr:rowOff>
                  </to>
                </anchor>
              </controlPr>
            </control>
          </mc:Choice>
        </mc:AlternateContent>
        <mc:AlternateContent xmlns:mc="http://schemas.openxmlformats.org/markup-compatibility/2006">
          <mc:Choice Requires="x14">
            <control shapeId="24684" r:id="rId48" name="Check Box 108">
              <controlPr defaultSize="0" autoFill="0" autoLine="0" autoPict="0">
                <anchor moveWithCells="1">
                  <from>
                    <xdr:col>2</xdr:col>
                    <xdr:colOff>1276350</xdr:colOff>
                    <xdr:row>150</xdr:row>
                    <xdr:rowOff>9525</xdr:rowOff>
                  </from>
                  <to>
                    <xdr:col>2</xdr:col>
                    <xdr:colOff>2352675</xdr:colOff>
                    <xdr:row>150</xdr:row>
                    <xdr:rowOff>514350</xdr:rowOff>
                  </to>
                </anchor>
              </controlPr>
            </control>
          </mc:Choice>
        </mc:AlternateContent>
        <mc:AlternateContent xmlns:mc="http://schemas.openxmlformats.org/markup-compatibility/2006">
          <mc:Choice Requires="x14">
            <control shapeId="24685" r:id="rId49" name="Check Box 109">
              <controlPr defaultSize="0" autoFill="0" autoLine="0" autoPict="0">
                <anchor moveWithCells="1">
                  <from>
                    <xdr:col>2</xdr:col>
                    <xdr:colOff>2371725</xdr:colOff>
                    <xdr:row>150</xdr:row>
                    <xdr:rowOff>9525</xdr:rowOff>
                  </from>
                  <to>
                    <xdr:col>2</xdr:col>
                    <xdr:colOff>3448050</xdr:colOff>
                    <xdr:row>150</xdr:row>
                    <xdr:rowOff>514350</xdr:rowOff>
                  </to>
                </anchor>
              </controlPr>
            </control>
          </mc:Choice>
        </mc:AlternateContent>
        <mc:AlternateContent xmlns:mc="http://schemas.openxmlformats.org/markup-compatibility/2006">
          <mc:Choice Requires="x14">
            <control shapeId="24686" r:id="rId50" name="Check Box 110">
              <controlPr defaultSize="0" autoFill="0" autoLine="0" autoPict="0">
                <anchor moveWithCells="1">
                  <from>
                    <xdr:col>2</xdr:col>
                    <xdr:colOff>1257300</xdr:colOff>
                    <xdr:row>30</xdr:row>
                    <xdr:rowOff>9525</xdr:rowOff>
                  </from>
                  <to>
                    <xdr:col>2</xdr:col>
                    <xdr:colOff>2305050</xdr:colOff>
                    <xdr:row>31</xdr:row>
                    <xdr:rowOff>0</xdr:rowOff>
                  </to>
                </anchor>
              </controlPr>
            </control>
          </mc:Choice>
        </mc:AlternateContent>
        <mc:AlternateContent xmlns:mc="http://schemas.openxmlformats.org/markup-compatibility/2006">
          <mc:Choice Requires="x14">
            <control shapeId="24687" r:id="rId51" name="Check Box 111">
              <controlPr defaultSize="0" autoFill="0" autoLine="0" autoPict="0">
                <anchor moveWithCells="1">
                  <from>
                    <xdr:col>2</xdr:col>
                    <xdr:colOff>2324100</xdr:colOff>
                    <xdr:row>30</xdr:row>
                    <xdr:rowOff>9525</xdr:rowOff>
                  </from>
                  <to>
                    <xdr:col>2</xdr:col>
                    <xdr:colOff>3371850</xdr:colOff>
                    <xdr:row>31</xdr:row>
                    <xdr:rowOff>0</xdr:rowOff>
                  </to>
                </anchor>
              </controlPr>
            </control>
          </mc:Choice>
        </mc:AlternateContent>
        <mc:AlternateContent xmlns:mc="http://schemas.openxmlformats.org/markup-compatibility/2006">
          <mc:Choice Requires="x14">
            <control shapeId="24690" r:id="rId52" name="Check Box 114">
              <controlPr defaultSize="0" autoFill="0" autoLine="0" autoPict="0">
                <anchor moveWithCells="1">
                  <from>
                    <xdr:col>2</xdr:col>
                    <xdr:colOff>2743200</xdr:colOff>
                    <xdr:row>47</xdr:row>
                    <xdr:rowOff>9525</xdr:rowOff>
                  </from>
                  <to>
                    <xdr:col>2</xdr:col>
                    <xdr:colOff>3638550</xdr:colOff>
                    <xdr:row>47</xdr:row>
                    <xdr:rowOff>371475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909D897B-B7F0-454C-85C0-15AD8A632082}">
            <xm:f>Control!$C$1="Foreign entity - give details"</xm:f>
            <x14:dxf>
              <font>
                <color theme="1"/>
              </font>
            </x14:dxf>
          </x14:cfRule>
          <x14:cfRule type="expression" priority="4" id="{E5B97778-3D6A-4664-8CA3-EAFB08407B48}">
            <xm:f>Control!$C$1="Other, please specify"</xm:f>
            <x14:dxf>
              <font>
                <color theme="1"/>
              </font>
            </x14:dxf>
          </x14:cfRule>
          <xm:sqref>B98:B119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1:L45"/>
  <sheetViews>
    <sheetView showGridLines="0" showRowColHeaders="0" zoomScaleNormal="100" workbookViewId="0">
      <selection activeCell="C20" sqref="C20"/>
    </sheetView>
  </sheetViews>
  <sheetFormatPr defaultColWidth="9.140625" defaultRowHeight="14.25" x14ac:dyDescent="0.2"/>
  <cols>
    <col min="1" max="1" width="9.140625" style="1"/>
    <col min="2" max="4" width="40.7109375" style="1" customWidth="1"/>
    <col min="5" max="6" width="9.140625" style="1" customWidth="1"/>
    <col min="7" max="9" width="9.140625" style="1" hidden="1" customWidth="1"/>
    <col min="10" max="10" width="14.28515625" style="1" hidden="1" customWidth="1"/>
    <col min="11" max="11" width="6.140625" style="1" hidden="1" customWidth="1"/>
    <col min="12" max="12" width="9.140625" style="1" hidden="1" customWidth="1"/>
    <col min="13" max="20" width="9.140625" style="1" customWidth="1"/>
    <col min="21" max="16384" width="9.140625" style="1"/>
  </cols>
  <sheetData>
    <row r="1" spans="2:6" ht="15" thickBot="1" x14ac:dyDescent="0.25"/>
    <row r="2" spans="2:6" ht="30" customHeight="1" thickBot="1" x14ac:dyDescent="0.25">
      <c r="B2" s="297" t="s">
        <v>147</v>
      </c>
      <c r="C2" s="298"/>
      <c r="D2" s="299"/>
    </row>
    <row r="3" spans="2:6" x14ac:dyDescent="0.2">
      <c r="B3" s="93"/>
      <c r="D3" s="103"/>
    </row>
    <row r="4" spans="2:6" x14ac:dyDescent="0.2">
      <c r="B4" s="294" t="str">
        <f>Control!AP8</f>
        <v>I am/We are authorised by   (‘the Firm’) to make this registration on behalf of the Firm.</v>
      </c>
      <c r="C4" s="295"/>
      <c r="D4" s="296"/>
      <c r="F4" s="80"/>
    </row>
    <row r="5" spans="2:6" x14ac:dyDescent="0.2">
      <c r="B5" s="300"/>
      <c r="C5" s="301"/>
      <c r="D5" s="302"/>
    </row>
    <row r="6" spans="2:6" ht="33" customHeight="1" x14ac:dyDescent="0.2">
      <c r="B6" s="294" t="s">
        <v>827</v>
      </c>
      <c r="C6" s="295"/>
      <c r="D6" s="296"/>
    </row>
    <row r="7" spans="2:6" x14ac:dyDescent="0.2">
      <c r="B7" s="300"/>
      <c r="C7" s="301"/>
      <c r="D7" s="302"/>
    </row>
    <row r="8" spans="2:6" ht="30" customHeight="1" x14ac:dyDescent="0.2">
      <c r="B8" s="294" t="s">
        <v>811</v>
      </c>
      <c r="C8" s="295"/>
      <c r="D8" s="296"/>
    </row>
    <row r="9" spans="2:6" x14ac:dyDescent="0.2">
      <c r="B9" s="300"/>
      <c r="C9" s="301"/>
      <c r="D9" s="302"/>
    </row>
    <row r="10" spans="2:6" ht="30" customHeight="1" x14ac:dyDescent="0.2">
      <c r="B10" s="294" t="s">
        <v>846</v>
      </c>
      <c r="C10" s="295"/>
      <c r="D10" s="296"/>
    </row>
    <row r="11" spans="2:6" x14ac:dyDescent="0.2">
      <c r="B11" s="147"/>
      <c r="D11" s="103"/>
    </row>
    <row r="12" spans="2:6" ht="30" customHeight="1" x14ac:dyDescent="0.2">
      <c r="B12" s="306" t="s">
        <v>813</v>
      </c>
      <c r="C12" s="307"/>
      <c r="D12" s="308"/>
    </row>
    <row r="13" spans="2:6" x14ac:dyDescent="0.2">
      <c r="B13" s="147"/>
      <c r="D13" s="103"/>
    </row>
    <row r="14" spans="2:6" ht="31.5" customHeight="1" x14ac:dyDescent="0.2">
      <c r="B14" s="294" t="s">
        <v>783</v>
      </c>
      <c r="C14" s="295"/>
      <c r="D14" s="296"/>
    </row>
    <row r="15" spans="2:6" x14ac:dyDescent="0.2">
      <c r="B15" s="147"/>
      <c r="D15" s="103"/>
    </row>
    <row r="16" spans="2:6" ht="29.25" customHeight="1" x14ac:dyDescent="0.2">
      <c r="B16" s="294" t="s">
        <v>812</v>
      </c>
      <c r="C16" s="295"/>
      <c r="D16" s="296"/>
    </row>
    <row r="17" spans="2:12" x14ac:dyDescent="0.2">
      <c r="B17" s="93"/>
      <c r="D17" s="103"/>
    </row>
    <row r="18" spans="2:12" x14ac:dyDescent="0.2">
      <c r="B18" s="93"/>
      <c r="C18" s="1" t="s">
        <v>784</v>
      </c>
      <c r="D18" s="103" t="s">
        <v>785</v>
      </c>
    </row>
    <row r="19" spans="2:12" x14ac:dyDescent="0.2">
      <c r="B19" s="93"/>
      <c r="D19" s="103"/>
    </row>
    <row r="20" spans="2:12" ht="30" customHeight="1" x14ac:dyDescent="0.2">
      <c r="B20" s="148" t="s">
        <v>128</v>
      </c>
      <c r="C20" s="153"/>
      <c r="D20" s="154"/>
      <c r="E20" s="30" t="str">
        <f>IF(SUM(H20:I20)&lt;&gt;0,"*","")</f>
        <v>*</v>
      </c>
      <c r="F20" s="30"/>
      <c r="G20" s="30"/>
      <c r="H20" s="67">
        <f>IF(C20="",1,0)</f>
        <v>1</v>
      </c>
      <c r="I20" s="81"/>
      <c r="J20" s="80"/>
      <c r="K20" s="81">
        <f>SUM(H20:I20)</f>
        <v>1</v>
      </c>
      <c r="L20" s="80"/>
    </row>
    <row r="21" spans="2:12" x14ac:dyDescent="0.2">
      <c r="B21" s="93"/>
      <c r="D21" s="103"/>
      <c r="E21" s="80"/>
      <c r="F21" s="80"/>
      <c r="G21" s="80"/>
      <c r="H21" s="160"/>
      <c r="I21" s="80"/>
      <c r="J21" s="80"/>
      <c r="K21" s="81"/>
      <c r="L21" s="80"/>
    </row>
    <row r="22" spans="2:12" ht="30" customHeight="1" x14ac:dyDescent="0.2">
      <c r="B22" s="148" t="s">
        <v>129</v>
      </c>
      <c r="C22" s="153"/>
      <c r="D22" s="154"/>
      <c r="E22" s="30" t="str">
        <f>IF(SUM(H22:I22)&lt;&gt;0,"*","")</f>
        <v>*</v>
      </c>
      <c r="F22" s="30"/>
      <c r="G22" s="30"/>
      <c r="H22" s="67">
        <f>IF(C22="",1,0)</f>
        <v>1</v>
      </c>
      <c r="I22" s="81">
        <f>IF(ISBLANK(D20)=TRUE,0,IF(ISBLANK(D20)=FALSE,IF(ISTEXT(D22)=FALSE,1,0),0))</f>
        <v>0</v>
      </c>
      <c r="J22" s="81"/>
      <c r="K22" s="81">
        <f>SUM(H22:I22)</f>
        <v>1</v>
      </c>
      <c r="L22" s="80"/>
    </row>
    <row r="23" spans="2:12" x14ac:dyDescent="0.2">
      <c r="B23" s="93"/>
      <c r="D23" s="103"/>
      <c r="E23" s="80"/>
      <c r="F23" s="80"/>
      <c r="G23" s="80"/>
      <c r="H23" s="160"/>
      <c r="I23" s="80"/>
      <c r="J23" s="80"/>
      <c r="K23" s="81"/>
      <c r="L23" s="80"/>
    </row>
    <row r="24" spans="2:12" ht="30" customHeight="1" x14ac:dyDescent="0.2">
      <c r="B24" s="149" t="s">
        <v>814</v>
      </c>
      <c r="C24" s="153"/>
      <c r="D24" s="154"/>
      <c r="E24" s="30" t="str">
        <f>IF(SUM(H24:I24)&lt;&gt;0,"*","")</f>
        <v>*</v>
      </c>
      <c r="F24" s="30"/>
      <c r="G24" s="30"/>
      <c r="H24" s="67">
        <f>IF(C24="",1,0)</f>
        <v>1</v>
      </c>
      <c r="I24" s="81">
        <f>IF(ISBLANK(D20)=TRUE,0,IF(ISBLANK(D20)=FALSE,IF(ISTEXT(D24)=FALSE,1,0),0))</f>
        <v>0</v>
      </c>
      <c r="J24" s="80"/>
      <c r="K24" s="81">
        <f>SUM(H24:I24)</f>
        <v>1</v>
      </c>
      <c r="L24" s="80"/>
    </row>
    <row r="25" spans="2:12" x14ac:dyDescent="0.2">
      <c r="B25" s="148"/>
      <c r="D25" s="103"/>
      <c r="E25" s="80"/>
      <c r="F25" s="80"/>
      <c r="G25" s="80"/>
      <c r="H25" s="160"/>
      <c r="I25" s="80"/>
      <c r="J25" s="160"/>
      <c r="K25" s="67"/>
      <c r="L25" s="160"/>
    </row>
    <row r="26" spans="2:12" ht="30" customHeight="1" x14ac:dyDescent="0.2">
      <c r="B26" s="148" t="s">
        <v>153</v>
      </c>
      <c r="C26" s="174"/>
      <c r="D26" s="221"/>
      <c r="E26" s="30" t="str">
        <f>IF(SUM(H26:I26)&lt;&gt;0,"*","")</f>
        <v>*</v>
      </c>
      <c r="F26" s="30"/>
      <c r="G26" s="30"/>
      <c r="H26" s="67">
        <f>IF(C26="",1,0)</f>
        <v>1</v>
      </c>
      <c r="I26" s="81">
        <f>IF(ISBLANK(D20)=TRUE,0,IF(ISBLANK(D20)=FALSE,IF(ISNUMBER(D26)=FALSE,1,0),0))</f>
        <v>0</v>
      </c>
      <c r="J26" s="160"/>
      <c r="K26" s="81">
        <f>SUM(H26:I26)</f>
        <v>1</v>
      </c>
      <c r="L26" s="160"/>
    </row>
    <row r="27" spans="2:12" ht="15" thickBot="1" x14ac:dyDescent="0.25">
      <c r="B27" s="150"/>
      <c r="C27" s="151"/>
      <c r="D27" s="152"/>
      <c r="E27" s="80"/>
      <c r="F27" s="80"/>
      <c r="G27" s="80"/>
      <c r="H27" s="160"/>
      <c r="I27" s="80"/>
      <c r="J27" s="160"/>
      <c r="K27" s="160"/>
      <c r="L27" s="160"/>
    </row>
    <row r="28" spans="2:12" ht="30" customHeight="1" thickBot="1" x14ac:dyDescent="0.25">
      <c r="E28" s="80"/>
      <c r="F28" s="80"/>
      <c r="G28" s="80"/>
      <c r="H28" s="80"/>
      <c r="I28" s="80"/>
      <c r="J28" s="160" t="s">
        <v>217</v>
      </c>
      <c r="K28" s="160" t="str">
        <f>IF(SUM(K20:K26)&lt;&gt;0,"Invalid",IF(SUM(K20:K26)=0,"Valid","Invalid"))</f>
        <v>Invalid</v>
      </c>
      <c r="L28" s="160"/>
    </row>
    <row r="29" spans="2:12" ht="30" customHeight="1" thickBot="1" x14ac:dyDescent="0.25">
      <c r="B29" s="303" t="s">
        <v>851</v>
      </c>
      <c r="C29" s="304"/>
      <c r="D29" s="305"/>
      <c r="E29" s="80"/>
      <c r="F29" s="80"/>
      <c r="G29" s="80"/>
      <c r="H29" s="80"/>
      <c r="I29" s="80"/>
      <c r="J29" s="160"/>
      <c r="K29" s="160"/>
      <c r="L29" s="160"/>
    </row>
    <row r="30" spans="2:12" x14ac:dyDescent="0.2">
      <c r="B30" s="93"/>
      <c r="D30" s="103"/>
      <c r="E30" s="80"/>
      <c r="F30" s="80"/>
      <c r="G30" s="80"/>
      <c r="H30" s="80"/>
      <c r="I30" s="80"/>
      <c r="J30" s="160"/>
      <c r="K30" s="160"/>
      <c r="L30" s="160"/>
    </row>
    <row r="31" spans="2:12" ht="63.75" customHeight="1" x14ac:dyDescent="0.2">
      <c r="B31" s="294" t="str">
        <f>Control!AP18</f>
        <v>I/We confirm that   (‘the Firm’) is aware of its Anti-Money Laundering/Countering the Financing of Terrorism (AML/CFT) obligations under the Criminal Justice (Money Laundering and Terrorist Financing) Act 2010 as amended.</v>
      </c>
      <c r="C31" s="295"/>
      <c r="D31" s="296"/>
      <c r="E31" s="80"/>
      <c r="F31" s="80"/>
      <c r="G31" s="80"/>
      <c r="H31" s="80"/>
      <c r="I31" s="80"/>
      <c r="J31" s="160"/>
      <c r="K31" s="160"/>
      <c r="L31" s="160"/>
    </row>
    <row r="32" spans="2:12" x14ac:dyDescent="0.2">
      <c r="B32" s="93"/>
      <c r="D32" s="103"/>
      <c r="E32" s="80"/>
      <c r="F32" s="80"/>
      <c r="G32" s="80"/>
      <c r="H32" s="80"/>
      <c r="I32" s="80"/>
      <c r="J32" s="160"/>
      <c r="K32" s="160"/>
      <c r="L32" s="160"/>
    </row>
    <row r="33" spans="2:12" x14ac:dyDescent="0.2">
      <c r="B33" s="93"/>
      <c r="C33" s="1" t="s">
        <v>784</v>
      </c>
      <c r="D33" s="103" t="s">
        <v>785</v>
      </c>
      <c r="E33" s="80"/>
      <c r="F33" s="80"/>
      <c r="G33" s="80"/>
      <c r="H33" s="80"/>
      <c r="I33" s="80"/>
      <c r="J33" s="160"/>
      <c r="K33" s="160"/>
      <c r="L33" s="160"/>
    </row>
    <row r="34" spans="2:12" x14ac:dyDescent="0.2">
      <c r="B34" s="93"/>
      <c r="D34" s="103"/>
      <c r="E34" s="80"/>
      <c r="F34" s="80"/>
      <c r="G34" s="80"/>
      <c r="H34" s="80"/>
      <c r="I34" s="80"/>
      <c r="J34" s="160"/>
      <c r="K34" s="160"/>
      <c r="L34" s="160"/>
    </row>
    <row r="35" spans="2:12" ht="30" customHeight="1" x14ac:dyDescent="0.2">
      <c r="B35" s="148" t="s">
        <v>128</v>
      </c>
      <c r="C35" s="153"/>
      <c r="D35" s="154"/>
      <c r="E35" s="30" t="str">
        <f>IF(SUM(H35:I35)&lt;&gt;0,"*","")</f>
        <v>*</v>
      </c>
      <c r="F35" s="30"/>
      <c r="G35" s="30"/>
      <c r="H35" s="67">
        <f>IF(C35="",1,0)</f>
        <v>1</v>
      </c>
      <c r="I35" s="80"/>
      <c r="J35" s="80"/>
      <c r="K35" s="81">
        <f>SUM(H35:I35)</f>
        <v>1</v>
      </c>
      <c r="L35" s="160"/>
    </row>
    <row r="36" spans="2:12" x14ac:dyDescent="0.2">
      <c r="B36" s="93"/>
      <c r="D36" s="103"/>
      <c r="E36" s="80"/>
      <c r="F36" s="80"/>
      <c r="G36" s="80"/>
      <c r="H36" s="160"/>
      <c r="I36" s="80"/>
      <c r="J36" s="80"/>
      <c r="K36" s="81"/>
      <c r="L36" s="160"/>
    </row>
    <row r="37" spans="2:12" ht="30" customHeight="1" x14ac:dyDescent="0.2">
      <c r="B37" s="148" t="s">
        <v>129</v>
      </c>
      <c r="C37" s="153"/>
      <c r="D37" s="154"/>
      <c r="E37" s="30" t="str">
        <f>IF(SUM(H37:I37)&lt;&gt;0,"*","")</f>
        <v>*</v>
      </c>
      <c r="F37" s="30"/>
      <c r="G37" s="30"/>
      <c r="H37" s="67">
        <f>IF(C37="",1,0)</f>
        <v>1</v>
      </c>
      <c r="I37" s="81">
        <f>IF(ISBLANK(D35)=TRUE,0,IF(ISBLANK(D35)=FALSE,IF(ISTEXT(D37)=FALSE,1,0),0))</f>
        <v>0</v>
      </c>
      <c r="J37" s="81"/>
      <c r="K37" s="81">
        <f>SUM(H37:I37)</f>
        <v>1</v>
      </c>
      <c r="L37" s="160"/>
    </row>
    <row r="38" spans="2:12" x14ac:dyDescent="0.2">
      <c r="B38" s="93"/>
      <c r="D38" s="103"/>
      <c r="E38" s="80"/>
      <c r="F38" s="80"/>
      <c r="G38" s="80"/>
      <c r="H38" s="160"/>
      <c r="I38" s="80"/>
      <c r="J38" s="80"/>
      <c r="K38" s="81"/>
      <c r="L38" s="160"/>
    </row>
    <row r="39" spans="2:12" ht="30" customHeight="1" x14ac:dyDescent="0.2">
      <c r="B39" s="155" t="s">
        <v>844</v>
      </c>
      <c r="C39" s="153"/>
      <c r="D39" s="154"/>
      <c r="E39" s="30" t="str">
        <f>IF(SUM(H39:I39)&lt;&gt;0,"*","")</f>
        <v>*</v>
      </c>
      <c r="F39" s="30"/>
      <c r="G39" s="30"/>
      <c r="H39" s="67">
        <f>IF(C39="",1,0)</f>
        <v>1</v>
      </c>
      <c r="I39" s="81">
        <f>IF(ISBLANK(D35)=TRUE,0,IF(ISBLANK(D35)=FALSE,IF(ISTEXT(D39)=FALSE,1,0),0))</f>
        <v>0</v>
      </c>
      <c r="J39" s="80"/>
      <c r="K39" s="81">
        <f>SUM(H39:I39)</f>
        <v>1</v>
      </c>
      <c r="L39" s="160"/>
    </row>
    <row r="40" spans="2:12" x14ac:dyDescent="0.2">
      <c r="B40" s="148"/>
      <c r="D40" s="103"/>
      <c r="E40" s="80"/>
      <c r="F40" s="80"/>
      <c r="G40" s="80"/>
      <c r="H40" s="160"/>
      <c r="I40" s="80"/>
      <c r="J40" s="160"/>
      <c r="K40" s="67"/>
      <c r="L40" s="160"/>
    </row>
    <row r="41" spans="2:12" ht="30" customHeight="1" x14ac:dyDescent="0.2">
      <c r="B41" s="148" t="s">
        <v>153</v>
      </c>
      <c r="C41" s="172"/>
      <c r="D41" s="173"/>
      <c r="E41" s="30" t="str">
        <f>IF(SUM(H41:I41)&lt;&gt;0,"*","")</f>
        <v>*</v>
      </c>
      <c r="F41" s="30"/>
      <c r="G41" s="30"/>
      <c r="H41" s="67">
        <f>IF(C41="",1,0)</f>
        <v>1</v>
      </c>
      <c r="I41" s="81">
        <f>IF(ISBLANK(D35)=TRUE,0,IF(ISBLANK(D35)=FALSE,IF(ISNUMBER(D41)=FALSE,1,0),0))</f>
        <v>0</v>
      </c>
      <c r="J41" s="160"/>
      <c r="K41" s="81">
        <f>SUM(H41:I41)</f>
        <v>1</v>
      </c>
      <c r="L41" s="160"/>
    </row>
    <row r="42" spans="2:12" ht="15" thickBot="1" x14ac:dyDescent="0.25">
      <c r="B42" s="150"/>
      <c r="C42" s="151"/>
      <c r="D42" s="152"/>
      <c r="E42" s="80"/>
      <c r="F42" s="80"/>
      <c r="G42" s="80"/>
      <c r="H42" s="160"/>
      <c r="I42" s="80"/>
      <c r="J42" s="160"/>
      <c r="K42" s="160"/>
      <c r="L42" s="160"/>
    </row>
    <row r="43" spans="2:12" x14ac:dyDescent="0.2">
      <c r="E43" s="80"/>
      <c r="F43" s="80"/>
      <c r="G43" s="80"/>
      <c r="H43" s="80"/>
      <c r="I43" s="80"/>
      <c r="J43" s="160" t="s">
        <v>217</v>
      </c>
      <c r="K43" s="160" t="str">
        <f>IF(SUM(K35:K41)&lt;&gt;0,"Invalid",IF(SUM(K35:K41)=0,"Valid","Invalid"))</f>
        <v>Invalid</v>
      </c>
      <c r="L43" s="160"/>
    </row>
    <row r="44" spans="2:12" x14ac:dyDescent="0.2">
      <c r="E44" s="80"/>
      <c r="F44" s="80"/>
      <c r="G44" s="80"/>
      <c r="H44" s="80"/>
      <c r="I44" s="80"/>
      <c r="J44" s="160"/>
      <c r="K44" s="160"/>
      <c r="L44" s="160"/>
    </row>
    <row r="45" spans="2:12" x14ac:dyDescent="0.2">
      <c r="J45" s="161"/>
      <c r="K45" s="161"/>
      <c r="L45" s="161"/>
    </row>
  </sheetData>
  <sheetProtection algorithmName="SHA-512" hashValue="hJ1V4iUb99z98JJyHQ83jRHvL6mhVs7Uda6JX7aYG0k1+XAOdq70CpX0dRH38793mmGhwtF62cHLf/wJaZiH8g==" saltValue="e91lB2ZJu/FuH/74oB1vFg==" spinCount="100000" sheet="1" selectLockedCells="1"/>
  <mergeCells count="13">
    <mergeCell ref="B29:D29"/>
    <mergeCell ref="B31:D31"/>
    <mergeCell ref="B9:D9"/>
    <mergeCell ref="B10:D10"/>
    <mergeCell ref="B12:D12"/>
    <mergeCell ref="B14:D14"/>
    <mergeCell ref="B16:D16"/>
    <mergeCell ref="B8:D8"/>
    <mergeCell ref="B2:D2"/>
    <mergeCell ref="B4:D4"/>
    <mergeCell ref="B6:D6"/>
    <mergeCell ref="B5:D5"/>
    <mergeCell ref="B7:D7"/>
  </mergeCells>
  <dataValidations count="1">
    <dataValidation type="date" allowBlank="1" showInputMessage="1" showErrorMessage="1" errorTitle="Date" error="Only dates within the past three months will be accepted.  _x000a_Please ensure that the date is not greater than today's date._x000a_All dates must be entered using the dd/mm/yyyy format" sqref="C26:D26 C41:D41" xr:uid="{00000000-0002-0000-0200-000000000000}">
      <formula1>TODAY()-90</formula1>
      <formula2>TODAY()</formula2>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T93"/>
  <sheetViews>
    <sheetView topLeftCell="BY1" workbookViewId="0">
      <pane ySplit="1" topLeftCell="A2" activePane="bottomLeft" state="frozen"/>
      <selection activeCell="B3" sqref="B3"/>
      <selection pane="bottomLeft" activeCell="BY8" sqref="BY8"/>
    </sheetView>
  </sheetViews>
  <sheetFormatPr defaultRowHeight="15" x14ac:dyDescent="0.25"/>
  <cols>
    <col min="1" max="1" width="32.85546875" customWidth="1"/>
    <col min="2" max="45" width="25.7109375" customWidth="1"/>
    <col min="46" max="46" width="13.85546875" customWidth="1"/>
    <col min="47" max="47" width="15" customWidth="1"/>
    <col min="48" max="48" width="12.5703125" customWidth="1"/>
    <col min="49" max="49" width="12.85546875" customWidth="1"/>
    <col min="50" max="50" width="10.85546875" customWidth="1"/>
    <col min="51" max="51" width="13.28515625" customWidth="1"/>
    <col min="52" max="52" width="16.7109375" customWidth="1"/>
    <col min="53" max="53" width="11.42578125" customWidth="1"/>
    <col min="54" max="54" width="16" customWidth="1"/>
    <col min="55" max="55" width="12.140625" customWidth="1"/>
    <col min="56" max="56" width="14.42578125" customWidth="1"/>
    <col min="57" max="58" width="25.7109375" customWidth="1"/>
    <col min="59" max="59" width="14.85546875" customWidth="1"/>
    <col min="60" max="60" width="17.7109375" customWidth="1"/>
    <col min="61" max="61" width="18.7109375" customWidth="1"/>
    <col min="62" max="62" width="18.42578125" customWidth="1"/>
    <col min="63" max="63" width="18.5703125" customWidth="1"/>
    <col min="64" max="64" width="25.7109375" customWidth="1"/>
    <col min="65" max="65" width="17.85546875" customWidth="1"/>
    <col min="66" max="66" width="17.42578125" customWidth="1"/>
    <col min="67" max="67" width="16.5703125" customWidth="1"/>
    <col min="68" max="68" width="17.140625" customWidth="1"/>
    <col min="69" max="69" width="17.5703125" customWidth="1"/>
    <col min="70" max="71" width="19" style="31" customWidth="1"/>
    <col min="72" max="74" width="35.7109375" style="31" customWidth="1"/>
    <col min="75" max="75" width="40.7109375" style="31" customWidth="1"/>
    <col min="76" max="76" width="25.7109375" style="31" customWidth="1"/>
    <col min="77" max="90" width="25.7109375" customWidth="1"/>
    <col min="91" max="91" width="33.28515625" customWidth="1"/>
    <col min="92" max="93" width="25.7109375" customWidth="1"/>
    <col min="94" max="95" width="30.5703125" customWidth="1"/>
    <col min="96" max="96" width="25" customWidth="1"/>
    <col min="97" max="98" width="15.7109375" style="31" customWidth="1"/>
  </cols>
  <sheetData>
    <row r="1" spans="1:98" s="28" customFormat="1" ht="67.5" customHeight="1" x14ac:dyDescent="0.25">
      <c r="A1" s="193" t="s">
        <v>152</v>
      </c>
      <c r="B1" s="194" t="s">
        <v>847</v>
      </c>
      <c r="C1" s="194" t="s">
        <v>0</v>
      </c>
      <c r="D1" s="194" t="s">
        <v>1</v>
      </c>
      <c r="E1" s="194" t="s">
        <v>432</v>
      </c>
      <c r="F1" s="194" t="s">
        <v>118</v>
      </c>
      <c r="G1" s="194" t="s">
        <v>119</v>
      </c>
      <c r="H1" s="193" t="s">
        <v>484</v>
      </c>
      <c r="I1" s="193" t="s">
        <v>836</v>
      </c>
      <c r="J1" s="193" t="s">
        <v>112</v>
      </c>
      <c r="K1" s="193" t="s">
        <v>113</v>
      </c>
      <c r="L1" s="193" t="s">
        <v>114</v>
      </c>
      <c r="M1" s="193" t="s">
        <v>115</v>
      </c>
      <c r="N1" s="193" t="s">
        <v>777</v>
      </c>
      <c r="O1" s="193" t="s">
        <v>110</v>
      </c>
      <c r="P1" s="193" t="s">
        <v>837</v>
      </c>
      <c r="Q1" s="193" t="s">
        <v>821</v>
      </c>
      <c r="R1" s="193" t="s">
        <v>820</v>
      </c>
      <c r="S1" s="193" t="s">
        <v>821</v>
      </c>
      <c r="T1" s="193" t="s">
        <v>196</v>
      </c>
      <c r="U1" s="193" t="s">
        <v>154</v>
      </c>
      <c r="V1" s="194" t="s">
        <v>155</v>
      </c>
      <c r="W1" s="194" t="s">
        <v>156</v>
      </c>
      <c r="X1" s="194" t="s">
        <v>157</v>
      </c>
      <c r="Y1" s="194" t="s">
        <v>776</v>
      </c>
      <c r="Z1" s="194" t="s">
        <v>158</v>
      </c>
      <c r="AA1" s="193" t="s">
        <v>142</v>
      </c>
      <c r="AB1" s="193" t="s">
        <v>449</v>
      </c>
      <c r="AC1" s="193" t="s">
        <v>803</v>
      </c>
      <c r="AD1" s="193" t="s">
        <v>787</v>
      </c>
      <c r="AE1" s="193" t="s">
        <v>822</v>
      </c>
      <c r="AF1" s="194" t="s">
        <v>219</v>
      </c>
      <c r="AG1" s="193" t="s">
        <v>455</v>
      </c>
      <c r="AH1" s="193" t="s">
        <v>807</v>
      </c>
      <c r="AI1" s="193" t="s">
        <v>456</v>
      </c>
      <c r="AJ1" s="195" t="s">
        <v>457</v>
      </c>
      <c r="AK1" s="193" t="s">
        <v>451</v>
      </c>
      <c r="AL1" s="193" t="s">
        <v>805</v>
      </c>
      <c r="AM1" s="193" t="s">
        <v>458</v>
      </c>
      <c r="AN1" s="196" t="s">
        <v>459</v>
      </c>
      <c r="AO1" s="197" t="s">
        <v>450</v>
      </c>
      <c r="AP1" s="197" t="s">
        <v>789</v>
      </c>
      <c r="AQ1" s="193" t="s">
        <v>479</v>
      </c>
      <c r="AR1" s="215" t="s">
        <v>831</v>
      </c>
      <c r="AS1" s="197" t="s">
        <v>461</v>
      </c>
      <c r="AT1" s="196" t="s">
        <v>73</v>
      </c>
      <c r="AU1" s="193" t="s">
        <v>72</v>
      </c>
      <c r="AV1" s="198" t="s">
        <v>74</v>
      </c>
      <c r="AW1" s="193" t="s">
        <v>79</v>
      </c>
      <c r="AX1" s="193" t="s">
        <v>75</v>
      </c>
      <c r="AY1" s="193" t="s">
        <v>76</v>
      </c>
      <c r="AZ1" s="193" t="s">
        <v>77</v>
      </c>
      <c r="BA1" s="193" t="s">
        <v>78</v>
      </c>
      <c r="BB1" s="193" t="s">
        <v>80</v>
      </c>
      <c r="BC1" s="193" t="s">
        <v>108</v>
      </c>
      <c r="BD1" s="193" t="s">
        <v>481</v>
      </c>
      <c r="BE1" s="193" t="s">
        <v>480</v>
      </c>
      <c r="BF1" s="193" t="s">
        <v>788</v>
      </c>
      <c r="BG1" s="193" t="s">
        <v>435</v>
      </c>
      <c r="BH1" s="196" t="s">
        <v>436</v>
      </c>
      <c r="BI1" s="193" t="s">
        <v>437</v>
      </c>
      <c r="BJ1" s="196" t="s">
        <v>439</v>
      </c>
      <c r="BK1" s="193" t="s">
        <v>438</v>
      </c>
      <c r="BL1" s="196" t="s">
        <v>445</v>
      </c>
      <c r="BM1" s="198" t="s">
        <v>440</v>
      </c>
      <c r="BN1" s="198" t="s">
        <v>441</v>
      </c>
      <c r="BO1" s="198" t="s">
        <v>442</v>
      </c>
      <c r="BP1" s="198" t="s">
        <v>443</v>
      </c>
      <c r="BQ1" s="198" t="s">
        <v>444</v>
      </c>
      <c r="BR1" s="202" t="s">
        <v>447</v>
      </c>
      <c r="BS1" s="203" t="s">
        <v>448</v>
      </c>
      <c r="BT1" s="199" t="s">
        <v>453</v>
      </c>
      <c r="BU1" s="200" t="s">
        <v>818</v>
      </c>
      <c r="BV1" s="200" t="s">
        <v>454</v>
      </c>
      <c r="BW1" s="204" t="s">
        <v>127</v>
      </c>
      <c r="BX1" s="204" t="s">
        <v>125</v>
      </c>
      <c r="BY1" s="201" t="s">
        <v>446</v>
      </c>
      <c r="BZ1" s="204" t="s">
        <v>853</v>
      </c>
      <c r="CA1" s="201" t="s">
        <v>839</v>
      </c>
      <c r="CB1" s="201" t="s">
        <v>840</v>
      </c>
      <c r="CC1" s="201" t="s">
        <v>778</v>
      </c>
      <c r="CD1" s="206" t="s">
        <v>139</v>
      </c>
      <c r="CE1" s="206" t="s">
        <v>111</v>
      </c>
      <c r="CF1" s="206" t="s">
        <v>815</v>
      </c>
      <c r="CG1" s="206" t="s">
        <v>794</v>
      </c>
      <c r="CH1" s="206" t="s">
        <v>795</v>
      </c>
      <c r="CI1" s="206" t="s">
        <v>841</v>
      </c>
      <c r="CJ1" s="206" t="s">
        <v>843</v>
      </c>
      <c r="CK1" s="200" t="s">
        <v>433</v>
      </c>
      <c r="CL1" s="200" t="s">
        <v>434</v>
      </c>
      <c r="CM1" s="216" t="s">
        <v>478</v>
      </c>
      <c r="CN1" s="200" t="s">
        <v>463</v>
      </c>
      <c r="CO1" s="200" t="s">
        <v>779</v>
      </c>
      <c r="CP1" s="200" t="s">
        <v>817</v>
      </c>
      <c r="CQ1" s="200" t="s">
        <v>850</v>
      </c>
      <c r="CR1" s="193" t="s">
        <v>854</v>
      </c>
      <c r="CS1" s="206" t="s">
        <v>143</v>
      </c>
      <c r="CT1" s="206" t="s">
        <v>214</v>
      </c>
    </row>
    <row r="2" spans="1:98" x14ac:dyDescent="0.25">
      <c r="A2" s="224" t="str">
        <f>IF(ISERROR(VLOOKUP(A$1,Questionnaire!$B:$AE,COLUMN(Questionnaire!$Q$1),FALSE)),"",VLOOKUP(A$1,Questionnaire!$B:$AE,COLUMN(Questionnaire!$Q$1),FALSE))</f>
        <v/>
      </c>
      <c r="B2" s="224" t="str">
        <f>IF(ISERROR(VLOOKUP(B$1,Questionnaire!$B:$AE,COLUMN(Questionnaire!$Q$1),FALSE)),"",VLOOKUP(B$1,Questionnaire!$B:$AE,COLUMN(Questionnaire!$Q$1),FALSE))</f>
        <v/>
      </c>
      <c r="C2" s="224" t="str">
        <f>IF(ISERROR(VLOOKUP(C$1,Questionnaire!$B:$AE,COLUMN(Questionnaire!$Q$1),FALSE)),"",VLOOKUP(C$1,Questionnaire!$B:$AE,COLUMN(Questionnaire!$Q$1),FALSE))</f>
        <v/>
      </c>
      <c r="D2" s="224" t="str">
        <f>IF(ISERROR(VLOOKUP(D$1,Questionnaire!$B:$AE,COLUMN(Questionnaire!$Q$1),FALSE)),"",VLOOKUP(D$1,Questionnaire!$B:$AE,COLUMN(Questionnaire!$Q$1),FALSE))</f>
        <v/>
      </c>
      <c r="E2" s="224" t="str">
        <f>IF(ISERROR(VLOOKUP(E$1,Questionnaire!$B:$AE,COLUMN(Questionnaire!$Q$1),FALSE)),"",VLOOKUP(E$1,Questionnaire!$B:$AE,COLUMN(Questionnaire!$Q$1),FALSE))</f>
        <v/>
      </c>
      <c r="F2" s="224" t="str">
        <f>IF(ISERROR(VLOOKUP(F$1,Questionnaire!$B:$AE,COLUMN(Questionnaire!$Q$1),FALSE)),"",VLOOKUP(F$1,Questionnaire!$B:$AE,COLUMN(Questionnaire!$Q$1),FALSE))</f>
        <v/>
      </c>
      <c r="G2" s="224" t="str">
        <f>IF(ISERROR(VLOOKUP(G$1,Questionnaire!$B:$AE,COLUMN(Questionnaire!$Q$1),FALSE)),"",VLOOKUP(G$1,Questionnaire!$B:$AE,COLUMN(Questionnaire!$Q$1),FALSE))</f>
        <v/>
      </c>
      <c r="H2" s="224" t="str">
        <f>IF(ISERROR(VLOOKUP(H$1,Questionnaire!$B:$AE,COLUMN(Questionnaire!$Q$1),FALSE)),"",VLOOKUP(H$1,Questionnaire!$B:$AE,COLUMN(Questionnaire!$Q$1),FALSE))</f>
        <v/>
      </c>
      <c r="I2" s="225" t="str">
        <f>IF(ISERROR(VLOOKUP(I$1,Questionnaire!$B:$AE,COLUMN(Questionnaire!$Q$1),FALSE)),"",VLOOKUP(I$1,Questionnaire!$B:$AE,COLUMN(Questionnaire!$Q$1),FALSE))</f>
        <v/>
      </c>
      <c r="J2" s="225" t="str">
        <f>IF(ISERROR(VLOOKUP(J$1,Questionnaire!$B:$AE,COLUMN(Questionnaire!$Q$1),FALSE)),"",VLOOKUP(J$1,Questionnaire!$B:$AE,COLUMN(Questionnaire!$Q$1),FALSE))</f>
        <v/>
      </c>
      <c r="K2" s="225" t="str">
        <f>IF(ISERROR(VLOOKUP(K$1,Questionnaire!$B:$AE,COLUMN(Questionnaire!$Q$1),FALSE)),"",VLOOKUP(K$1,Questionnaire!$B:$AE,COLUMN(Questionnaire!$Q$1),FALSE))</f>
        <v/>
      </c>
      <c r="L2" s="225" t="str">
        <f>IF(ISERROR(VLOOKUP(L$1,Questionnaire!$B:$AE,COLUMN(Questionnaire!$Q$1),FALSE)),"",VLOOKUP(L$1,Questionnaire!$B:$AE,COLUMN(Questionnaire!$Q$1),FALSE))</f>
        <v/>
      </c>
      <c r="M2" s="225" t="str">
        <f>IF(ISERROR(VLOOKUP(M$1,Questionnaire!$B:$AE,COLUMN(Questionnaire!$Q$1),FALSE)),"",VLOOKUP(M$1,Questionnaire!$B:$AE,COLUMN(Questionnaire!$Q$1),FALSE))</f>
        <v/>
      </c>
      <c r="N2" s="225" t="str">
        <f>IF(ISERROR(VLOOKUP(N$1,Questionnaire!$B:$AE,COLUMN(Questionnaire!$Q$1),FALSE)),"",VLOOKUP(N$1,Questionnaire!$B:$AE,COLUMN(Questionnaire!$Q$1),FALSE))</f>
        <v/>
      </c>
      <c r="O2" s="225" t="str">
        <f>IF(ISERROR(VLOOKUP(O$1,Questionnaire!$B:$AE,COLUMN(Questionnaire!$Q$1),FALSE)),"",VLOOKUP(O$1,Questionnaire!$B:$AE,COLUMN(Questionnaire!$Q$1),FALSE))</f>
        <v/>
      </c>
      <c r="P2" s="225" t="str">
        <f>IF(ISERROR(VLOOKUP(P$1,Questionnaire!$B:$AE,COLUMN(Questionnaire!$Q$1),FALSE)),"",VLOOKUP(P$1,Questionnaire!$B:$AE,COLUMN(Questionnaire!$Q$1),FALSE))</f>
        <v/>
      </c>
      <c r="Q2" s="225" t="str">
        <f>IF(ISERROR(VLOOKUP(Q$1,Questionnaire!$B:$AE,COLUMN(Questionnaire!$Q$1),FALSE)),"",VLOOKUP(Q$1,Questionnaire!$B:$AE,COLUMN(Questionnaire!$Q$1),FALSE))</f>
        <v/>
      </c>
      <c r="R2" s="225" t="str">
        <f>IF(ISERROR(VLOOKUP(R$1,Questionnaire!$B:$AE,COLUMN(Questionnaire!$Q$1),FALSE)),"",VLOOKUP(R$1,Questionnaire!$B:$AE,COLUMN(Questionnaire!$Q$1),FALSE))</f>
        <v/>
      </c>
      <c r="S2" s="232" t="str">
        <f>IF(ISERROR(VLOOKUP(S$1,Questionnaire!$B:$AE,COLUMN(Questionnaire!$Q$1),FALSE)),"",VLOOKUP(S$1,Questionnaire!$B:$AE,COLUMN(Questionnaire!$Q$1),FALSE))</f>
        <v/>
      </c>
      <c r="T2" s="224" t="str">
        <f>IF(ISERROR(VLOOKUP(T$1,Questionnaire!$B:$AE,COLUMN(Questionnaire!$Q$1),FALSE)),"",VLOOKUP(T$1,Questionnaire!$B:$AE,COLUMN(Questionnaire!$Q$1),FALSE))</f>
        <v/>
      </c>
      <c r="U2" s="225" t="str">
        <f>IF(ISERROR(VLOOKUP(U$1,Questionnaire!$B:$AE,COLUMN(Questionnaire!$Q$1),FALSE)),"",VLOOKUP(U$1,Questionnaire!$B:$AE,COLUMN(Questionnaire!$Q$1),FALSE))</f>
        <v/>
      </c>
      <c r="V2" s="225" t="str">
        <f>IF(ISERROR(VLOOKUP(V$1,Questionnaire!$B:$AE,COLUMN(Questionnaire!$Q$1),FALSE)),"",VLOOKUP(V$1,Questionnaire!$B:$AE,COLUMN(Questionnaire!$Q$1),FALSE))</f>
        <v/>
      </c>
      <c r="W2" s="225" t="str">
        <f>IF(ISERROR(VLOOKUP(W$1,Questionnaire!$B:$AE,COLUMN(Questionnaire!$Q$1),FALSE)),"",VLOOKUP(W$1,Questionnaire!$B:$AE,COLUMN(Questionnaire!$Q$1),FALSE))</f>
        <v/>
      </c>
      <c r="X2" s="225" t="str">
        <f>IF(ISERROR(VLOOKUP(X$1,Questionnaire!$B:$AE,COLUMN(Questionnaire!$Q$1),FALSE)),"",VLOOKUP(X$1,Questionnaire!$B:$AE,COLUMN(Questionnaire!$Q$1),FALSE))</f>
        <v/>
      </c>
      <c r="Y2" s="225" t="str">
        <f>IF(ISERROR(VLOOKUP(Y$1,Questionnaire!$B:$AE,COLUMN(Questionnaire!$Q$1),FALSE)),"",VLOOKUP(Y$1,Questionnaire!$B:$AE,COLUMN(Questionnaire!$Q$1),FALSE))</f>
        <v/>
      </c>
      <c r="Z2" s="225" t="str">
        <f>IF(ISERROR(VLOOKUP(Z$1,Questionnaire!$B:$AE,COLUMN(Questionnaire!$Q$1),FALSE)),"",VLOOKUP(Z$1,Questionnaire!$B:$AE,COLUMN(Questionnaire!$Q$1),FALSE))</f>
        <v/>
      </c>
      <c r="AA2" s="225" t="str">
        <f>IF(ISERROR(VLOOKUP(AA$1,Questionnaire!$B:$AE,COLUMN(Questionnaire!$Q$1),FALSE)),"",VLOOKUP(AA$1,Questionnaire!$B:$AE,COLUMN(Questionnaire!$Q$1),FALSE))</f>
        <v/>
      </c>
      <c r="AB2" s="225" t="str">
        <f>IF(ISERROR(VLOOKUP(AB$1,Questionnaire!$B:$AE,COLUMN(Questionnaire!$Q$1),FALSE)),"",VLOOKUP(AB$1,Questionnaire!$B:$AE,COLUMN(Questionnaire!$Q$1),FALSE))</f>
        <v/>
      </c>
      <c r="AC2" s="227" t="str">
        <f>IF(ISERROR(VLOOKUP(AC$1,Questionnaire!$B:$AE,COLUMN(Questionnaire!$Q$1),FALSE)),"",VLOOKUP(AC$1,Questionnaire!$B:$AE,COLUMN(Questionnaire!$Q$1),FALSE))</f>
        <v/>
      </c>
      <c r="AD2" s="227" t="str">
        <f>IF(ISERROR(VLOOKUP(AD$1,Questionnaire!$B:$AE,COLUMN(Questionnaire!$Q$1),FALSE)),"",VLOOKUP(AD$1,Questionnaire!$B:$AE,COLUMN(Questionnaire!$Q$1),FALSE))</f>
        <v/>
      </c>
      <c r="AE2" s="225" t="str">
        <f>IF(ISERROR(VLOOKUP(AE$1,Questionnaire!$B:$AE,COLUMN(Questionnaire!$Q$1),FALSE)),"",VLOOKUP(AE$1,Questionnaire!$B:$AE,COLUMN(Questionnaire!$Q$1),FALSE))</f>
        <v/>
      </c>
      <c r="AF2" s="225" t="str">
        <f>IF(ISERROR(VLOOKUP(AF$1,Questionnaire!$B:$AE,COLUMN(Questionnaire!$Q$1),FALSE)),"",VLOOKUP(AF$1,Questionnaire!$B:$AE,COLUMN(Questionnaire!$Q$1),FALSE))</f>
        <v/>
      </c>
      <c r="AG2" s="226" t="str">
        <f>IF(ISERROR(VLOOKUP(AG$1,Questionnaire!$B:$AE,COLUMN(Questionnaire!$Q$1),FALSE)),"",VLOOKUP(AG$1,Questionnaire!$B:$AE,COLUMN(Questionnaire!$Q$1),FALSE))</f>
        <v/>
      </c>
      <c r="AH2" s="226" t="str">
        <f>IF(ISERROR(VLOOKUP(AH$1,Questionnaire!$B:$AE,COLUMN(Questionnaire!$Q$1),FALSE)),"",VLOOKUP(AH$1,Questionnaire!$B:$AE,COLUMN(Questionnaire!$Q$1),FALSE))</f>
        <v/>
      </c>
      <c r="AI2" s="225" t="str">
        <f>IF(ISERROR(VLOOKUP(AI$1,Questionnaire!$B:$AE,COLUMN(Questionnaire!$Q$1),FALSE)),"",VLOOKUP(AI$1,Questionnaire!$B:$AE,COLUMN(Questionnaire!$Q$1),FALSE))</f>
        <v/>
      </c>
      <c r="AJ2" s="225" t="str">
        <f>IF(ISERROR(VLOOKUP(AJ$1,Questionnaire!$B:$AE,COLUMN(Questionnaire!$Q$1),FALSE)),"",VLOOKUP(AJ$1,Questionnaire!$B:$AE,COLUMN(Questionnaire!$Q$1),FALSE))</f>
        <v/>
      </c>
      <c r="AK2" s="225" t="str">
        <f>IF(ISERROR(VLOOKUP(AK$1,Questionnaire!$B:$AE,COLUMN(Questionnaire!$Q$1),FALSE)),"",VLOOKUP(AK$1,Questionnaire!$B:$AE,COLUMN(Questionnaire!$Q$1),FALSE))</f>
        <v/>
      </c>
      <c r="AL2" s="225" t="str">
        <f>IF(ISERROR(VLOOKUP(AL$1,Questionnaire!$B:$AE,COLUMN(Questionnaire!$Q$1),FALSE)),"",VLOOKUP(AL$1,Questionnaire!$B:$AE,COLUMN(Questionnaire!$Q$1),FALSE))</f>
        <v/>
      </c>
      <c r="AM2" s="225" t="str">
        <f>IF(ISERROR(VLOOKUP(AM$1,Questionnaire!$B:$AE,COLUMN(Questionnaire!$Q$1),FALSE)),"",VLOOKUP(AM$1,Questionnaire!$B:$AE,COLUMN(Questionnaire!$Q$1),FALSE))</f>
        <v/>
      </c>
      <c r="AN2" s="225" t="str">
        <f>IF(ISERROR(VLOOKUP(AN$1,Questionnaire!$B:$AE,COLUMN(Questionnaire!$Q$1),FALSE)),"",VLOOKUP(AN$1,Questionnaire!$B:$AE,COLUMN(Questionnaire!$Q$1),FALSE))</f>
        <v/>
      </c>
      <c r="AO2" s="225" t="str">
        <f>IF(ISERROR(VLOOKUP(AO$1,Questionnaire!$B:$AE,COLUMN(Questionnaire!$Q$1),FALSE)),"",VLOOKUP(AO$1,Questionnaire!$B:$AE,COLUMN(Questionnaire!$Q$1),FALSE))</f>
        <v/>
      </c>
      <c r="AP2" s="225" t="str">
        <f>IF(ISERROR(VLOOKUP(AP$1,Questionnaire!$B:$AE,COLUMN(Questionnaire!$Q$1),FALSE)),"",VLOOKUP(AP$1,Questionnaire!$B:$AE,COLUMN(Questionnaire!$Q$1),FALSE))</f>
        <v/>
      </c>
      <c r="AQ2" s="225" t="str">
        <f>IF(ISERROR(VLOOKUP(AQ$1,Questionnaire!$B:$AE,COLUMN(Questionnaire!$Q$1),FALSE)),"",VLOOKUP(AQ$1,Questionnaire!$B:$AE,COLUMN(Questionnaire!$Q$1),FALSE))</f>
        <v/>
      </c>
      <c r="AR2" s="225" t="str">
        <f>IF(ISERROR(VLOOKUP(AR$1,Questionnaire!$B:$AE,COLUMN(Questionnaire!$Q$1),FALSE)),"",VLOOKUP(AR$1,Questionnaire!$B:$AE,COLUMN(Questionnaire!$Q$1),FALSE))</f>
        <v/>
      </c>
      <c r="AS2" s="227" t="str">
        <f>IF(ISERROR(VLOOKUP(AS$1,Questionnaire!$B:$AE,COLUMN(Questionnaire!$Q$1),FALSE)),"",VLOOKUP(AS$1,Questionnaire!$B:$AE,COLUMN(Questionnaire!$Q$1),FALSE))</f>
        <v/>
      </c>
      <c r="AT2" s="227" t="str">
        <f>IF(ISERROR(VLOOKUP(AT$1,Questionnaire!$Q$86:$R$97,2,FALSE)),"",VLOOKUP(AT$1,Questionnaire!$Q$86:$R$97,2,FALSE))</f>
        <v/>
      </c>
      <c r="AU2" s="227" t="str">
        <f>IF(ISERROR(VLOOKUP(AU$1,Questionnaire!$Q$86:$R$97,2,FALSE)),"",VLOOKUP(AU$1,Questionnaire!$Q$86:$R$97,2,FALSE))</f>
        <v/>
      </c>
      <c r="AV2" s="227" t="str">
        <f>IF(ISERROR(VLOOKUP(AV$1,Questionnaire!$Q$86:$R$97,2,FALSE)),"",VLOOKUP(AV$1,Questionnaire!$Q$86:$R$97,2,FALSE))</f>
        <v/>
      </c>
      <c r="AW2" s="227" t="str">
        <f>IF(ISERROR(VLOOKUP(AW$1,Questionnaire!$Q$86:$R$97,2,FALSE)),"",VLOOKUP(AW$1,Questionnaire!$Q$86:$R$97,2,FALSE))</f>
        <v/>
      </c>
      <c r="AX2" s="227" t="str">
        <f>IF(ISERROR(VLOOKUP(AX$1,Questionnaire!$Q$86:$R$97,2,FALSE)),"",VLOOKUP(AX$1,Questionnaire!$Q$86:$R$97,2,FALSE))</f>
        <v/>
      </c>
      <c r="AY2" s="227" t="str">
        <f>IF(ISERROR(VLOOKUP(AY$1,Questionnaire!$Q$86:$R$97,2,FALSE)),"",VLOOKUP(AY$1,Questionnaire!$Q$86:$R$97,2,FALSE))</f>
        <v/>
      </c>
      <c r="AZ2" s="227" t="str">
        <f>IF(ISERROR(VLOOKUP(AZ$1,Questionnaire!$Q$86:$R$97,2,FALSE)),"",VLOOKUP(AZ$1,Questionnaire!$Q$86:$R$97,2,FALSE))</f>
        <v/>
      </c>
      <c r="BA2" s="227" t="str">
        <f>IF(ISERROR(VLOOKUP(BA$1,Questionnaire!$Q$86:$R$97,2,FALSE)),"",VLOOKUP(BA$1,Questionnaire!$Q$86:$R$97,2,FALSE))</f>
        <v/>
      </c>
      <c r="BB2" s="227" t="str">
        <f>IF(ISERROR(VLOOKUP(BB$1,Questionnaire!$Q$86:$R$97,2,FALSE)),"",VLOOKUP(BB$1,Questionnaire!$Q$86:$R$97,2,FALSE))</f>
        <v/>
      </c>
      <c r="BC2" s="227" t="str">
        <f>IF(ISERROR(VLOOKUP(BC$1,Questionnaire!$Q$86:$R$97,2,FALSE)),"",VLOOKUP(BC$1,Questionnaire!$Q$86:$R$97,2,FALSE))</f>
        <v/>
      </c>
      <c r="BD2" s="225" t="str">
        <f>IF(ISERROR(VLOOKUP(BD$1,Questionnaire!$Q$86:$R$97,2,FALSE)),"",VLOOKUP(BD$1,Questionnaire!$Q$86:$R$97,2,FALSE))</f>
        <v/>
      </c>
      <c r="BE2" s="235" t="str">
        <f>IF(ISERROR(VLOOKUP(BE$1,Questionnaire!$B:$AE,COLUMN(Questionnaire!$Q$1),FALSE)),"",VLOOKUP(BE$1,Questionnaire!$B:$AE,COLUMN(Questionnaire!$Q$1),FALSE))</f>
        <v/>
      </c>
      <c r="BF2" s="227" t="str">
        <f>IF(ISERROR(VLOOKUP(BF$1,Questionnaire!$B:$AE,COLUMN(Questionnaire!$Q$1),FALSE)),"",VLOOKUP(BF$1,Questionnaire!$B:$AE,COLUMN(Questionnaire!$Q$1),FALSE))</f>
        <v/>
      </c>
      <c r="BG2" s="225" t="str">
        <f>IF(ISERROR(VLOOKUP(BG$1,Questionnaire!$B:$AE,COLUMN(Questionnaire!$Q$1),FALSE)),"",VLOOKUP(BG$1,Questionnaire!$B:$AE,COLUMN(Questionnaire!$Q$1),FALSE))</f>
        <v/>
      </c>
      <c r="BH2" s="225" t="str">
        <f>IF(ISERROR(VLOOKUP(BH$1,Questionnaire!$B:$AE,COLUMN(Questionnaire!$Q$1),FALSE)),"",VLOOKUP(BH$1,Questionnaire!$B:$AE,COLUMN(Questionnaire!$Q$1),FALSE))</f>
        <v/>
      </c>
      <c r="BI2" s="225" t="str">
        <f>IF(ISERROR(VLOOKUP(BI$1,Questionnaire!$B:$AE,COLUMN(Questionnaire!$Q$1),FALSE)),"",VLOOKUP(BI$1,Questionnaire!$B:$AE,COLUMN(Questionnaire!$Q$1),FALSE))</f>
        <v/>
      </c>
      <c r="BJ2" s="225" t="str">
        <f>IF(ISERROR(VLOOKUP(BJ$1,Questionnaire!$B:$AE,COLUMN(Questionnaire!$Q$1),FALSE)),"",VLOOKUP(BJ$1,Questionnaire!$B:$AE,COLUMN(Questionnaire!$Q$1),FALSE))</f>
        <v/>
      </c>
      <c r="BK2" s="225" t="str">
        <f>IF(ISERROR(VLOOKUP(BK$1,Questionnaire!$B:$AE,COLUMN(Questionnaire!$Q$1),FALSE)),"",VLOOKUP(BK$1,Questionnaire!$B:$AE,COLUMN(Questionnaire!$Q$1),FALSE))</f>
        <v/>
      </c>
      <c r="BL2" s="227" t="str">
        <f>IF(ISERROR(VLOOKUP(BL$1,Questionnaire!$B:$AE,COLUMN(Questionnaire!$Q$1),FALSE)),"",VLOOKUP(BL$1,Questionnaire!$B:$AE,COLUMN(Questionnaire!$Q$1),FALSE))</f>
        <v/>
      </c>
      <c r="BM2" s="225" t="str">
        <f>IF(ISERROR(VLOOKUP(BM$1,Questionnaire!$B:$AE,COLUMN(Questionnaire!$Q$1),FALSE)),"",VLOOKUP(BM$1,Questionnaire!$B:$AE,COLUMN(Questionnaire!$Q$1),FALSE))</f>
        <v/>
      </c>
      <c r="BN2" s="225" t="str">
        <f>IF(ISERROR(VLOOKUP(BN$1,Questionnaire!$B:$AE,COLUMN(Questionnaire!$Q$1),FALSE)),"",VLOOKUP(BN$1,Questionnaire!$B:$AE,COLUMN(Questionnaire!$Q$1),FALSE))</f>
        <v/>
      </c>
      <c r="BO2" s="225" t="str">
        <f>IF(ISERROR(VLOOKUP(BO$1,Questionnaire!$B:$AE,COLUMN(Questionnaire!$Q$1),FALSE)),"",VLOOKUP(BO$1,Questionnaire!$B:$AE,COLUMN(Questionnaire!$Q$1),FALSE))</f>
        <v/>
      </c>
      <c r="BP2" s="225" t="str">
        <f>IF(ISERROR(VLOOKUP(BP$1,Questionnaire!$B:$AE,COLUMN(Questionnaire!$Q$1),FALSE)),"",VLOOKUP(BP$1,Questionnaire!$B:$AE,COLUMN(Questionnaire!$Q$1),FALSE))</f>
        <v/>
      </c>
      <c r="BQ2" s="225" t="str">
        <f>IF(ISERROR(VLOOKUP(BQ$1,Questionnaire!$B:$AE,COLUMN(Questionnaire!$Q$1),FALSE)),"",VLOOKUP(BQ$1,Questionnaire!$B:$AE,COLUMN(Questionnaire!$Q$1),FALSE))</f>
        <v/>
      </c>
      <c r="BR2" s="228" t="str">
        <f>IF(ISERROR(VLOOKUP(BR$1,Questionnaire!$B:$AE,COLUMN(Questionnaire!$Q$1),FALSE)),"",VLOOKUP(BR$1,Questionnaire!$B:$AE,COLUMN(Questionnaire!$Q$1),FALSE))</f>
        <v/>
      </c>
      <c r="BS2" s="228" t="str">
        <f>IF(ISERROR(VLOOKUP(BS$1,Questionnaire!$B:$AE,COLUMN(Questionnaire!$Q$1),FALSE)),"",VLOOKUP(BS$1,Questionnaire!$B:$AE,COLUMN(Questionnaire!$Q$1),FALSE))</f>
        <v/>
      </c>
      <c r="BT2" s="228" t="str">
        <f>IF(ISERROR(VLOOKUP(BT$1,Questionnaire!$Q$123:$R$129,2,FALSE)),"",VLOOKUP(BT$1,Questionnaire!$Q$123:$R$129,2,FALSE))</f>
        <v/>
      </c>
      <c r="BU2" s="228" t="str">
        <f>IF(ISERROR(VLOOKUP(BU$1,Questionnaire!$Q$123:$R$129,2,FALSE)),"",VLOOKUP(BU$1,Questionnaire!$Q$123:$R$129,2,FALSE))</f>
        <v/>
      </c>
      <c r="BV2" s="228" t="str">
        <f>IF(ISERROR(VLOOKUP(BV$1,Questionnaire!$Q$123:$R$129,2,FALSE)),"",VLOOKUP(BV$1,Questionnaire!$Q$123:$R$129,2,FALSE))</f>
        <v/>
      </c>
      <c r="BW2" s="228" t="str">
        <f>IF(ISERROR(VLOOKUP(BW$1,Questionnaire!$Q$123:$R$129,2,FALSE)),"",VLOOKUP(BW$1,Questionnaire!$Q$123:$R$129,2,FALSE))</f>
        <v/>
      </c>
      <c r="BX2" s="228" t="str">
        <f>IF(ISERROR(VLOOKUP(BX$1,Questionnaire!$Q$123:$R$129,2,FALSE)),"",VLOOKUP(BX$1,Questionnaire!$Q$123:$R$129,2,FALSE))</f>
        <v/>
      </c>
      <c r="BY2" s="225" t="str">
        <f>IF(ISERROR(VLOOKUP(BY$1,Questionnaire!$Q$123:$R$129,2,FALSE)),"",VLOOKUP(BY$1,Questionnaire!$Q$123:$R$129,2,FALSE))</f>
        <v/>
      </c>
      <c r="BZ2" s="227" t="str">
        <f>IF(ISERROR(VLOOKUP(BZ$1,Questionnaire!$B:$AE,COLUMN(Questionnaire!$Q$1),FALSE)),"",VLOOKUP(BZ$1,Questionnaire!$B:$AE,COLUMN(Questionnaire!$Q$1),FALSE))</f>
        <v/>
      </c>
      <c r="CA2" s="229" t="str">
        <f>IF(ISERROR(VLOOKUP(CA$1,Questionnaire!$B:$AE,COLUMN(Questionnaire!$Q$1),FALSE)),"",VLOOKUP(CA$1,Questionnaire!$B:$AE,COLUMN(Questionnaire!$Q$1),FALSE))</f>
        <v/>
      </c>
      <c r="CB2" s="229" t="str">
        <f>IF(ISERROR(VLOOKUP(CB$1,Questionnaire!$B:$AE,COLUMN(Questionnaire!$Q$1),FALSE)),"",VLOOKUP(CB$1,Questionnaire!$B:$AE,COLUMN(Questionnaire!$Q$1),FALSE))</f>
        <v/>
      </c>
      <c r="CC2" s="230" t="str">
        <f>IF(ISERROR(VLOOKUP(CC$1,Questionnaire!$B:$AE,COLUMN(Questionnaire!$Q$1),FALSE)),"",VLOOKUP(CC$1,Questionnaire!$B:$AE,COLUMN(Questionnaire!$Q$1),FALSE))</f>
        <v/>
      </c>
      <c r="CD2" s="231" t="str">
        <f>IF(ISERROR(VLOOKUP(CD$1,Questionnaire!$B:$AE,COLUMN(Questionnaire!$Q$1),FALSE)),"",VLOOKUP(CD$1,Questionnaire!$B:$AE,COLUMN(Questionnaire!$Q$1),FALSE))</f>
        <v/>
      </c>
      <c r="CE2" s="228" t="str">
        <f>IF(ISERROR(VLOOKUP(CE$1,Questionnaire!$B:$AE,COLUMN(Questionnaire!$Q$1),FALSE)),"",VLOOKUP(CE$1,Questionnaire!$B:$AE,COLUMN(Questionnaire!$Q$1),FALSE))</f>
        <v/>
      </c>
      <c r="CF2" s="229" t="str">
        <f>IF(ISERROR(VLOOKUP(CF$1,Questionnaire!$B:$AE,COLUMN(Questionnaire!$Q$1),FALSE)),"",VLOOKUP(CF$1,Questionnaire!$B:$AE,COLUMN(Questionnaire!$Q$1),FALSE))</f>
        <v/>
      </c>
      <c r="CG2" s="229" t="str">
        <f>IF(ISERROR(VLOOKUP(CG$1,Questionnaire!$B:$AE,COLUMN(Questionnaire!$Q$1),FALSE)),"",VLOOKUP(CG$1,Questionnaire!$B:$AE,COLUMN(Questionnaire!$Q$1),FALSE))</f>
        <v/>
      </c>
      <c r="CH2" s="225" t="str">
        <f>IF(ISERROR(VLOOKUP(CH$1,Questionnaire!$B:$AE,COLUMN(Questionnaire!$Q$1),FALSE)),"",VLOOKUP(CH$1,Questionnaire!$B:$AE,COLUMN(Questionnaire!$Q$1),FALSE))</f>
        <v/>
      </c>
      <c r="CI2" s="225" t="str">
        <f>IF(ISERROR(VLOOKUP(CI$1,Questionnaire!$B:$AE,COLUMN(Questionnaire!$Q$1),FALSE)),"",VLOOKUP(CI$1,Questionnaire!$B:$AE,COLUMN(Questionnaire!$Q$1),FALSE))</f>
        <v/>
      </c>
      <c r="CJ2" s="225" t="str">
        <f>IF(ISERROR(VLOOKUP(CJ$1,Questionnaire!$B:$AE,COLUMN(Questionnaire!$Q$1),FALSE)),"",VLOOKUP(CJ$1,Questionnaire!$B:$AE,COLUMN(Questionnaire!$Q$1),FALSE))</f>
        <v/>
      </c>
      <c r="CK2" s="225" t="str">
        <f>IF(ISERROR(VLOOKUP(CK$1,Questionnaire!$B:$AE,COLUMN(Questionnaire!$Q$1),FALSE)),"",VLOOKUP(CK$1,Questionnaire!$B:$AE,COLUMN(Questionnaire!$Q$1),FALSE))</f>
        <v/>
      </c>
      <c r="CL2" s="225" t="str">
        <f>IF(ISERROR(VLOOKUP(CL$1,Questionnaire!$B:$AE,COLUMN(Questionnaire!$Q$1),FALSE)),"",VLOOKUP(CL$1,Questionnaire!$B:$AE,COLUMN(Questionnaire!$Q$1),FALSE))</f>
        <v/>
      </c>
      <c r="CM2" s="227" t="str">
        <f>IF(ISERROR(VLOOKUP(CM$1,Questionnaire!$B:$AE,COLUMN(Questionnaire!$Q$1),FALSE)),"",VLOOKUP(CM$1,Questionnaire!$B:$AE,COLUMN(Questionnaire!$Q$1),FALSE))</f>
        <v/>
      </c>
      <c r="CN2" s="225" t="str">
        <f>IF(ISERROR(VLOOKUP(CN$1,Questionnaire!$B:$AE,COLUMN(Questionnaire!$Q$1),FALSE)),"",VLOOKUP(CN$1,Questionnaire!$B:$AE,COLUMN(Questionnaire!$Q$1),FALSE))</f>
        <v/>
      </c>
      <c r="CO2" s="225" t="str">
        <f>IF(ISERROR(VLOOKUP(CO$1,Questionnaire!$B:$AE,COLUMN(Questionnaire!$Q$1),FALSE)),"",VLOOKUP(CO$1,Questionnaire!$B:$AE,COLUMN(Questionnaire!$Q$1),FALSE))</f>
        <v/>
      </c>
      <c r="CP2" s="225" t="str">
        <f>IF(ISERROR(VLOOKUP(CP$1,Questionnaire!$B:$AE,COLUMN(Questionnaire!$Q$1),FALSE)),"",VLOOKUP(CP$1,Questionnaire!$B:$AE,COLUMN(Questionnaire!$Q$1),FALSE))</f>
        <v/>
      </c>
      <c r="CQ2" s="225" t="str">
        <f>IF(ISERROR(VLOOKUP(CQ$1,Questionnaire!$B:$AE,COLUMN(Questionnaire!$Q$1),FALSE)),"",VLOOKUP(CQ$1,Questionnaire!$B:$AE,COLUMN(Questionnaire!$Q$1),FALSE))</f>
        <v/>
      </c>
      <c r="CR2" s="225" t="str">
        <f>IF(ISERROR(VLOOKUP(CR$1,Questionnaire!$B:$AE,COLUMN(Questionnaire!$Q$1),FALSE)),"",VLOOKUP(CR$1,Questionnaire!$B:$AE,COLUMN(Questionnaire!$Q$1),FALSE))</f>
        <v/>
      </c>
      <c r="CS2" s="35" t="str">
        <f>IF('Declarations - Complete All'!K28="Invalid","",'Declarations - Complete All'!K28)</f>
        <v/>
      </c>
      <c r="CT2" s="35" t="str">
        <f>IF('Declarations - Complete All'!K43="Invalid","",'Declarations - Complete All'!K43)</f>
        <v/>
      </c>
    </row>
    <row r="3" spans="1:98" x14ac:dyDescent="0.25">
      <c r="B3" s="29"/>
    </row>
    <row r="4" spans="1:98" x14ac:dyDescent="0.25">
      <c r="BU4" s="31" t="s">
        <v>218</v>
      </c>
    </row>
    <row r="5" spans="1:98" x14ac:dyDescent="0.25">
      <c r="A5" s="32"/>
    </row>
    <row r="6" spans="1:98" x14ac:dyDescent="0.25">
      <c r="A6" s="32"/>
      <c r="BO6" s="12"/>
      <c r="BU6" s="31">
        <f>LEN(BU1)</f>
        <v>172</v>
      </c>
    </row>
    <row r="7" spans="1:98" x14ac:dyDescent="0.25">
      <c r="A7" s="32"/>
      <c r="B7" s="29"/>
      <c r="C7" s="1"/>
    </row>
    <row r="8" spans="1:98" x14ac:dyDescent="0.25">
      <c r="A8" s="32"/>
      <c r="E8" s="165"/>
      <c r="BP8" s="12"/>
    </row>
    <row r="9" spans="1:98" x14ac:dyDescent="0.25">
      <c r="A9" s="32"/>
      <c r="B9" s="35"/>
    </row>
    <row r="10" spans="1:98" x14ac:dyDescent="0.25">
      <c r="A10" s="32"/>
      <c r="B10" s="35"/>
      <c r="BO10" s="12"/>
    </row>
    <row r="11" spans="1:98" x14ac:dyDescent="0.25">
      <c r="A11" s="32"/>
      <c r="B11" s="35"/>
    </row>
    <row r="12" spans="1:98" x14ac:dyDescent="0.25">
      <c r="A12" s="32"/>
      <c r="B12" s="35"/>
      <c r="BO12" s="12"/>
    </row>
    <row r="13" spans="1:98" x14ac:dyDescent="0.25">
      <c r="A13" s="32"/>
      <c r="B13" s="39"/>
    </row>
    <row r="14" spans="1:98" x14ac:dyDescent="0.25">
      <c r="A14" s="32"/>
      <c r="B14" s="35"/>
      <c r="BO14" s="12"/>
    </row>
    <row r="15" spans="1:98" x14ac:dyDescent="0.25">
      <c r="A15" s="32"/>
      <c r="B15" s="35"/>
    </row>
    <row r="16" spans="1:98" x14ac:dyDescent="0.25">
      <c r="A16" s="32"/>
      <c r="B16" s="35"/>
      <c r="BO16" s="12"/>
    </row>
    <row r="17" spans="1:67" x14ac:dyDescent="0.25">
      <c r="A17" s="32"/>
      <c r="B17" s="35"/>
    </row>
    <row r="18" spans="1:67" x14ac:dyDescent="0.25">
      <c r="A18" s="32"/>
      <c r="B18" s="35"/>
      <c r="BO18" s="12"/>
    </row>
    <row r="19" spans="1:67" x14ac:dyDescent="0.25">
      <c r="A19" s="32"/>
      <c r="B19" s="35"/>
    </row>
    <row r="20" spans="1:67" x14ac:dyDescent="0.25">
      <c r="A20" s="32"/>
      <c r="B20" s="35"/>
      <c r="BO20" s="12"/>
    </row>
    <row r="21" spans="1:67" x14ac:dyDescent="0.25">
      <c r="A21" s="32"/>
      <c r="B21" s="35"/>
    </row>
    <row r="22" spans="1:67" x14ac:dyDescent="0.25">
      <c r="A22" s="32"/>
      <c r="B22" s="35"/>
      <c r="BO22" s="12"/>
    </row>
    <row r="23" spans="1:67" x14ac:dyDescent="0.25">
      <c r="A23" s="32"/>
      <c r="B23" s="35"/>
    </row>
    <row r="24" spans="1:67" x14ac:dyDescent="0.25">
      <c r="A24" s="32"/>
      <c r="B24" s="35"/>
      <c r="BO24" s="12"/>
    </row>
    <row r="25" spans="1:67" x14ac:dyDescent="0.25">
      <c r="A25" s="32"/>
      <c r="B25" s="35"/>
    </row>
    <row r="26" spans="1:67" x14ac:dyDescent="0.25">
      <c r="A26" s="32"/>
      <c r="B26" s="35"/>
    </row>
    <row r="27" spans="1:67" x14ac:dyDescent="0.25">
      <c r="A27" s="32"/>
      <c r="B27" s="35"/>
    </row>
    <row r="28" spans="1:67" x14ac:dyDescent="0.25">
      <c r="A28" s="32"/>
      <c r="B28" s="35"/>
    </row>
    <row r="29" spans="1:67" x14ac:dyDescent="0.25">
      <c r="A29" s="32"/>
      <c r="B29" s="35"/>
    </row>
    <row r="30" spans="1:67" x14ac:dyDescent="0.25">
      <c r="A30" s="32"/>
      <c r="B30" s="35"/>
    </row>
    <row r="31" spans="1:67" x14ac:dyDescent="0.25">
      <c r="A31" s="32"/>
      <c r="B31" s="35"/>
    </row>
    <row r="32" spans="1:67" x14ac:dyDescent="0.25">
      <c r="A32" s="32"/>
      <c r="B32" s="35"/>
    </row>
    <row r="33" spans="1:2" x14ac:dyDescent="0.25">
      <c r="A33" s="32"/>
      <c r="B33" s="35"/>
    </row>
    <row r="34" spans="1:2" x14ac:dyDescent="0.25">
      <c r="A34" s="32"/>
      <c r="B34" s="35"/>
    </row>
    <row r="35" spans="1:2" x14ac:dyDescent="0.25">
      <c r="A35" s="32"/>
      <c r="B35" s="35"/>
    </row>
    <row r="36" spans="1:2" x14ac:dyDescent="0.25">
      <c r="A36" s="32"/>
      <c r="B36" s="35"/>
    </row>
    <row r="37" spans="1:2" x14ac:dyDescent="0.25">
      <c r="A37" s="32"/>
      <c r="B37" s="35"/>
    </row>
    <row r="38" spans="1:2" x14ac:dyDescent="0.25">
      <c r="A38" s="32"/>
      <c r="B38" s="35"/>
    </row>
    <row r="39" spans="1:2" x14ac:dyDescent="0.25">
      <c r="A39" s="32"/>
      <c r="B39" s="35"/>
    </row>
    <row r="40" spans="1:2" x14ac:dyDescent="0.25">
      <c r="A40" s="33"/>
      <c r="B40" s="35"/>
    </row>
    <row r="41" spans="1:2" x14ac:dyDescent="0.25">
      <c r="A41" s="32"/>
      <c r="B41" s="35"/>
    </row>
    <row r="42" spans="1:2" x14ac:dyDescent="0.25">
      <c r="A42" s="32"/>
      <c r="B42" s="35"/>
    </row>
    <row r="43" spans="1:2" x14ac:dyDescent="0.25">
      <c r="A43" s="32"/>
      <c r="B43" s="35"/>
    </row>
    <row r="44" spans="1:2" x14ac:dyDescent="0.25">
      <c r="A44" s="32"/>
      <c r="B44" s="35"/>
    </row>
    <row r="45" spans="1:2" x14ac:dyDescent="0.25">
      <c r="A45" s="32"/>
      <c r="B45" s="35"/>
    </row>
    <row r="46" spans="1:2" x14ac:dyDescent="0.25">
      <c r="A46" s="32"/>
      <c r="B46" s="34"/>
    </row>
    <row r="47" spans="1:2" x14ac:dyDescent="0.25">
      <c r="A47" s="11"/>
      <c r="B47" s="34"/>
    </row>
    <row r="48" spans="1:2" x14ac:dyDescent="0.25">
      <c r="A48" s="32"/>
      <c r="B48" s="37"/>
    </row>
    <row r="49" spans="1:2" x14ac:dyDescent="0.25">
      <c r="A49" s="32"/>
      <c r="B49" s="35"/>
    </row>
    <row r="50" spans="1:2" x14ac:dyDescent="0.25">
      <c r="A50" s="32"/>
      <c r="B50" s="35"/>
    </row>
    <row r="51" spans="1:2" x14ac:dyDescent="0.25">
      <c r="A51" s="32"/>
      <c r="B51" s="35"/>
    </row>
    <row r="52" spans="1:2" x14ac:dyDescent="0.25">
      <c r="A52" s="32"/>
      <c r="B52" s="35"/>
    </row>
    <row r="53" spans="1:2" x14ac:dyDescent="0.25">
      <c r="A53" s="32"/>
      <c r="B53" s="35"/>
    </row>
    <row r="54" spans="1:2" x14ac:dyDescent="0.25">
      <c r="A54" s="32"/>
      <c r="B54" s="35"/>
    </row>
    <row r="55" spans="1:2" x14ac:dyDescent="0.25">
      <c r="A55" s="32"/>
      <c r="B55" s="35"/>
    </row>
    <row r="56" spans="1:2" x14ac:dyDescent="0.25">
      <c r="A56" s="32"/>
      <c r="B56" s="35"/>
    </row>
    <row r="57" spans="1:2" x14ac:dyDescent="0.25">
      <c r="A57" s="32"/>
      <c r="B57" s="35"/>
    </row>
    <row r="58" spans="1:2" x14ac:dyDescent="0.25">
      <c r="A58" s="32"/>
      <c r="B58" s="35"/>
    </row>
    <row r="59" spans="1:2" x14ac:dyDescent="0.25">
      <c r="A59" s="32"/>
      <c r="B59" s="35"/>
    </row>
    <row r="60" spans="1:2" x14ac:dyDescent="0.25">
      <c r="A60" s="32"/>
      <c r="B60" s="34"/>
    </row>
    <row r="61" spans="1:2" x14ac:dyDescent="0.25">
      <c r="A61" s="32"/>
      <c r="B61" s="34"/>
    </row>
    <row r="62" spans="1:2" x14ac:dyDescent="0.25">
      <c r="A62" s="32"/>
      <c r="B62" s="34"/>
    </row>
    <row r="63" spans="1:2" x14ac:dyDescent="0.25">
      <c r="A63" s="32"/>
      <c r="B63" s="34"/>
    </row>
    <row r="64" spans="1:2" x14ac:dyDescent="0.25">
      <c r="A64" s="32"/>
      <c r="B64" s="34"/>
    </row>
    <row r="65" spans="1:2" x14ac:dyDescent="0.25">
      <c r="A65" s="32"/>
      <c r="B65" s="40"/>
    </row>
    <row r="66" spans="1:2" x14ac:dyDescent="0.25">
      <c r="A66" s="32"/>
      <c r="B66" s="35"/>
    </row>
    <row r="67" spans="1:2" x14ac:dyDescent="0.25">
      <c r="A67" s="32"/>
      <c r="B67" s="35"/>
    </row>
    <row r="68" spans="1:2" x14ac:dyDescent="0.25">
      <c r="A68" s="32"/>
      <c r="B68" s="35"/>
    </row>
    <row r="69" spans="1:2" x14ac:dyDescent="0.25">
      <c r="A69" s="32"/>
      <c r="B69" s="35"/>
    </row>
    <row r="70" spans="1:2" x14ac:dyDescent="0.25">
      <c r="A70" s="32"/>
      <c r="B70" s="35"/>
    </row>
    <row r="71" spans="1:2" x14ac:dyDescent="0.25">
      <c r="A71" s="32"/>
      <c r="B71" s="34"/>
    </row>
    <row r="72" spans="1:2" x14ac:dyDescent="0.25">
      <c r="A72" s="32"/>
      <c r="B72" s="37"/>
    </row>
    <row r="73" spans="1:2" x14ac:dyDescent="0.25">
      <c r="A73" s="32"/>
      <c r="B73" s="37"/>
    </row>
    <row r="74" spans="1:2" x14ac:dyDescent="0.25">
      <c r="A74" s="32"/>
      <c r="B74" s="38"/>
    </row>
    <row r="75" spans="1:2" x14ac:dyDescent="0.25">
      <c r="A75" s="32"/>
      <c r="B75" s="36"/>
    </row>
    <row r="76" spans="1:2" x14ac:dyDescent="0.25">
      <c r="A76" s="32"/>
      <c r="B76" s="35"/>
    </row>
    <row r="77" spans="1:2" x14ac:dyDescent="0.25">
      <c r="A77" s="32"/>
      <c r="B77" s="35"/>
    </row>
    <row r="78" spans="1:2" x14ac:dyDescent="0.25">
      <c r="A78" s="32"/>
      <c r="B78" s="35"/>
    </row>
    <row r="79" spans="1:2" x14ac:dyDescent="0.25">
      <c r="A79" s="32"/>
      <c r="B79" s="35"/>
    </row>
    <row r="80" spans="1:2" x14ac:dyDescent="0.25">
      <c r="A80" s="32"/>
      <c r="B80" s="35"/>
    </row>
    <row r="81" spans="1:2" x14ac:dyDescent="0.25">
      <c r="A81" s="32"/>
      <c r="B81" s="35"/>
    </row>
    <row r="82" spans="1:2" x14ac:dyDescent="0.25">
      <c r="A82" s="32"/>
      <c r="B82" s="35"/>
    </row>
    <row r="83" spans="1:2" x14ac:dyDescent="0.25">
      <c r="A83" s="32"/>
      <c r="B83" s="35"/>
    </row>
    <row r="84" spans="1:2" x14ac:dyDescent="0.25">
      <c r="A84" s="32"/>
      <c r="B84" s="35"/>
    </row>
    <row r="85" spans="1:2" x14ac:dyDescent="0.25">
      <c r="A85" s="32"/>
      <c r="B85" s="35"/>
    </row>
    <row r="86" spans="1:2" x14ac:dyDescent="0.25">
      <c r="A86" s="32"/>
      <c r="B86" s="35"/>
    </row>
    <row r="87" spans="1:2" x14ac:dyDescent="0.25">
      <c r="A87" s="32"/>
      <c r="B87" s="35"/>
    </row>
    <row r="88" spans="1:2" x14ac:dyDescent="0.25">
      <c r="A88" s="32"/>
      <c r="B88" s="35"/>
    </row>
    <row r="89" spans="1:2" x14ac:dyDescent="0.25">
      <c r="A89" s="32"/>
      <c r="B89" s="35"/>
    </row>
    <row r="90" spans="1:2" x14ac:dyDescent="0.25">
      <c r="A90" s="32"/>
      <c r="B90" s="35"/>
    </row>
    <row r="91" spans="1:2" x14ac:dyDescent="0.25">
      <c r="A91" s="32"/>
      <c r="B91" s="35"/>
    </row>
    <row r="92" spans="1:2" x14ac:dyDescent="0.25">
      <c r="A92" s="32"/>
      <c r="B92" s="35"/>
    </row>
    <row r="93" spans="1:2" x14ac:dyDescent="0.25">
      <c r="A93" s="32"/>
      <c r="B93" s="35"/>
    </row>
  </sheetData>
  <conditionalFormatting sqref="Z1:AF1 AT1 BS1:BT1">
    <cfRule type="expression" dxfId="10" priority="35">
      <formula>#REF!=""</formula>
    </cfRule>
  </conditionalFormatting>
  <conditionalFormatting sqref="AG1:AH1">
    <cfRule type="expression" dxfId="9" priority="97">
      <formula>$J$19="Blank"</formula>
    </cfRule>
  </conditionalFormatting>
  <conditionalFormatting sqref="AJ1:AL1">
    <cfRule type="expression" dxfId="8" priority="36">
      <formula>#REF!="Blank"</formula>
    </cfRule>
  </conditionalFormatting>
  <conditionalFormatting sqref="AN1 AQ1:AT1">
    <cfRule type="expression" dxfId="7" priority="95">
      <formula>$M$27="FALSE TRUE"</formula>
    </cfRule>
  </conditionalFormatting>
  <conditionalFormatting sqref="AN1 AR1">
    <cfRule type="expression" dxfId="6" priority="27">
      <formula>#REF!=""</formula>
    </cfRule>
  </conditionalFormatting>
  <conditionalFormatting sqref="AV1">
    <cfRule type="expression" dxfId="5" priority="38">
      <formula>#REF!="Yes"</formula>
    </cfRule>
  </conditionalFormatting>
  <conditionalFormatting sqref="BH1 BJ1 BL1">
    <cfRule type="expression" dxfId="4" priority="98">
      <formula>$M$27="FALSE TRUE"</formula>
    </cfRule>
    <cfRule type="expression" dxfId="3" priority="99">
      <formula>#REF!=""</formula>
    </cfRule>
    <cfRule type="expression" dxfId="2" priority="100">
      <formula>#REF!="Other, please specify"</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78C0D931-6437-407d-A8EE-F0AAD7539E65}">
      <x14:conditionalFormattings>
        <x14:conditionalFormatting xmlns:xm="http://schemas.microsoft.com/office/excel/2006/main">
          <x14:cfRule type="expression" priority="33" id="{E5ACAE8F-7359-413D-9681-2459C51A1696}">
            <xm:f>Control!#REF!="Foreign entity - give details"</xm:f>
            <x14:dxf>
              <font>
                <color theme="1"/>
              </font>
            </x14:dxf>
          </x14:cfRule>
          <x14:cfRule type="expression" priority="34" id="{F5FF0D2E-2354-4BC3-9864-DF3B575404B8}">
            <xm:f>Control!#REF!="Other, please specify"</xm:f>
            <x14:dxf>
              <font>
                <color theme="1"/>
              </font>
            </x14:dxf>
          </x14:cfRule>
          <xm:sqref>BM1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autoPageBreaks="0"/>
  </sheetPr>
  <dimension ref="A1:BA251"/>
  <sheetViews>
    <sheetView topLeftCell="AC11" workbookViewId="0">
      <selection activeCell="AJ24" sqref="AJ24"/>
    </sheetView>
  </sheetViews>
  <sheetFormatPr defaultColWidth="9.140625" defaultRowHeight="14.25" x14ac:dyDescent="0.2"/>
  <cols>
    <col min="1" max="1" width="9.28515625" style="1" bestFit="1" customWidth="1"/>
    <col min="2" max="2" width="30.140625" style="1" bestFit="1" customWidth="1"/>
    <col min="3" max="3" width="43" style="1" bestFit="1" customWidth="1"/>
    <col min="4" max="4" width="9.28515625" style="1" bestFit="1" customWidth="1"/>
    <col min="5" max="5" width="14.42578125" style="1" customWidth="1"/>
    <col min="6" max="6" width="9.28515625" style="1" bestFit="1" customWidth="1"/>
    <col min="7" max="7" width="9.140625" style="1"/>
    <col min="8" max="8" width="9.28515625" style="1" bestFit="1" customWidth="1"/>
    <col min="9" max="9" width="16" style="1" bestFit="1" customWidth="1"/>
    <col min="10" max="10" width="9.28515625" style="1" bestFit="1" customWidth="1"/>
    <col min="11" max="11" width="9.140625" style="1"/>
    <col min="12" max="12" width="9.28515625" style="1" bestFit="1" customWidth="1"/>
    <col min="13" max="13" width="16" style="1" bestFit="1" customWidth="1"/>
    <col min="14" max="14" width="9.28515625" style="1" bestFit="1" customWidth="1"/>
    <col min="15" max="15" width="9.28515625" style="1" customWidth="1"/>
    <col min="16" max="16" width="13.140625" style="17" bestFit="1" customWidth="1"/>
    <col min="17" max="18" width="9.28515625" style="1" customWidth="1"/>
    <col min="19" max="19" width="11.28515625" style="1" customWidth="1"/>
    <col min="20" max="20" width="9.28515625" style="1" customWidth="1"/>
    <col min="21" max="21" width="11" style="1" customWidth="1"/>
    <col min="22" max="22" width="9.28515625" style="1" customWidth="1"/>
    <col min="23" max="23" width="56.42578125" style="1" bestFit="1" customWidth="1"/>
    <col min="24" max="31" width="9.28515625" style="1" customWidth="1"/>
    <col min="32" max="32" width="9.140625" style="1"/>
    <col min="33" max="35" width="9.28515625" style="1" bestFit="1" customWidth="1"/>
    <col min="36" max="36" width="9.140625" style="1"/>
    <col min="37" max="37" width="9.28515625" style="1" bestFit="1" customWidth="1"/>
    <col min="38" max="38" width="9.140625" style="1"/>
    <col min="39" max="39" width="26" style="1" bestFit="1" customWidth="1"/>
    <col min="40" max="41" width="9.140625" style="1"/>
    <col min="42" max="42" width="99.5703125" style="1" bestFit="1" customWidth="1"/>
    <col min="43" max="45" width="9.140625" style="1"/>
    <col min="46" max="46" width="20.28515625" style="1" bestFit="1" customWidth="1"/>
    <col min="47" max="47" width="37" style="1" bestFit="1" customWidth="1"/>
    <col min="48" max="48" width="9.140625" style="1"/>
    <col min="49" max="49" width="12.42578125" style="1" bestFit="1" customWidth="1"/>
    <col min="50" max="50" width="97.28515625" style="1" bestFit="1" customWidth="1"/>
    <col min="51" max="52" width="9.140625" style="1"/>
    <col min="53" max="53" width="26.140625" style="1" bestFit="1" customWidth="1"/>
    <col min="54" max="16384" width="9.140625" style="1"/>
  </cols>
  <sheetData>
    <row r="1" spans="1:53" ht="30.75" thickBot="1" x14ac:dyDescent="0.25">
      <c r="A1" s="24">
        <v>1</v>
      </c>
      <c r="B1" s="14" t="s">
        <v>18</v>
      </c>
      <c r="C1" s="24">
        <f>VLOOKUP($A1,$A$2:$B$13,2,FALSE)</f>
        <v>0</v>
      </c>
      <c r="D1" s="24">
        <v>1</v>
      </c>
      <c r="E1" s="14" t="s">
        <v>464</v>
      </c>
      <c r="F1" s="24">
        <f>VLOOKUP($D1,$D$2:$E$5,2,FALSE)</f>
        <v>0</v>
      </c>
      <c r="G1" s="24"/>
      <c r="H1" s="24">
        <v>1</v>
      </c>
      <c r="I1" s="14" t="s">
        <v>137</v>
      </c>
      <c r="J1" s="24">
        <f>VLOOKUP($H1,$H$2:$I$56,2,FALSE)</f>
        <v>0</v>
      </c>
      <c r="L1" s="24">
        <v>1</v>
      </c>
      <c r="M1" s="14" t="s">
        <v>138</v>
      </c>
      <c r="N1" s="24">
        <f>VLOOKUP($L1,$L$2:$M$56,2,FALSE)</f>
        <v>0</v>
      </c>
      <c r="O1" s="24">
        <v>1</v>
      </c>
      <c r="P1" s="15" t="s">
        <v>141</v>
      </c>
      <c r="Q1" s="1">
        <f>VLOOKUP(O1,$O$2:$P$22,2,FALSE)</f>
        <v>0</v>
      </c>
      <c r="S1" s="14" t="s">
        <v>476</v>
      </c>
      <c r="U1" s="14" t="s">
        <v>225</v>
      </c>
      <c r="V1" s="24"/>
      <c r="W1" s="179" t="s">
        <v>226</v>
      </c>
      <c r="AG1" s="309" t="s">
        <v>131</v>
      </c>
      <c r="AH1" s="310"/>
      <c r="AI1" s="310"/>
      <c r="AJ1" s="310"/>
      <c r="AK1" s="310"/>
      <c r="AL1" s="310"/>
      <c r="AM1" s="310"/>
      <c r="BA1" s="1" t="s">
        <v>193</v>
      </c>
    </row>
    <row r="2" spans="1:53" ht="16.5" thickTop="1" thickBot="1" x14ac:dyDescent="0.3">
      <c r="A2" s="1">
        <v>1</v>
      </c>
      <c r="D2" s="1">
        <v>1</v>
      </c>
      <c r="H2" s="1">
        <v>1</v>
      </c>
      <c r="L2" s="1">
        <v>1</v>
      </c>
      <c r="O2" s="1">
        <v>1</v>
      </c>
      <c r="P2" s="16"/>
      <c r="S2" s="1">
        <v>0</v>
      </c>
      <c r="U2" s="1">
        <v>1</v>
      </c>
      <c r="W2" t="s">
        <v>220</v>
      </c>
      <c r="X2" t="s">
        <v>485</v>
      </c>
      <c r="AG2" s="17"/>
      <c r="AP2" s="7" t="s">
        <v>143</v>
      </c>
      <c r="AT2" s="1" t="s">
        <v>160</v>
      </c>
      <c r="AU2" s="1" t="s">
        <v>165</v>
      </c>
      <c r="AW2" s="1" t="s">
        <v>174</v>
      </c>
      <c r="AX2" s="1" t="s">
        <v>145</v>
      </c>
      <c r="BA2" s="1" t="s">
        <v>194</v>
      </c>
    </row>
    <row r="3" spans="1:53" ht="15.75" thickTop="1" x14ac:dyDescent="0.25">
      <c r="A3" s="1">
        <v>2</v>
      </c>
      <c r="B3" s="1" t="s">
        <v>215</v>
      </c>
      <c r="D3" s="1">
        <v>2</v>
      </c>
      <c r="E3" s="1" t="s">
        <v>133</v>
      </c>
      <c r="H3" s="1">
        <v>2</v>
      </c>
      <c r="I3" s="18" t="s">
        <v>24</v>
      </c>
      <c r="L3" s="1">
        <v>2</v>
      </c>
      <c r="M3" s="18" t="s">
        <v>24</v>
      </c>
      <c r="O3" s="1">
        <v>2</v>
      </c>
      <c r="P3" s="16">
        <v>1</v>
      </c>
      <c r="S3" s="1">
        <v>1</v>
      </c>
      <c r="U3" s="1">
        <v>2</v>
      </c>
      <c r="W3" t="s">
        <v>486</v>
      </c>
      <c r="X3" t="s">
        <v>487</v>
      </c>
      <c r="AA3" s="19"/>
      <c r="AG3" s="17">
        <v>1</v>
      </c>
      <c r="AH3" s="24">
        <v>1</v>
      </c>
      <c r="AI3" s="1">
        <f>IF(AH3&lt;&gt;1,0,1)</f>
        <v>1</v>
      </c>
      <c r="AJ3" s="1" t="str">
        <f>IF(AH3=7,"N/A",IF(AH3=1,"0",AH3-1))</f>
        <v>0</v>
      </c>
      <c r="AK3" s="1">
        <f>IF(AND(AJ3&lt;&gt;"N/A",OR(COUNTIF($AJ$3:$AJ$7,"&lt;="&amp;AJ3)&lt;&gt;AJ3,COUNTIF($AJ$3:$AJ$7,AJ3)&lt;&gt;1)),1,IF(ISERROR(EXACT(AJ3,VLOOKUP(AJ3,$AG$3:$AG$8,1,FALSE))),1,IF(ISERROR(EXACT(AJ3,VLOOKUP(AJ3,$AG$3:$AG$8,1,FALSE))),1,0)))</f>
        <v>1</v>
      </c>
      <c r="AL3" s="1" t="str">
        <f>IF(AJ3="0","",IF(AK3=0,"","*"))</f>
        <v/>
      </c>
      <c r="AM3" s="1">
        <f t="shared" ref="AM3:AM6" si="0">COUNTIF($AJ$3:$AJ$7,"&lt;="&amp;AJ3)</f>
        <v>0</v>
      </c>
      <c r="AT3" s="1" t="s">
        <v>163</v>
      </c>
      <c r="AU3" s="1" t="s">
        <v>166</v>
      </c>
      <c r="AW3" s="1" t="s">
        <v>175</v>
      </c>
      <c r="AX3" s="1" t="s">
        <v>182</v>
      </c>
      <c r="AY3" s="1" t="s">
        <v>195</v>
      </c>
    </row>
    <row r="4" spans="1:53" ht="15" x14ac:dyDescent="0.25">
      <c r="A4" s="1">
        <v>3</v>
      </c>
      <c r="B4" s="1" t="s">
        <v>17</v>
      </c>
      <c r="D4" s="1">
        <v>3</v>
      </c>
      <c r="E4" s="1" t="s">
        <v>134</v>
      </c>
      <c r="H4" s="1">
        <v>3</v>
      </c>
      <c r="I4" s="18" t="s">
        <v>25</v>
      </c>
      <c r="L4" s="1">
        <v>3</v>
      </c>
      <c r="M4" s="18" t="s">
        <v>25</v>
      </c>
      <c r="O4" s="1">
        <v>3</v>
      </c>
      <c r="P4" s="16">
        <v>0.95</v>
      </c>
      <c r="S4" s="1">
        <v>2</v>
      </c>
      <c r="U4" s="1">
        <v>3</v>
      </c>
      <c r="W4" t="s">
        <v>221</v>
      </c>
      <c r="X4" t="s">
        <v>488</v>
      </c>
      <c r="AA4" s="19"/>
      <c r="AG4" s="17">
        <v>2</v>
      </c>
      <c r="AH4" s="24">
        <v>1</v>
      </c>
      <c r="AI4" s="1">
        <f>IF(AH4&lt;&gt;1,0,1)</f>
        <v>1</v>
      </c>
      <c r="AJ4" s="1" t="str">
        <f t="shared" ref="AJ4:AJ7" si="1">IF(AH4=7,"N/A",IF(AH4=1,"0",AH4-1))</f>
        <v>0</v>
      </c>
      <c r="AK4" s="1">
        <f>IF(AND(AJ4&lt;&gt;"N/A",OR(COUNTIF($AJ$3:$AJ$7,"&lt;="&amp;AJ4)&lt;&gt;AJ4,COUNTIF($AJ$3:$AJ$7,AJ4)&lt;&gt;1)),1,IF(ISERROR(EXACT(AJ4,VLOOKUP(AJ4,$AG$3:$AG$8,1,FALSE))),1,IF(ISERROR(EXACT(AJ4,VLOOKUP(AJ4,$AG$3:$AG$8,1,FALSE))),1,0)))</f>
        <v>1</v>
      </c>
      <c r="AL4" s="1" t="str">
        <f>IF(AJ4="0","",IF(AK4=0,"","*"))</f>
        <v/>
      </c>
      <c r="AM4" s="1">
        <f t="shared" si="0"/>
        <v>0</v>
      </c>
      <c r="AP4" s="1" t="s">
        <v>144</v>
      </c>
      <c r="AT4" s="1" t="s">
        <v>164</v>
      </c>
      <c r="AU4" s="1" t="s">
        <v>167</v>
      </c>
      <c r="AW4" s="1" t="s">
        <v>176</v>
      </c>
      <c r="AX4" s="1" t="s">
        <v>183</v>
      </c>
      <c r="AY4" s="1" t="s">
        <v>195</v>
      </c>
    </row>
    <row r="5" spans="1:53" ht="15" x14ac:dyDescent="0.25">
      <c r="A5" s="1">
        <v>4</v>
      </c>
      <c r="B5" s="1" t="s">
        <v>19</v>
      </c>
      <c r="D5" s="1">
        <v>4</v>
      </c>
      <c r="E5" s="1" t="s">
        <v>135</v>
      </c>
      <c r="H5" s="1">
        <v>4</v>
      </c>
      <c r="I5" s="18" t="s">
        <v>26</v>
      </c>
      <c r="L5" s="1">
        <v>4</v>
      </c>
      <c r="M5" s="18" t="s">
        <v>26</v>
      </c>
      <c r="O5" s="1">
        <v>4</v>
      </c>
      <c r="P5" s="16">
        <v>0.9</v>
      </c>
      <c r="S5" s="1">
        <v>3</v>
      </c>
      <c r="U5" s="1">
        <v>4</v>
      </c>
      <c r="W5" t="s">
        <v>222</v>
      </c>
      <c r="X5" t="s">
        <v>489</v>
      </c>
      <c r="AA5" s="19"/>
      <c r="AG5" s="17">
        <v>3</v>
      </c>
      <c r="AH5" s="24">
        <v>1</v>
      </c>
      <c r="AI5" s="1">
        <f>IF(AH5&lt;&gt;1,0,1)</f>
        <v>1</v>
      </c>
      <c r="AJ5" s="1" t="str">
        <f t="shared" si="1"/>
        <v>0</v>
      </c>
      <c r="AK5" s="1">
        <f>IF(AND(AJ5&lt;&gt;"N/A",OR(COUNTIF($AJ$3:$AJ$7,"&lt;="&amp;AJ5)&lt;&gt;AJ5,COUNTIF($AJ$3:$AJ$7,AJ5)&lt;&gt;1)),1,IF(ISERROR(EXACT(AJ5,VLOOKUP(AJ5,$AG$3:$AG$8,1,FALSE))),1,IF(ISERROR(EXACT(AJ5,VLOOKUP(AJ5,$AG$3:$AG$8,1,FALSE))),1,0)))</f>
        <v>1</v>
      </c>
      <c r="AL5" s="1" t="str">
        <f>IF(AJ5="0","",IF(AK5=0,"","*"))</f>
        <v/>
      </c>
      <c r="AM5" s="1">
        <f t="shared" si="0"/>
        <v>0</v>
      </c>
      <c r="AP5" s="1" t="str">
        <f>IF(Questionnaire!C6=""," ",Questionnaire!C6)</f>
        <v xml:space="preserve"> </v>
      </c>
      <c r="AT5" s="1" t="s">
        <v>161</v>
      </c>
      <c r="AU5" s="1" t="s">
        <v>168</v>
      </c>
      <c r="AW5" s="1" t="s">
        <v>177</v>
      </c>
      <c r="AX5" s="1" t="s">
        <v>184</v>
      </c>
    </row>
    <row r="6" spans="1:53" ht="15" x14ac:dyDescent="0.25">
      <c r="A6" s="1">
        <v>5</v>
      </c>
      <c r="B6" s="1" t="s">
        <v>20</v>
      </c>
      <c r="H6" s="1">
        <v>5</v>
      </c>
      <c r="I6" s="18" t="s">
        <v>27</v>
      </c>
      <c r="L6" s="1">
        <v>5</v>
      </c>
      <c r="M6" s="18" t="s">
        <v>27</v>
      </c>
      <c r="O6" s="1">
        <v>5</v>
      </c>
      <c r="P6" s="16">
        <v>0.85</v>
      </c>
      <c r="S6" s="1">
        <v>4</v>
      </c>
      <c r="U6" s="1">
        <v>5</v>
      </c>
      <c r="W6" t="s">
        <v>223</v>
      </c>
      <c r="X6" t="s">
        <v>490</v>
      </c>
      <c r="AA6" s="19"/>
      <c r="AG6" s="17">
        <v>4</v>
      </c>
      <c r="AH6" s="24">
        <v>1</v>
      </c>
      <c r="AI6" s="1">
        <f>IF(AH6&lt;&gt;1,0,1)</f>
        <v>1</v>
      </c>
      <c r="AJ6" s="1" t="str">
        <f t="shared" si="1"/>
        <v>0</v>
      </c>
      <c r="AK6" s="1">
        <f>IF(AND(AJ6&lt;&gt;"N/A",OR(COUNTIF($AJ$3:$AJ$7,"&lt;="&amp;AJ6)&lt;&gt;AJ6,COUNTIF($AJ$3:$AJ$7,AJ6)&lt;&gt;1)),1,IF(ISERROR(EXACT(AJ6,VLOOKUP(AJ6,$AG$3:$AG$8,1,FALSE))),1,IF(ISERROR(EXACT(AJ6,VLOOKUP(AJ6,$AG$3:$AG$8,1,FALSE))),1,0)))</f>
        <v>1</v>
      </c>
      <c r="AL6" s="1" t="str">
        <f>IF(AJ6="0","",IF(AK6=0,"","*"))</f>
        <v/>
      </c>
      <c r="AM6" s="1">
        <f t="shared" si="0"/>
        <v>0</v>
      </c>
      <c r="AP6" s="1" t="s">
        <v>819</v>
      </c>
      <c r="AT6" s="1" t="s">
        <v>162</v>
      </c>
      <c r="AU6" s="1" t="s">
        <v>169</v>
      </c>
      <c r="AW6" s="1" t="s">
        <v>178</v>
      </c>
      <c r="AX6" s="1" t="s">
        <v>184</v>
      </c>
    </row>
    <row r="7" spans="1:53" ht="15" x14ac:dyDescent="0.25">
      <c r="A7" s="1">
        <v>6</v>
      </c>
      <c r="B7" s="1" t="s">
        <v>21</v>
      </c>
      <c r="H7" s="1">
        <v>6</v>
      </c>
      <c r="I7" s="18" t="s">
        <v>28</v>
      </c>
      <c r="L7" s="1">
        <v>6</v>
      </c>
      <c r="M7" s="18" t="s">
        <v>28</v>
      </c>
      <c r="O7" s="1">
        <v>6</v>
      </c>
      <c r="P7" s="16">
        <v>0.8</v>
      </c>
      <c r="S7" s="1">
        <v>5</v>
      </c>
      <c r="U7" s="1" t="s">
        <v>228</v>
      </c>
      <c r="W7" t="s">
        <v>227</v>
      </c>
      <c r="X7" t="s">
        <v>491</v>
      </c>
      <c r="AA7" s="19"/>
      <c r="AG7" s="17">
        <v>5</v>
      </c>
      <c r="AH7" s="24">
        <v>1</v>
      </c>
      <c r="AI7" s="1">
        <f>IF(AH7&lt;&gt;1,0,1)</f>
        <v>1</v>
      </c>
      <c r="AJ7" s="1" t="str">
        <f t="shared" si="1"/>
        <v>0</v>
      </c>
      <c r="AK7" s="1">
        <f>IF(AND(AJ7&lt;&gt;"N/A",OR(COUNTIF($AJ$3:$AJ$7,"&lt;="&amp;AJ7)&lt;&gt;AJ7,COUNTIF($AJ$3:$AJ$7,AJ7)&lt;&gt;1)),1,IF(ISERROR(EXACT(AJ7,VLOOKUP(AJ7,$AG$3:$AG$8,1,FALSE))),1,IF(ISERROR(EXACT(AJ7,VLOOKUP(AJ7,$AG$3:$AG$8,1,FALSE))),1,0)))</f>
        <v>1</v>
      </c>
      <c r="AL7" s="1" t="str">
        <f>IF(AJ7="0","",IF(AK7=0,"","*"))</f>
        <v/>
      </c>
      <c r="AM7" s="1">
        <f>COUNTIF($AJ$3:$AJ$7,"&lt;="&amp;AJ7)</f>
        <v>0</v>
      </c>
      <c r="AT7" s="1" t="s">
        <v>159</v>
      </c>
      <c r="AU7" s="1" t="s">
        <v>172</v>
      </c>
      <c r="AW7" s="1" t="s">
        <v>179</v>
      </c>
      <c r="AX7" s="1" t="s">
        <v>184</v>
      </c>
    </row>
    <row r="8" spans="1:53" ht="15" x14ac:dyDescent="0.25">
      <c r="A8" s="1">
        <v>7</v>
      </c>
      <c r="B8" s="1" t="s">
        <v>482</v>
      </c>
      <c r="H8" s="1">
        <v>7</v>
      </c>
      <c r="I8" s="21" t="s">
        <v>29</v>
      </c>
      <c r="L8" s="1">
        <v>7</v>
      </c>
      <c r="M8" s="21" t="s">
        <v>29</v>
      </c>
      <c r="O8" s="1">
        <v>7</v>
      </c>
      <c r="P8" s="16">
        <v>0.75</v>
      </c>
      <c r="S8" s="1">
        <v>6</v>
      </c>
      <c r="W8" t="s">
        <v>229</v>
      </c>
      <c r="X8" t="s">
        <v>492</v>
      </c>
      <c r="AA8" s="19"/>
      <c r="AG8" s="17" t="s">
        <v>136</v>
      </c>
      <c r="AH8" s="24"/>
      <c r="AP8" s="20" t="str">
        <f>(AP4&amp;" "&amp;AP5&amp;" "&amp;AP6)</f>
        <v>I am/We are authorised by   (‘the Firm’) to make this registration on behalf of the Firm.</v>
      </c>
      <c r="AT8" s="1" t="s">
        <v>170</v>
      </c>
      <c r="AU8" s="1" t="s">
        <v>173</v>
      </c>
      <c r="AW8" s="1" t="s">
        <v>180</v>
      </c>
      <c r="AX8" s="1" t="s">
        <v>185</v>
      </c>
      <c r="AY8" s="1" t="s">
        <v>195</v>
      </c>
    </row>
    <row r="9" spans="1:53" ht="15" x14ac:dyDescent="0.25">
      <c r="A9" s="1">
        <v>8</v>
      </c>
      <c r="B9" s="1" t="s">
        <v>22</v>
      </c>
      <c r="H9" s="1">
        <v>8</v>
      </c>
      <c r="I9" s="21" t="s">
        <v>30</v>
      </c>
      <c r="L9" s="1">
        <v>8</v>
      </c>
      <c r="M9" s="21" t="s">
        <v>30</v>
      </c>
      <c r="O9" s="1">
        <v>8</v>
      </c>
      <c r="P9" s="16">
        <v>0.7</v>
      </c>
      <c r="S9" s="1">
        <v>7</v>
      </c>
      <c r="W9" t="s">
        <v>230</v>
      </c>
      <c r="X9" t="s">
        <v>493</v>
      </c>
      <c r="AA9" s="19"/>
      <c r="AG9" s="1" t="s">
        <v>132</v>
      </c>
      <c r="AH9" s="24">
        <f>IF(AH3=1,IF(AH4=1,IF(AH5=1,IF(AH6=1,IF(AH7=1,1,0)))))</f>
        <v>1</v>
      </c>
      <c r="AJ9" s="1" t="s">
        <v>132</v>
      </c>
      <c r="AK9" s="1">
        <f>SUM(AK3:AK8)</f>
        <v>5</v>
      </c>
      <c r="AL9" s="1" t="str">
        <f>IF(AK10="Please complete all questions","Please complete all questions",IF(AK9=0,"",IF(SUM(AH3:AH7)=5,"","Please ensure numbers are in sequential order and not duplicated")))</f>
        <v/>
      </c>
      <c r="AT9" s="1" t="s">
        <v>171</v>
      </c>
      <c r="AW9" s="1" t="s">
        <v>181</v>
      </c>
      <c r="AX9" s="1" t="s">
        <v>186</v>
      </c>
      <c r="AY9" s="1" t="s">
        <v>195</v>
      </c>
    </row>
    <row r="10" spans="1:53" ht="15" x14ac:dyDescent="0.25">
      <c r="A10" s="1">
        <v>9</v>
      </c>
      <c r="B10" s="1" t="s">
        <v>107</v>
      </c>
      <c r="H10" s="1">
        <v>9</v>
      </c>
      <c r="I10" s="21" t="s">
        <v>31</v>
      </c>
      <c r="L10" s="1">
        <v>9</v>
      </c>
      <c r="M10" s="21" t="s">
        <v>31</v>
      </c>
      <c r="O10" s="1">
        <v>9</v>
      </c>
      <c r="P10" s="16">
        <v>0.65</v>
      </c>
      <c r="S10" s="1">
        <v>8</v>
      </c>
      <c r="W10" t="s">
        <v>224</v>
      </c>
      <c r="X10" t="s">
        <v>494</v>
      </c>
      <c r="AA10" s="19"/>
      <c r="AJ10" s="1" t="s">
        <v>132</v>
      </c>
      <c r="AK10" s="1" t="str">
        <f>IF(SUM(AI3:AI7)=5,"Yes",IF(SUM(AI3:AI7)=0,"","Please complete all questions"))</f>
        <v>Yes</v>
      </c>
    </row>
    <row r="11" spans="1:53" ht="15.75" thickBot="1" x14ac:dyDescent="0.3">
      <c r="A11" s="1">
        <v>10</v>
      </c>
      <c r="B11" s="1" t="s">
        <v>16</v>
      </c>
      <c r="H11" s="1">
        <v>10</v>
      </c>
      <c r="I11" s="21" t="s">
        <v>32</v>
      </c>
      <c r="L11" s="1">
        <v>10</v>
      </c>
      <c r="M11" s="21" t="s">
        <v>32</v>
      </c>
      <c r="O11" s="1">
        <v>10</v>
      </c>
      <c r="P11" s="16">
        <v>0.6</v>
      </c>
      <c r="S11" s="1">
        <v>9</v>
      </c>
      <c r="W11" t="s">
        <v>495</v>
      </c>
      <c r="X11" t="s">
        <v>496</v>
      </c>
      <c r="AA11" s="19"/>
    </row>
    <row r="12" spans="1:53" ht="30" thickTop="1" x14ac:dyDescent="0.25">
      <c r="A12" s="1">
        <v>11</v>
      </c>
      <c r="B12" s="2" t="s">
        <v>108</v>
      </c>
      <c r="H12" s="1">
        <v>11</v>
      </c>
      <c r="I12" s="21" t="s">
        <v>33</v>
      </c>
      <c r="L12" s="1">
        <v>11</v>
      </c>
      <c r="M12" s="21" t="s">
        <v>33</v>
      </c>
      <c r="O12" s="1">
        <v>11</v>
      </c>
      <c r="P12" s="16">
        <v>0.55000000000000004</v>
      </c>
      <c r="S12" s="1">
        <v>10</v>
      </c>
      <c r="W12" t="s">
        <v>231</v>
      </c>
      <c r="X12" t="s">
        <v>497</v>
      </c>
      <c r="AA12" s="19"/>
      <c r="AP12" s="9" t="s">
        <v>146</v>
      </c>
    </row>
    <row r="13" spans="1:53" ht="15" x14ac:dyDescent="0.25">
      <c r="H13" s="1">
        <v>12</v>
      </c>
      <c r="I13" s="21" t="s">
        <v>34</v>
      </c>
      <c r="L13" s="1">
        <v>12</v>
      </c>
      <c r="M13" s="21" t="s">
        <v>34</v>
      </c>
      <c r="O13" s="1">
        <v>12</v>
      </c>
      <c r="P13" s="16">
        <v>0.5</v>
      </c>
      <c r="S13" s="1">
        <v>11</v>
      </c>
      <c r="W13" t="s">
        <v>232</v>
      </c>
      <c r="X13" t="s">
        <v>498</v>
      </c>
      <c r="AA13" s="19"/>
    </row>
    <row r="14" spans="1:53" ht="15" x14ac:dyDescent="0.25">
      <c r="H14" s="1">
        <v>13</v>
      </c>
      <c r="I14" s="21" t="s">
        <v>35</v>
      </c>
      <c r="L14" s="1">
        <v>13</v>
      </c>
      <c r="M14" s="21" t="s">
        <v>35</v>
      </c>
      <c r="O14" s="1">
        <v>13</v>
      </c>
      <c r="P14" s="16">
        <v>0.45</v>
      </c>
      <c r="S14" s="1">
        <v>12</v>
      </c>
      <c r="W14" t="s">
        <v>233</v>
      </c>
      <c r="X14" t="s">
        <v>499</v>
      </c>
      <c r="AA14" s="19"/>
      <c r="AP14" s="10" t="s">
        <v>148</v>
      </c>
    </row>
    <row r="15" spans="1:53" ht="15" x14ac:dyDescent="0.25">
      <c r="H15" s="1">
        <v>14</v>
      </c>
      <c r="I15" s="21" t="s">
        <v>36</v>
      </c>
      <c r="L15" s="1">
        <v>14</v>
      </c>
      <c r="M15" s="21" t="s">
        <v>36</v>
      </c>
      <c r="O15" s="1">
        <v>14</v>
      </c>
      <c r="P15" s="16">
        <v>0.4</v>
      </c>
      <c r="S15" s="1">
        <v>13</v>
      </c>
      <c r="W15" t="s">
        <v>234</v>
      </c>
      <c r="X15" t="s">
        <v>500</v>
      </c>
      <c r="AA15" s="19"/>
      <c r="AP15" s="1" t="str">
        <f>IF(Questionnaire!C6=""," ",Questionnaire!C6)</f>
        <v xml:space="preserve"> </v>
      </c>
    </row>
    <row r="16" spans="1:53" ht="42.75" x14ac:dyDescent="0.25">
      <c r="H16" s="1">
        <v>15</v>
      </c>
      <c r="I16" s="21" t="s">
        <v>37</v>
      </c>
      <c r="L16" s="1">
        <v>15</v>
      </c>
      <c r="M16" s="21" t="s">
        <v>37</v>
      </c>
      <c r="O16" s="1">
        <v>15</v>
      </c>
      <c r="P16" s="16">
        <v>0.35</v>
      </c>
      <c r="S16" s="1">
        <v>14</v>
      </c>
      <c r="W16" t="s">
        <v>235</v>
      </c>
      <c r="X16" t="s">
        <v>501</v>
      </c>
      <c r="AA16" s="19"/>
      <c r="AP16" s="10" t="s">
        <v>852</v>
      </c>
    </row>
    <row r="17" spans="1:42" ht="15" x14ac:dyDescent="0.25">
      <c r="H17" s="1">
        <v>16</v>
      </c>
      <c r="I17" s="21" t="s">
        <v>38</v>
      </c>
      <c r="L17" s="1">
        <v>16</v>
      </c>
      <c r="M17" s="21" t="s">
        <v>38</v>
      </c>
      <c r="O17" s="1">
        <v>16</v>
      </c>
      <c r="P17" s="16">
        <v>0.3</v>
      </c>
      <c r="S17" s="1">
        <v>15</v>
      </c>
      <c r="W17" t="s">
        <v>236</v>
      </c>
      <c r="X17" t="s">
        <v>502</v>
      </c>
      <c r="AA17" s="19"/>
    </row>
    <row r="18" spans="1:42" ht="42.75" x14ac:dyDescent="0.25">
      <c r="H18" s="1">
        <v>17</v>
      </c>
      <c r="I18" s="21" t="s">
        <v>39</v>
      </c>
      <c r="L18" s="1">
        <v>17</v>
      </c>
      <c r="M18" s="21" t="s">
        <v>39</v>
      </c>
      <c r="O18" s="1">
        <v>17</v>
      </c>
      <c r="P18" s="16">
        <v>0.25</v>
      </c>
      <c r="S18" s="1">
        <v>16</v>
      </c>
      <c r="W18" t="s">
        <v>237</v>
      </c>
      <c r="X18" t="s">
        <v>503</v>
      </c>
      <c r="AA18" s="19"/>
      <c r="AP18" s="22" t="str">
        <f>(AP14&amp;" "&amp;AP15&amp;" "&amp;AP16)</f>
        <v>I/We confirm that   (‘the Firm’) is aware of its Anti-Money Laundering/Countering the Financing of Terrorism (AML/CFT) obligations under the Criminal Justice (Money Laundering and Terrorist Financing) Act 2010 as amended.</v>
      </c>
    </row>
    <row r="19" spans="1:42" ht="15" x14ac:dyDescent="0.25">
      <c r="H19" s="1">
        <v>18</v>
      </c>
      <c r="I19" s="21" t="s">
        <v>40</v>
      </c>
      <c r="L19" s="1">
        <v>18</v>
      </c>
      <c r="M19" s="21" t="s">
        <v>40</v>
      </c>
      <c r="O19" s="1">
        <v>18</v>
      </c>
      <c r="P19" s="16">
        <v>0.2</v>
      </c>
      <c r="S19" s="1">
        <v>17</v>
      </c>
      <c r="W19" t="s">
        <v>238</v>
      </c>
      <c r="X19" t="s">
        <v>504</v>
      </c>
      <c r="AA19" s="19"/>
    </row>
    <row r="20" spans="1:42" ht="15" x14ac:dyDescent="0.25">
      <c r="H20" s="1">
        <v>19</v>
      </c>
      <c r="I20" s="21" t="s">
        <v>41</v>
      </c>
      <c r="L20" s="1">
        <v>19</v>
      </c>
      <c r="M20" s="21" t="s">
        <v>41</v>
      </c>
      <c r="O20" s="1">
        <v>19</v>
      </c>
      <c r="P20" s="16">
        <v>0.15</v>
      </c>
      <c r="S20" s="1">
        <v>18</v>
      </c>
      <c r="W20" t="s">
        <v>239</v>
      </c>
      <c r="X20" t="s">
        <v>505</v>
      </c>
      <c r="AA20" s="19"/>
    </row>
    <row r="21" spans="1:42" ht="15.75" thickBot="1" x14ac:dyDescent="0.3">
      <c r="H21" s="1">
        <v>20</v>
      </c>
      <c r="I21" s="21" t="s">
        <v>42</v>
      </c>
      <c r="L21" s="1">
        <v>20</v>
      </c>
      <c r="M21" s="21" t="s">
        <v>42</v>
      </c>
      <c r="O21" s="1">
        <v>20</v>
      </c>
      <c r="P21" s="16">
        <v>0.1</v>
      </c>
      <c r="S21" s="1">
        <v>19</v>
      </c>
      <c r="W21" t="s">
        <v>240</v>
      </c>
      <c r="X21" t="s">
        <v>506</v>
      </c>
      <c r="AA21" s="19"/>
    </row>
    <row r="22" spans="1:42" ht="15.75" thickTop="1" x14ac:dyDescent="0.25">
      <c r="H22" s="1">
        <v>21</v>
      </c>
      <c r="I22" s="21" t="s">
        <v>43</v>
      </c>
      <c r="L22" s="1">
        <v>21</v>
      </c>
      <c r="M22" s="21" t="s">
        <v>43</v>
      </c>
      <c r="O22" s="1">
        <v>21</v>
      </c>
      <c r="P22" s="16">
        <v>0.05</v>
      </c>
      <c r="S22" s="1">
        <v>20</v>
      </c>
      <c r="W22" t="s">
        <v>241</v>
      </c>
      <c r="X22" t="s">
        <v>507</v>
      </c>
      <c r="AA22" s="19"/>
      <c r="AP22" s="8" t="s">
        <v>149</v>
      </c>
    </row>
    <row r="23" spans="1:42" ht="15" x14ac:dyDescent="0.25">
      <c r="H23" s="1">
        <v>22</v>
      </c>
      <c r="I23" s="21" t="s">
        <v>44</v>
      </c>
      <c r="L23" s="1">
        <v>22</v>
      </c>
      <c r="M23" s="21" t="s">
        <v>44</v>
      </c>
      <c r="S23" s="1">
        <v>21</v>
      </c>
      <c r="W23" t="s">
        <v>242</v>
      </c>
      <c r="X23" t="s">
        <v>508</v>
      </c>
    </row>
    <row r="24" spans="1:42" ht="15" x14ac:dyDescent="0.25">
      <c r="H24" s="1">
        <v>23</v>
      </c>
      <c r="I24" s="21" t="s">
        <v>45</v>
      </c>
      <c r="L24" s="1">
        <v>23</v>
      </c>
      <c r="M24" s="21" t="s">
        <v>45</v>
      </c>
      <c r="S24" s="1">
        <v>22</v>
      </c>
      <c r="W24" t="s">
        <v>243</v>
      </c>
      <c r="X24" t="s">
        <v>509</v>
      </c>
      <c r="AP24" s="1" t="s">
        <v>150</v>
      </c>
    </row>
    <row r="25" spans="1:42" ht="15" x14ac:dyDescent="0.25">
      <c r="C25" s="1" t="str">
        <f>IF(A26&gt;=10,(B28&amp;" '"&amp;""&amp;""&amp;B26&amp;"'"&amp;""&amp;B29),"")</f>
        <v/>
      </c>
      <c r="H25" s="1">
        <v>24</v>
      </c>
      <c r="I25" s="21" t="s">
        <v>46</v>
      </c>
      <c r="L25" s="1">
        <v>24</v>
      </c>
      <c r="M25" s="21" t="s">
        <v>46</v>
      </c>
      <c r="S25" s="1">
        <v>23</v>
      </c>
      <c r="W25" t="s">
        <v>244</v>
      </c>
      <c r="X25" t="s">
        <v>510</v>
      </c>
      <c r="AP25" s="1" t="str">
        <f>IF(Questionnaire!C6=""," ",Questionnaire!C6)</f>
        <v xml:space="preserve"> </v>
      </c>
    </row>
    <row r="26" spans="1:42" ht="29.25" x14ac:dyDescent="0.25">
      <c r="A26" s="1">
        <f>A1</f>
        <v>1</v>
      </c>
      <c r="B26" s="1">
        <f>VLOOKUP(A26,$A$2:$B$24,2,FALSE)</f>
        <v>0</v>
      </c>
      <c r="H26" s="1">
        <v>25</v>
      </c>
      <c r="I26" s="21" t="s">
        <v>47</v>
      </c>
      <c r="L26" s="1">
        <v>25</v>
      </c>
      <c r="M26" s="21" t="s">
        <v>47</v>
      </c>
      <c r="S26" s="1">
        <v>24</v>
      </c>
      <c r="W26" t="s">
        <v>245</v>
      </c>
      <c r="X26" t="s">
        <v>511</v>
      </c>
      <c r="AP26" s="5" t="s">
        <v>828</v>
      </c>
    </row>
    <row r="27" spans="1:42" ht="15" x14ac:dyDescent="0.25">
      <c r="H27" s="1">
        <v>26</v>
      </c>
      <c r="I27" s="21" t="s">
        <v>48</v>
      </c>
      <c r="L27" s="1">
        <v>26</v>
      </c>
      <c r="M27" s="21" t="s">
        <v>48</v>
      </c>
      <c r="S27" s="1">
        <v>25</v>
      </c>
      <c r="W27" t="s">
        <v>246</v>
      </c>
      <c r="X27" t="s">
        <v>512</v>
      </c>
    </row>
    <row r="28" spans="1:42" ht="28.5" x14ac:dyDescent="0.25">
      <c r="B28" s="1" t="s">
        <v>117</v>
      </c>
      <c r="H28" s="1">
        <v>27</v>
      </c>
      <c r="I28" s="21" t="s">
        <v>49</v>
      </c>
      <c r="L28" s="1">
        <v>27</v>
      </c>
      <c r="M28" s="21" t="s">
        <v>49</v>
      </c>
      <c r="S28" s="1" t="s">
        <v>477</v>
      </c>
      <c r="W28" t="s">
        <v>247</v>
      </c>
      <c r="X28" t="s">
        <v>513</v>
      </c>
      <c r="AP28" s="22" t="str">
        <f>(AP24&amp;" "&amp;AP25&amp;" "&amp;AP26)</f>
        <v>I/We confirm  that   (‘the Firm’) has taken and shall continue to take reasonable steps to ensure that the following persons (as relevant to the firm’s business model) are fit and proper persons:</v>
      </c>
    </row>
    <row r="29" spans="1:42" ht="15" x14ac:dyDescent="0.25">
      <c r="B29" s="1" t="s">
        <v>192</v>
      </c>
      <c r="H29" s="1">
        <v>28</v>
      </c>
      <c r="I29" s="21" t="s">
        <v>50</v>
      </c>
      <c r="L29" s="1">
        <v>28</v>
      </c>
      <c r="M29" s="21" t="s">
        <v>50</v>
      </c>
      <c r="W29" t="s">
        <v>514</v>
      </c>
      <c r="X29" t="s">
        <v>515</v>
      </c>
    </row>
    <row r="30" spans="1:42" ht="15" x14ac:dyDescent="0.25">
      <c r="H30" s="1">
        <v>29</v>
      </c>
      <c r="I30" s="21" t="s">
        <v>51</v>
      </c>
      <c r="L30" s="1">
        <v>29</v>
      </c>
      <c r="M30" s="21" t="s">
        <v>51</v>
      </c>
      <c r="W30" t="s">
        <v>516</v>
      </c>
      <c r="X30" t="s">
        <v>517</v>
      </c>
    </row>
    <row r="31" spans="1:42" ht="15" x14ac:dyDescent="0.25">
      <c r="H31" s="1">
        <v>30</v>
      </c>
      <c r="I31" s="18" t="s">
        <v>52</v>
      </c>
      <c r="L31" s="1">
        <v>30</v>
      </c>
      <c r="M31" s="18" t="s">
        <v>52</v>
      </c>
      <c r="W31" t="s">
        <v>248</v>
      </c>
      <c r="X31" t="s">
        <v>518</v>
      </c>
    </row>
    <row r="32" spans="1:42" ht="15" x14ac:dyDescent="0.25">
      <c r="H32" s="1">
        <v>31</v>
      </c>
      <c r="I32" s="18" t="s">
        <v>53</v>
      </c>
      <c r="L32" s="1">
        <v>31</v>
      </c>
      <c r="M32" s="18" t="s">
        <v>53</v>
      </c>
      <c r="W32" t="s">
        <v>249</v>
      </c>
      <c r="X32" t="s">
        <v>519</v>
      </c>
    </row>
    <row r="33" spans="8:24" ht="15" x14ac:dyDescent="0.25">
      <c r="H33" s="1">
        <v>32</v>
      </c>
      <c r="I33" s="23" t="s">
        <v>54</v>
      </c>
      <c r="L33" s="1">
        <v>32</v>
      </c>
      <c r="M33" s="23" t="s">
        <v>54</v>
      </c>
      <c r="W33" t="s">
        <v>250</v>
      </c>
      <c r="X33" t="s">
        <v>520</v>
      </c>
    </row>
    <row r="34" spans="8:24" ht="15" x14ac:dyDescent="0.25">
      <c r="H34" s="1">
        <v>33</v>
      </c>
      <c r="I34" s="18" t="s">
        <v>55</v>
      </c>
      <c r="L34" s="1">
        <v>33</v>
      </c>
      <c r="M34" s="18" t="s">
        <v>55</v>
      </c>
      <c r="W34" t="s">
        <v>251</v>
      </c>
      <c r="X34" t="s">
        <v>521</v>
      </c>
    </row>
    <row r="35" spans="8:24" ht="15" x14ac:dyDescent="0.25">
      <c r="H35" s="1">
        <v>34</v>
      </c>
      <c r="I35" s="18" t="s">
        <v>56</v>
      </c>
      <c r="L35" s="1">
        <v>34</v>
      </c>
      <c r="M35" s="18" t="s">
        <v>56</v>
      </c>
      <c r="W35" t="s">
        <v>522</v>
      </c>
      <c r="X35" t="s">
        <v>523</v>
      </c>
    </row>
    <row r="36" spans="8:24" ht="15" x14ac:dyDescent="0.25">
      <c r="H36" s="1">
        <v>35</v>
      </c>
      <c r="I36" s="18" t="s">
        <v>57</v>
      </c>
      <c r="L36" s="1">
        <v>35</v>
      </c>
      <c r="M36" s="18" t="s">
        <v>57</v>
      </c>
      <c r="W36" t="s">
        <v>524</v>
      </c>
      <c r="X36" t="s">
        <v>525</v>
      </c>
    </row>
    <row r="37" spans="8:24" ht="15" x14ac:dyDescent="0.25">
      <c r="H37" s="1">
        <v>36</v>
      </c>
      <c r="I37" s="18" t="s">
        <v>58</v>
      </c>
      <c r="L37" s="1">
        <v>36</v>
      </c>
      <c r="M37" s="18" t="s">
        <v>58</v>
      </c>
      <c r="W37" t="s">
        <v>252</v>
      </c>
      <c r="X37" t="s">
        <v>526</v>
      </c>
    </row>
    <row r="38" spans="8:24" ht="15" x14ac:dyDescent="0.25">
      <c r="H38" s="1">
        <v>37</v>
      </c>
      <c r="I38" s="18" t="s">
        <v>59</v>
      </c>
      <c r="L38" s="1">
        <v>37</v>
      </c>
      <c r="M38" s="18" t="s">
        <v>59</v>
      </c>
      <c r="W38" t="s">
        <v>253</v>
      </c>
      <c r="X38" t="s">
        <v>527</v>
      </c>
    </row>
    <row r="39" spans="8:24" ht="15" x14ac:dyDescent="0.25">
      <c r="H39" s="1">
        <v>38</v>
      </c>
      <c r="I39" s="18" t="s">
        <v>60</v>
      </c>
      <c r="L39" s="1">
        <v>38</v>
      </c>
      <c r="M39" s="18" t="s">
        <v>60</v>
      </c>
      <c r="W39" t="s">
        <v>254</v>
      </c>
      <c r="X39" t="s">
        <v>528</v>
      </c>
    </row>
    <row r="40" spans="8:24" ht="15" x14ac:dyDescent="0.25">
      <c r="H40" s="1">
        <v>39</v>
      </c>
      <c r="I40" s="23" t="s">
        <v>61</v>
      </c>
      <c r="L40" s="1">
        <v>39</v>
      </c>
      <c r="M40" s="23" t="s">
        <v>61</v>
      </c>
      <c r="W40" t="s">
        <v>255</v>
      </c>
      <c r="X40" t="s">
        <v>529</v>
      </c>
    </row>
    <row r="41" spans="8:24" ht="15" x14ac:dyDescent="0.25">
      <c r="H41" s="1">
        <v>40</v>
      </c>
      <c r="I41" s="18" t="s">
        <v>62</v>
      </c>
      <c r="L41" s="1">
        <v>40</v>
      </c>
      <c r="M41" s="18" t="s">
        <v>62</v>
      </c>
      <c r="W41" t="s">
        <v>256</v>
      </c>
      <c r="X41" t="s">
        <v>530</v>
      </c>
    </row>
    <row r="42" spans="8:24" ht="15" x14ac:dyDescent="0.25">
      <c r="H42" s="1">
        <v>41</v>
      </c>
      <c r="I42" s="18" t="s">
        <v>63</v>
      </c>
      <c r="L42" s="1">
        <v>41</v>
      </c>
      <c r="M42" s="18" t="s">
        <v>63</v>
      </c>
      <c r="W42" t="s">
        <v>257</v>
      </c>
      <c r="X42" t="s">
        <v>531</v>
      </c>
    </row>
    <row r="43" spans="8:24" ht="15" x14ac:dyDescent="0.25">
      <c r="H43" s="1">
        <v>42</v>
      </c>
      <c r="I43" s="18" t="s">
        <v>64</v>
      </c>
      <c r="L43" s="1">
        <v>42</v>
      </c>
      <c r="M43" s="18" t="s">
        <v>64</v>
      </c>
      <c r="W43" t="s">
        <v>258</v>
      </c>
      <c r="X43" t="s">
        <v>532</v>
      </c>
    </row>
    <row r="44" spans="8:24" ht="15" x14ac:dyDescent="0.25">
      <c r="H44" s="1">
        <v>43</v>
      </c>
      <c r="I44" s="18" t="s">
        <v>65</v>
      </c>
      <c r="L44" s="1">
        <v>43</v>
      </c>
      <c r="M44" s="18" t="s">
        <v>65</v>
      </c>
      <c r="W44" t="s">
        <v>259</v>
      </c>
      <c r="X44" t="s">
        <v>533</v>
      </c>
    </row>
    <row r="45" spans="8:24" ht="15" x14ac:dyDescent="0.25">
      <c r="H45" s="1">
        <v>44</v>
      </c>
      <c r="I45" s="18" t="s">
        <v>66</v>
      </c>
      <c r="L45" s="1">
        <v>44</v>
      </c>
      <c r="M45" s="18" t="s">
        <v>66</v>
      </c>
      <c r="W45" t="s">
        <v>260</v>
      </c>
      <c r="X45" t="s">
        <v>534</v>
      </c>
    </row>
    <row r="46" spans="8:24" ht="15" x14ac:dyDescent="0.25">
      <c r="H46" s="1">
        <v>45</v>
      </c>
      <c r="I46" s="18" t="s">
        <v>67</v>
      </c>
      <c r="L46" s="1">
        <v>45</v>
      </c>
      <c r="M46" s="18" t="s">
        <v>67</v>
      </c>
      <c r="W46" t="s">
        <v>261</v>
      </c>
      <c r="X46" t="s">
        <v>535</v>
      </c>
    </row>
    <row r="47" spans="8:24" ht="15" x14ac:dyDescent="0.25">
      <c r="H47" s="1">
        <v>46</v>
      </c>
      <c r="I47" s="18" t="s">
        <v>68</v>
      </c>
      <c r="L47" s="1">
        <v>46</v>
      </c>
      <c r="M47" s="18" t="s">
        <v>68</v>
      </c>
      <c r="W47" t="s">
        <v>262</v>
      </c>
      <c r="X47" t="s">
        <v>536</v>
      </c>
    </row>
    <row r="48" spans="8:24" ht="15" x14ac:dyDescent="0.25">
      <c r="H48" s="1">
        <v>47</v>
      </c>
      <c r="I48" s="18" t="s">
        <v>69</v>
      </c>
      <c r="L48" s="1">
        <v>47</v>
      </c>
      <c r="M48" s="18" t="s">
        <v>69</v>
      </c>
      <c r="W48" t="s">
        <v>263</v>
      </c>
      <c r="X48" t="s">
        <v>537</v>
      </c>
    </row>
    <row r="49" spans="8:24" ht="15" x14ac:dyDescent="0.25">
      <c r="H49" s="1">
        <v>48</v>
      </c>
      <c r="I49" s="18" t="s">
        <v>70</v>
      </c>
      <c r="L49" s="1">
        <v>48</v>
      </c>
      <c r="M49" s="18" t="s">
        <v>70</v>
      </c>
      <c r="W49" t="s">
        <v>264</v>
      </c>
      <c r="X49" t="s">
        <v>538</v>
      </c>
    </row>
    <row r="50" spans="8:24" ht="15" x14ac:dyDescent="0.25">
      <c r="H50" s="1">
        <v>49</v>
      </c>
      <c r="I50" s="18" t="s">
        <v>71</v>
      </c>
      <c r="L50" s="1">
        <v>49</v>
      </c>
      <c r="M50" s="18" t="s">
        <v>71</v>
      </c>
      <c r="W50" t="s">
        <v>539</v>
      </c>
      <c r="X50" t="s">
        <v>540</v>
      </c>
    </row>
    <row r="51" spans="8:24" ht="15" x14ac:dyDescent="0.25">
      <c r="H51" s="1">
        <v>50</v>
      </c>
      <c r="L51" s="1">
        <v>50</v>
      </c>
      <c r="M51" s="1" t="s">
        <v>483</v>
      </c>
      <c r="W51" t="s">
        <v>265</v>
      </c>
      <c r="X51" t="s">
        <v>541</v>
      </c>
    </row>
    <row r="52" spans="8:24" ht="15" x14ac:dyDescent="0.25">
      <c r="H52" s="1">
        <v>51</v>
      </c>
      <c r="L52" s="1">
        <v>51</v>
      </c>
      <c r="W52" t="s">
        <v>266</v>
      </c>
      <c r="X52" t="s">
        <v>542</v>
      </c>
    </row>
    <row r="53" spans="8:24" ht="15" x14ac:dyDescent="0.25">
      <c r="H53" s="1">
        <v>52</v>
      </c>
      <c r="L53" s="1">
        <v>52</v>
      </c>
      <c r="W53" t="s">
        <v>267</v>
      </c>
      <c r="X53" t="s">
        <v>543</v>
      </c>
    </row>
    <row r="54" spans="8:24" ht="15" x14ac:dyDescent="0.25">
      <c r="H54" s="1">
        <v>53</v>
      </c>
      <c r="L54" s="1">
        <v>53</v>
      </c>
      <c r="W54" t="s">
        <v>268</v>
      </c>
      <c r="X54" t="s">
        <v>544</v>
      </c>
    </row>
    <row r="55" spans="8:24" ht="15" x14ac:dyDescent="0.25">
      <c r="H55" s="1">
        <v>54</v>
      </c>
      <c r="L55" s="1">
        <v>54</v>
      </c>
      <c r="W55" t="s">
        <v>269</v>
      </c>
      <c r="X55" t="s">
        <v>545</v>
      </c>
    </row>
    <row r="56" spans="8:24" ht="15" x14ac:dyDescent="0.25">
      <c r="H56" s="1">
        <v>55</v>
      </c>
      <c r="L56" s="1">
        <v>55</v>
      </c>
      <c r="W56" t="s">
        <v>270</v>
      </c>
      <c r="X56" t="s">
        <v>546</v>
      </c>
    </row>
    <row r="57" spans="8:24" ht="15" x14ac:dyDescent="0.25">
      <c r="W57" t="s">
        <v>547</v>
      </c>
      <c r="X57" t="s">
        <v>548</v>
      </c>
    </row>
    <row r="58" spans="8:24" ht="15" x14ac:dyDescent="0.25">
      <c r="W58" t="s">
        <v>271</v>
      </c>
      <c r="X58" t="s">
        <v>549</v>
      </c>
    </row>
    <row r="59" spans="8:24" ht="15" x14ac:dyDescent="0.25">
      <c r="W59" t="s">
        <v>550</v>
      </c>
      <c r="X59" t="s">
        <v>551</v>
      </c>
    </row>
    <row r="60" spans="8:24" ht="15" x14ac:dyDescent="0.25">
      <c r="W60" t="s">
        <v>552</v>
      </c>
      <c r="X60" t="s">
        <v>553</v>
      </c>
    </row>
    <row r="61" spans="8:24" ht="15" x14ac:dyDescent="0.25">
      <c r="W61" t="s">
        <v>272</v>
      </c>
      <c r="X61" t="s">
        <v>554</v>
      </c>
    </row>
    <row r="62" spans="8:24" ht="15" x14ac:dyDescent="0.25">
      <c r="W62" t="s">
        <v>273</v>
      </c>
      <c r="X62" t="s">
        <v>555</v>
      </c>
    </row>
    <row r="63" spans="8:24" ht="15" x14ac:dyDescent="0.25">
      <c r="W63" t="s">
        <v>274</v>
      </c>
      <c r="X63" t="s">
        <v>556</v>
      </c>
    </row>
    <row r="64" spans="8:24" ht="15" x14ac:dyDescent="0.25">
      <c r="W64" t="s">
        <v>275</v>
      </c>
      <c r="X64" t="s">
        <v>557</v>
      </c>
    </row>
    <row r="65" spans="23:24" ht="15" x14ac:dyDescent="0.25">
      <c r="W65" t="s">
        <v>558</v>
      </c>
      <c r="X65" t="s">
        <v>559</v>
      </c>
    </row>
    <row r="66" spans="23:24" ht="15" x14ac:dyDescent="0.25">
      <c r="W66" t="s">
        <v>276</v>
      </c>
      <c r="X66" t="s">
        <v>560</v>
      </c>
    </row>
    <row r="67" spans="23:24" ht="15" x14ac:dyDescent="0.25">
      <c r="W67" t="s">
        <v>277</v>
      </c>
      <c r="X67" t="s">
        <v>561</v>
      </c>
    </row>
    <row r="68" spans="23:24" ht="15" x14ac:dyDescent="0.25">
      <c r="W68" t="s">
        <v>278</v>
      </c>
      <c r="X68" t="s">
        <v>562</v>
      </c>
    </row>
    <row r="69" spans="23:24" ht="15" x14ac:dyDescent="0.25">
      <c r="W69" t="s">
        <v>279</v>
      </c>
      <c r="X69" t="s">
        <v>563</v>
      </c>
    </row>
    <row r="70" spans="23:24" ht="15" x14ac:dyDescent="0.25">
      <c r="W70" t="s">
        <v>280</v>
      </c>
      <c r="X70" t="s">
        <v>564</v>
      </c>
    </row>
    <row r="71" spans="23:24" ht="15" x14ac:dyDescent="0.25">
      <c r="W71" t="s">
        <v>281</v>
      </c>
      <c r="X71" t="s">
        <v>565</v>
      </c>
    </row>
    <row r="72" spans="23:24" ht="15" x14ac:dyDescent="0.25">
      <c r="W72" t="s">
        <v>282</v>
      </c>
      <c r="X72" t="s">
        <v>566</v>
      </c>
    </row>
    <row r="73" spans="23:24" ht="15" x14ac:dyDescent="0.25">
      <c r="W73" t="s">
        <v>283</v>
      </c>
      <c r="X73" t="s">
        <v>567</v>
      </c>
    </row>
    <row r="74" spans="23:24" ht="15" x14ac:dyDescent="0.25">
      <c r="W74" t="s">
        <v>568</v>
      </c>
      <c r="X74" t="s">
        <v>569</v>
      </c>
    </row>
    <row r="75" spans="23:24" ht="15" x14ac:dyDescent="0.25">
      <c r="W75" t="s">
        <v>284</v>
      </c>
      <c r="X75" t="s">
        <v>570</v>
      </c>
    </row>
    <row r="76" spans="23:24" ht="15" x14ac:dyDescent="0.25">
      <c r="W76" t="s">
        <v>285</v>
      </c>
      <c r="X76" t="s">
        <v>571</v>
      </c>
    </row>
    <row r="77" spans="23:24" ht="15" x14ac:dyDescent="0.25">
      <c r="W77" t="s">
        <v>286</v>
      </c>
      <c r="X77" t="s">
        <v>572</v>
      </c>
    </row>
    <row r="78" spans="23:24" ht="15" x14ac:dyDescent="0.25">
      <c r="W78" t="s">
        <v>287</v>
      </c>
      <c r="X78" t="s">
        <v>573</v>
      </c>
    </row>
    <row r="79" spans="23:24" ht="15" x14ac:dyDescent="0.25">
      <c r="W79" t="s">
        <v>288</v>
      </c>
      <c r="X79" t="s">
        <v>574</v>
      </c>
    </row>
    <row r="80" spans="23:24" ht="15" x14ac:dyDescent="0.25">
      <c r="W80" t="s">
        <v>575</v>
      </c>
      <c r="X80" t="s">
        <v>576</v>
      </c>
    </row>
    <row r="81" spans="23:24" ht="15" x14ac:dyDescent="0.25">
      <c r="W81" t="s">
        <v>289</v>
      </c>
      <c r="X81" t="s">
        <v>577</v>
      </c>
    </row>
    <row r="82" spans="23:24" ht="15" x14ac:dyDescent="0.25">
      <c r="W82" t="s">
        <v>290</v>
      </c>
      <c r="X82" t="s">
        <v>578</v>
      </c>
    </row>
    <row r="83" spans="23:24" ht="15" x14ac:dyDescent="0.25">
      <c r="W83" t="s">
        <v>291</v>
      </c>
      <c r="X83" t="s">
        <v>579</v>
      </c>
    </row>
    <row r="84" spans="23:24" ht="15" x14ac:dyDescent="0.25">
      <c r="W84" t="s">
        <v>292</v>
      </c>
      <c r="X84" t="s">
        <v>580</v>
      </c>
    </row>
    <row r="85" spans="23:24" ht="15" x14ac:dyDescent="0.25">
      <c r="W85" t="s">
        <v>293</v>
      </c>
      <c r="X85" t="s">
        <v>581</v>
      </c>
    </row>
    <row r="86" spans="23:24" ht="15" x14ac:dyDescent="0.25">
      <c r="W86" t="s">
        <v>294</v>
      </c>
      <c r="X86" t="s">
        <v>582</v>
      </c>
    </row>
    <row r="87" spans="23:24" ht="15" x14ac:dyDescent="0.25">
      <c r="W87" t="s">
        <v>295</v>
      </c>
      <c r="X87" t="s">
        <v>583</v>
      </c>
    </row>
    <row r="88" spans="23:24" ht="15" x14ac:dyDescent="0.25">
      <c r="W88" t="s">
        <v>296</v>
      </c>
      <c r="X88" t="s">
        <v>584</v>
      </c>
    </row>
    <row r="89" spans="23:24" ht="15" x14ac:dyDescent="0.25">
      <c r="W89" t="s">
        <v>297</v>
      </c>
      <c r="X89" t="s">
        <v>585</v>
      </c>
    </row>
    <row r="90" spans="23:24" ht="15" x14ac:dyDescent="0.25">
      <c r="W90" t="s">
        <v>298</v>
      </c>
      <c r="X90" t="s">
        <v>586</v>
      </c>
    </row>
    <row r="91" spans="23:24" ht="15" x14ac:dyDescent="0.25">
      <c r="W91" t="s">
        <v>299</v>
      </c>
      <c r="X91" t="s">
        <v>587</v>
      </c>
    </row>
    <row r="92" spans="23:24" ht="15" x14ac:dyDescent="0.25">
      <c r="W92" t="s">
        <v>300</v>
      </c>
      <c r="X92" t="s">
        <v>588</v>
      </c>
    </row>
    <row r="93" spans="23:24" ht="15" x14ac:dyDescent="0.25">
      <c r="W93" t="s">
        <v>301</v>
      </c>
      <c r="X93" t="s">
        <v>589</v>
      </c>
    </row>
    <row r="94" spans="23:24" ht="15" x14ac:dyDescent="0.25">
      <c r="W94" t="s">
        <v>302</v>
      </c>
      <c r="X94" t="s">
        <v>590</v>
      </c>
    </row>
    <row r="95" spans="23:24" ht="15" x14ac:dyDescent="0.25">
      <c r="W95" t="s">
        <v>303</v>
      </c>
      <c r="X95" t="s">
        <v>591</v>
      </c>
    </row>
    <row r="96" spans="23:24" ht="15" x14ac:dyDescent="0.25">
      <c r="W96" t="s">
        <v>304</v>
      </c>
      <c r="X96" t="s">
        <v>592</v>
      </c>
    </row>
    <row r="97" spans="23:24" ht="15" x14ac:dyDescent="0.25">
      <c r="W97" t="s">
        <v>305</v>
      </c>
      <c r="X97" t="s">
        <v>593</v>
      </c>
    </row>
    <row r="98" spans="23:24" ht="15" x14ac:dyDescent="0.25">
      <c r="W98" t="s">
        <v>594</v>
      </c>
      <c r="X98" t="s">
        <v>595</v>
      </c>
    </row>
    <row r="99" spans="23:24" ht="15" x14ac:dyDescent="0.25">
      <c r="W99" t="s">
        <v>306</v>
      </c>
      <c r="X99" t="s">
        <v>596</v>
      </c>
    </row>
    <row r="100" spans="23:24" ht="15" x14ac:dyDescent="0.25">
      <c r="W100" t="s">
        <v>307</v>
      </c>
      <c r="X100" t="s">
        <v>597</v>
      </c>
    </row>
    <row r="101" spans="23:24" ht="15" x14ac:dyDescent="0.25">
      <c r="W101" t="s">
        <v>308</v>
      </c>
      <c r="X101" t="s">
        <v>598</v>
      </c>
    </row>
    <row r="102" spans="23:24" ht="15" x14ac:dyDescent="0.25">
      <c r="W102" t="s">
        <v>309</v>
      </c>
      <c r="X102" t="s">
        <v>599</v>
      </c>
    </row>
    <row r="103" spans="23:24" ht="15" x14ac:dyDescent="0.25">
      <c r="W103" t="s">
        <v>310</v>
      </c>
      <c r="X103" t="s">
        <v>600</v>
      </c>
    </row>
    <row r="104" spans="23:24" ht="15" x14ac:dyDescent="0.25">
      <c r="W104" t="s">
        <v>311</v>
      </c>
      <c r="X104" t="s">
        <v>601</v>
      </c>
    </row>
    <row r="105" spans="23:24" ht="15" x14ac:dyDescent="0.25">
      <c r="W105" t="s">
        <v>312</v>
      </c>
      <c r="X105" t="s">
        <v>602</v>
      </c>
    </row>
    <row r="106" spans="23:24" ht="15" x14ac:dyDescent="0.25">
      <c r="W106" t="s">
        <v>313</v>
      </c>
      <c r="X106" t="s">
        <v>603</v>
      </c>
    </row>
    <row r="107" spans="23:24" ht="15" x14ac:dyDescent="0.25">
      <c r="W107" t="s">
        <v>314</v>
      </c>
      <c r="X107" t="s">
        <v>604</v>
      </c>
    </row>
    <row r="108" spans="23:24" ht="15" x14ac:dyDescent="0.25">
      <c r="W108" t="s">
        <v>315</v>
      </c>
      <c r="X108" t="s">
        <v>605</v>
      </c>
    </row>
    <row r="109" spans="23:24" ht="15" x14ac:dyDescent="0.25">
      <c r="W109" t="s">
        <v>316</v>
      </c>
      <c r="X109" t="s">
        <v>606</v>
      </c>
    </row>
    <row r="110" spans="23:24" ht="15" x14ac:dyDescent="0.25">
      <c r="W110" t="s">
        <v>317</v>
      </c>
      <c r="X110" t="s">
        <v>607</v>
      </c>
    </row>
    <row r="111" spans="23:24" ht="15" x14ac:dyDescent="0.25">
      <c r="W111" t="s">
        <v>608</v>
      </c>
      <c r="X111" t="s">
        <v>609</v>
      </c>
    </row>
    <row r="112" spans="23:24" ht="15" x14ac:dyDescent="0.25">
      <c r="W112" t="s">
        <v>318</v>
      </c>
      <c r="X112" t="s">
        <v>610</v>
      </c>
    </row>
    <row r="113" spans="23:24" ht="15" x14ac:dyDescent="0.25">
      <c r="W113" t="s">
        <v>319</v>
      </c>
      <c r="X113" t="s">
        <v>611</v>
      </c>
    </row>
    <row r="114" spans="23:24" ht="15" x14ac:dyDescent="0.25">
      <c r="W114" t="s">
        <v>320</v>
      </c>
      <c r="X114" t="s">
        <v>612</v>
      </c>
    </row>
    <row r="115" spans="23:24" ht="15" x14ac:dyDescent="0.25">
      <c r="W115" t="s">
        <v>321</v>
      </c>
      <c r="X115" t="s">
        <v>613</v>
      </c>
    </row>
    <row r="116" spans="23:24" ht="15" x14ac:dyDescent="0.25">
      <c r="W116" t="s">
        <v>322</v>
      </c>
      <c r="X116" t="s">
        <v>614</v>
      </c>
    </row>
    <row r="117" spans="23:24" ht="15" x14ac:dyDescent="0.25">
      <c r="W117" t="s">
        <v>323</v>
      </c>
      <c r="X117" t="s">
        <v>615</v>
      </c>
    </row>
    <row r="118" spans="23:24" ht="15" x14ac:dyDescent="0.25">
      <c r="W118" t="s">
        <v>324</v>
      </c>
      <c r="X118" t="s">
        <v>616</v>
      </c>
    </row>
    <row r="119" spans="23:24" ht="15" x14ac:dyDescent="0.25">
      <c r="W119" t="s">
        <v>325</v>
      </c>
      <c r="X119" t="s">
        <v>617</v>
      </c>
    </row>
    <row r="120" spans="23:24" ht="15" x14ac:dyDescent="0.25">
      <c r="W120" t="s">
        <v>326</v>
      </c>
      <c r="X120" t="s">
        <v>618</v>
      </c>
    </row>
    <row r="121" spans="23:24" ht="15" x14ac:dyDescent="0.25">
      <c r="W121" t="s">
        <v>327</v>
      </c>
      <c r="X121" t="s">
        <v>619</v>
      </c>
    </row>
    <row r="122" spans="23:24" ht="15" x14ac:dyDescent="0.25">
      <c r="W122" t="s">
        <v>328</v>
      </c>
      <c r="X122" t="s">
        <v>620</v>
      </c>
    </row>
    <row r="123" spans="23:24" ht="15" x14ac:dyDescent="0.25">
      <c r="W123" t="s">
        <v>329</v>
      </c>
      <c r="X123" t="s">
        <v>621</v>
      </c>
    </row>
    <row r="124" spans="23:24" ht="15" x14ac:dyDescent="0.25">
      <c r="W124" t="s">
        <v>330</v>
      </c>
      <c r="X124" t="s">
        <v>622</v>
      </c>
    </row>
    <row r="125" spans="23:24" ht="15" x14ac:dyDescent="0.25">
      <c r="W125" t="s">
        <v>331</v>
      </c>
      <c r="X125" t="s">
        <v>623</v>
      </c>
    </row>
    <row r="126" spans="23:24" ht="15" x14ac:dyDescent="0.25">
      <c r="W126" t="s">
        <v>332</v>
      </c>
      <c r="X126" t="s">
        <v>624</v>
      </c>
    </row>
    <row r="127" spans="23:24" ht="15" x14ac:dyDescent="0.25">
      <c r="W127" t="s">
        <v>333</v>
      </c>
      <c r="X127" t="s">
        <v>625</v>
      </c>
    </row>
    <row r="128" spans="23:24" ht="15" x14ac:dyDescent="0.25">
      <c r="W128" t="s">
        <v>334</v>
      </c>
      <c r="X128" t="s">
        <v>626</v>
      </c>
    </row>
    <row r="129" spans="23:24" ht="15" x14ac:dyDescent="0.25">
      <c r="W129" t="s">
        <v>335</v>
      </c>
      <c r="X129" t="s">
        <v>627</v>
      </c>
    </row>
    <row r="130" spans="23:24" ht="15" x14ac:dyDescent="0.25">
      <c r="W130" t="s">
        <v>336</v>
      </c>
      <c r="X130" t="s">
        <v>628</v>
      </c>
    </row>
    <row r="131" spans="23:24" ht="15" x14ac:dyDescent="0.25">
      <c r="W131" t="s">
        <v>337</v>
      </c>
      <c r="X131" t="s">
        <v>629</v>
      </c>
    </row>
    <row r="132" spans="23:24" ht="15" x14ac:dyDescent="0.25">
      <c r="W132" t="s">
        <v>630</v>
      </c>
      <c r="X132" t="s">
        <v>631</v>
      </c>
    </row>
    <row r="133" spans="23:24" ht="15" x14ac:dyDescent="0.25">
      <c r="W133" t="s">
        <v>338</v>
      </c>
      <c r="X133" t="s">
        <v>632</v>
      </c>
    </row>
    <row r="134" spans="23:24" ht="15" x14ac:dyDescent="0.25">
      <c r="W134" t="s">
        <v>339</v>
      </c>
      <c r="X134" t="s">
        <v>633</v>
      </c>
    </row>
    <row r="135" spans="23:24" ht="15" x14ac:dyDescent="0.25">
      <c r="W135" t="s">
        <v>340</v>
      </c>
      <c r="X135" t="s">
        <v>634</v>
      </c>
    </row>
    <row r="136" spans="23:24" ht="15" x14ac:dyDescent="0.25">
      <c r="W136" t="s">
        <v>341</v>
      </c>
      <c r="X136" t="s">
        <v>635</v>
      </c>
    </row>
    <row r="137" spans="23:24" ht="15" x14ac:dyDescent="0.25">
      <c r="W137" t="s">
        <v>342</v>
      </c>
      <c r="X137" t="s">
        <v>636</v>
      </c>
    </row>
    <row r="138" spans="23:24" ht="15" x14ac:dyDescent="0.25">
      <c r="W138" t="s">
        <v>343</v>
      </c>
      <c r="X138" t="s">
        <v>637</v>
      </c>
    </row>
    <row r="139" spans="23:24" ht="15" x14ac:dyDescent="0.25">
      <c r="W139" t="s">
        <v>344</v>
      </c>
      <c r="X139" t="s">
        <v>638</v>
      </c>
    </row>
    <row r="140" spans="23:24" ht="15" x14ac:dyDescent="0.25">
      <c r="W140" t="s">
        <v>345</v>
      </c>
      <c r="X140" t="s">
        <v>639</v>
      </c>
    </row>
    <row r="141" spans="23:24" ht="15" x14ac:dyDescent="0.25">
      <c r="W141" t="s">
        <v>346</v>
      </c>
      <c r="X141" t="s">
        <v>640</v>
      </c>
    </row>
    <row r="142" spans="23:24" ht="15" x14ac:dyDescent="0.25">
      <c r="W142" t="s">
        <v>347</v>
      </c>
      <c r="X142" t="s">
        <v>641</v>
      </c>
    </row>
    <row r="143" spans="23:24" ht="15" x14ac:dyDescent="0.25">
      <c r="W143" t="s">
        <v>348</v>
      </c>
      <c r="X143" t="s">
        <v>642</v>
      </c>
    </row>
    <row r="144" spans="23:24" ht="15" x14ac:dyDescent="0.25">
      <c r="W144" t="s">
        <v>349</v>
      </c>
      <c r="X144" t="s">
        <v>643</v>
      </c>
    </row>
    <row r="145" spans="23:24" ht="15" x14ac:dyDescent="0.25">
      <c r="W145" t="s">
        <v>644</v>
      </c>
      <c r="X145" t="s">
        <v>645</v>
      </c>
    </row>
    <row r="146" spans="23:24" ht="15" x14ac:dyDescent="0.25">
      <c r="W146" t="s">
        <v>646</v>
      </c>
      <c r="X146" t="s">
        <v>647</v>
      </c>
    </row>
    <row r="147" spans="23:24" ht="15" x14ac:dyDescent="0.25">
      <c r="W147" t="s">
        <v>350</v>
      </c>
      <c r="X147" t="s">
        <v>648</v>
      </c>
    </row>
    <row r="148" spans="23:24" ht="15" x14ac:dyDescent="0.25">
      <c r="W148" t="s">
        <v>351</v>
      </c>
      <c r="X148" t="s">
        <v>649</v>
      </c>
    </row>
    <row r="149" spans="23:24" ht="15" x14ac:dyDescent="0.25">
      <c r="W149" t="s">
        <v>352</v>
      </c>
      <c r="X149" t="s">
        <v>650</v>
      </c>
    </row>
    <row r="150" spans="23:24" ht="15" x14ac:dyDescent="0.25">
      <c r="W150" t="s">
        <v>353</v>
      </c>
      <c r="X150" t="s">
        <v>651</v>
      </c>
    </row>
    <row r="151" spans="23:24" ht="15" x14ac:dyDescent="0.25">
      <c r="W151" t="s">
        <v>354</v>
      </c>
      <c r="X151" t="s">
        <v>652</v>
      </c>
    </row>
    <row r="152" spans="23:24" ht="15" x14ac:dyDescent="0.25">
      <c r="W152" t="s">
        <v>355</v>
      </c>
      <c r="X152" t="s">
        <v>653</v>
      </c>
    </row>
    <row r="153" spans="23:24" ht="15" x14ac:dyDescent="0.25">
      <c r="W153" t="s">
        <v>356</v>
      </c>
      <c r="X153" t="s">
        <v>654</v>
      </c>
    </row>
    <row r="154" spans="23:24" ht="15" x14ac:dyDescent="0.25">
      <c r="W154" t="s">
        <v>357</v>
      </c>
      <c r="X154" t="s">
        <v>655</v>
      </c>
    </row>
    <row r="155" spans="23:24" ht="15" x14ac:dyDescent="0.25">
      <c r="W155" t="s">
        <v>358</v>
      </c>
      <c r="X155" t="s">
        <v>656</v>
      </c>
    </row>
    <row r="156" spans="23:24" ht="15" x14ac:dyDescent="0.25">
      <c r="W156" t="s">
        <v>359</v>
      </c>
      <c r="X156" t="s">
        <v>657</v>
      </c>
    </row>
    <row r="157" spans="23:24" ht="15" x14ac:dyDescent="0.25">
      <c r="W157" t="s">
        <v>360</v>
      </c>
      <c r="X157" t="s">
        <v>658</v>
      </c>
    </row>
    <row r="158" spans="23:24" ht="15" x14ac:dyDescent="0.25">
      <c r="W158" t="s">
        <v>361</v>
      </c>
      <c r="X158" t="s">
        <v>659</v>
      </c>
    </row>
    <row r="159" spans="23:24" ht="15" x14ac:dyDescent="0.25">
      <c r="W159" t="s">
        <v>362</v>
      </c>
      <c r="X159" t="s">
        <v>660</v>
      </c>
    </row>
    <row r="160" spans="23:24" ht="15" x14ac:dyDescent="0.25">
      <c r="W160" t="s">
        <v>363</v>
      </c>
      <c r="X160" t="s">
        <v>661</v>
      </c>
    </row>
    <row r="161" spans="23:24" ht="15" x14ac:dyDescent="0.25">
      <c r="W161" t="s">
        <v>364</v>
      </c>
      <c r="X161" t="s">
        <v>662</v>
      </c>
    </row>
    <row r="162" spans="23:24" ht="15" x14ac:dyDescent="0.25">
      <c r="W162" t="s">
        <v>365</v>
      </c>
      <c r="X162" t="s">
        <v>663</v>
      </c>
    </row>
    <row r="163" spans="23:24" ht="15" x14ac:dyDescent="0.25">
      <c r="W163" t="s">
        <v>366</v>
      </c>
      <c r="X163" t="s">
        <v>664</v>
      </c>
    </row>
    <row r="164" spans="23:24" ht="15" x14ac:dyDescent="0.25">
      <c r="W164" t="s">
        <v>367</v>
      </c>
      <c r="X164" t="s">
        <v>665</v>
      </c>
    </row>
    <row r="165" spans="23:24" ht="15" x14ac:dyDescent="0.25">
      <c r="W165" t="s">
        <v>666</v>
      </c>
      <c r="X165" t="s">
        <v>667</v>
      </c>
    </row>
    <row r="166" spans="23:24" ht="15" x14ac:dyDescent="0.25">
      <c r="W166" t="s">
        <v>368</v>
      </c>
      <c r="X166" t="s">
        <v>668</v>
      </c>
    </row>
    <row r="167" spans="23:24" ht="15" x14ac:dyDescent="0.25">
      <c r="W167" t="s">
        <v>369</v>
      </c>
      <c r="X167" t="s">
        <v>669</v>
      </c>
    </row>
    <row r="168" spans="23:24" ht="15" x14ac:dyDescent="0.25">
      <c r="W168" t="s">
        <v>370</v>
      </c>
      <c r="X168" t="s">
        <v>670</v>
      </c>
    </row>
    <row r="169" spans="23:24" ht="15" x14ac:dyDescent="0.25">
      <c r="W169" t="s">
        <v>371</v>
      </c>
      <c r="X169" t="s">
        <v>671</v>
      </c>
    </row>
    <row r="170" spans="23:24" ht="15" x14ac:dyDescent="0.25">
      <c r="W170" t="s">
        <v>372</v>
      </c>
      <c r="X170" t="s">
        <v>672</v>
      </c>
    </row>
    <row r="171" spans="23:24" ht="15" x14ac:dyDescent="0.25">
      <c r="W171" t="s">
        <v>373</v>
      </c>
      <c r="X171" t="s">
        <v>673</v>
      </c>
    </row>
    <row r="172" spans="23:24" ht="15" x14ac:dyDescent="0.25">
      <c r="W172" t="s">
        <v>374</v>
      </c>
      <c r="X172" t="s">
        <v>674</v>
      </c>
    </row>
    <row r="173" spans="23:24" ht="15" x14ac:dyDescent="0.25">
      <c r="W173" t="s">
        <v>375</v>
      </c>
      <c r="X173" t="s">
        <v>675</v>
      </c>
    </row>
    <row r="174" spans="23:24" ht="15" x14ac:dyDescent="0.25">
      <c r="W174" t="s">
        <v>376</v>
      </c>
      <c r="X174" t="s">
        <v>676</v>
      </c>
    </row>
    <row r="175" spans="23:24" ht="15" x14ac:dyDescent="0.25">
      <c r="W175" t="s">
        <v>377</v>
      </c>
      <c r="X175" t="s">
        <v>677</v>
      </c>
    </row>
    <row r="176" spans="23:24" ht="15" x14ac:dyDescent="0.25">
      <c r="W176" t="s">
        <v>378</v>
      </c>
      <c r="X176" t="s">
        <v>678</v>
      </c>
    </row>
    <row r="177" spans="23:24" ht="15" x14ac:dyDescent="0.25">
      <c r="W177" t="s">
        <v>679</v>
      </c>
      <c r="X177" t="s">
        <v>680</v>
      </c>
    </row>
    <row r="178" spans="23:24" ht="15" x14ac:dyDescent="0.25">
      <c r="W178" t="s">
        <v>379</v>
      </c>
      <c r="X178" t="s">
        <v>681</v>
      </c>
    </row>
    <row r="179" spans="23:24" ht="15" x14ac:dyDescent="0.25">
      <c r="W179" t="s">
        <v>380</v>
      </c>
      <c r="X179" t="s">
        <v>682</v>
      </c>
    </row>
    <row r="180" spans="23:24" ht="15" x14ac:dyDescent="0.25">
      <c r="W180" t="s">
        <v>683</v>
      </c>
      <c r="X180" t="s">
        <v>684</v>
      </c>
    </row>
    <row r="181" spans="23:24" ht="15" x14ac:dyDescent="0.25">
      <c r="W181" t="s">
        <v>381</v>
      </c>
      <c r="X181" t="s">
        <v>685</v>
      </c>
    </row>
    <row r="182" spans="23:24" ht="15" x14ac:dyDescent="0.25">
      <c r="W182" t="s">
        <v>686</v>
      </c>
      <c r="X182" t="s">
        <v>687</v>
      </c>
    </row>
    <row r="183" spans="23:24" ht="15" x14ac:dyDescent="0.25">
      <c r="W183" t="s">
        <v>688</v>
      </c>
      <c r="X183" t="s">
        <v>689</v>
      </c>
    </row>
    <row r="184" spans="23:24" ht="15" x14ac:dyDescent="0.25">
      <c r="W184" t="s">
        <v>382</v>
      </c>
      <c r="X184" t="s">
        <v>690</v>
      </c>
    </row>
    <row r="185" spans="23:24" ht="15" x14ac:dyDescent="0.25">
      <c r="W185" t="s">
        <v>691</v>
      </c>
      <c r="X185" t="s">
        <v>692</v>
      </c>
    </row>
    <row r="186" spans="23:24" ht="15" x14ac:dyDescent="0.25">
      <c r="W186" t="s">
        <v>383</v>
      </c>
      <c r="X186" t="s">
        <v>693</v>
      </c>
    </row>
    <row r="187" spans="23:24" ht="15" x14ac:dyDescent="0.25">
      <c r="W187" t="s">
        <v>384</v>
      </c>
      <c r="X187" t="s">
        <v>694</v>
      </c>
    </row>
    <row r="188" spans="23:24" ht="15" x14ac:dyDescent="0.25">
      <c r="W188" t="s">
        <v>695</v>
      </c>
      <c r="X188" t="s">
        <v>696</v>
      </c>
    </row>
    <row r="189" spans="23:24" ht="15" x14ac:dyDescent="0.25">
      <c r="W189" t="s">
        <v>697</v>
      </c>
      <c r="X189" t="s">
        <v>698</v>
      </c>
    </row>
    <row r="190" spans="23:24" ht="15" x14ac:dyDescent="0.25">
      <c r="W190" t="s">
        <v>385</v>
      </c>
      <c r="X190" t="s">
        <v>699</v>
      </c>
    </row>
    <row r="191" spans="23:24" ht="15" x14ac:dyDescent="0.25">
      <c r="W191" t="s">
        <v>700</v>
      </c>
      <c r="X191" t="s">
        <v>701</v>
      </c>
    </row>
    <row r="192" spans="23:24" ht="15" x14ac:dyDescent="0.25">
      <c r="W192" t="s">
        <v>702</v>
      </c>
      <c r="X192" t="s">
        <v>703</v>
      </c>
    </row>
    <row r="193" spans="23:24" ht="15" x14ac:dyDescent="0.25">
      <c r="W193" t="s">
        <v>704</v>
      </c>
      <c r="X193" t="s">
        <v>705</v>
      </c>
    </row>
    <row r="194" spans="23:24" ht="15" x14ac:dyDescent="0.25">
      <c r="W194" t="s">
        <v>386</v>
      </c>
      <c r="X194" t="s">
        <v>706</v>
      </c>
    </row>
    <row r="195" spans="23:24" ht="15" x14ac:dyDescent="0.25">
      <c r="W195" t="s">
        <v>387</v>
      </c>
      <c r="X195" t="s">
        <v>707</v>
      </c>
    </row>
    <row r="196" spans="23:24" ht="15" x14ac:dyDescent="0.25">
      <c r="W196" t="s">
        <v>708</v>
      </c>
      <c r="X196" t="s">
        <v>709</v>
      </c>
    </row>
    <row r="197" spans="23:24" ht="15" x14ac:dyDescent="0.25">
      <c r="W197" t="s">
        <v>388</v>
      </c>
      <c r="X197" t="s">
        <v>710</v>
      </c>
    </row>
    <row r="198" spans="23:24" ht="15" x14ac:dyDescent="0.25">
      <c r="W198" t="s">
        <v>389</v>
      </c>
      <c r="X198" t="s">
        <v>711</v>
      </c>
    </row>
    <row r="199" spans="23:24" ht="15" x14ac:dyDescent="0.25">
      <c r="W199" t="s">
        <v>390</v>
      </c>
      <c r="X199" t="s">
        <v>712</v>
      </c>
    </row>
    <row r="200" spans="23:24" ht="15" x14ac:dyDescent="0.25">
      <c r="W200" t="s">
        <v>391</v>
      </c>
      <c r="X200" t="s">
        <v>713</v>
      </c>
    </row>
    <row r="201" spans="23:24" ht="15" x14ac:dyDescent="0.25">
      <c r="W201" t="s">
        <v>392</v>
      </c>
      <c r="X201" t="s">
        <v>714</v>
      </c>
    </row>
    <row r="202" spans="23:24" ht="15" x14ac:dyDescent="0.25">
      <c r="W202" t="s">
        <v>393</v>
      </c>
      <c r="X202" t="s">
        <v>715</v>
      </c>
    </row>
    <row r="203" spans="23:24" ht="15" x14ac:dyDescent="0.25">
      <c r="W203" t="s">
        <v>716</v>
      </c>
      <c r="X203" t="s">
        <v>717</v>
      </c>
    </row>
    <row r="204" spans="23:24" ht="15" x14ac:dyDescent="0.25">
      <c r="W204" t="s">
        <v>394</v>
      </c>
      <c r="X204" t="s">
        <v>718</v>
      </c>
    </row>
    <row r="205" spans="23:24" ht="15" x14ac:dyDescent="0.25">
      <c r="W205" t="s">
        <v>395</v>
      </c>
      <c r="X205" t="s">
        <v>719</v>
      </c>
    </row>
    <row r="206" spans="23:24" ht="15" x14ac:dyDescent="0.25">
      <c r="W206" t="s">
        <v>396</v>
      </c>
      <c r="X206" t="s">
        <v>720</v>
      </c>
    </row>
    <row r="207" spans="23:24" ht="15" x14ac:dyDescent="0.25">
      <c r="W207" t="s">
        <v>397</v>
      </c>
      <c r="X207" t="s">
        <v>721</v>
      </c>
    </row>
    <row r="208" spans="23:24" ht="15" x14ac:dyDescent="0.25">
      <c r="W208" t="s">
        <v>398</v>
      </c>
      <c r="X208" t="s">
        <v>722</v>
      </c>
    </row>
    <row r="209" spans="23:24" ht="15" x14ac:dyDescent="0.25">
      <c r="W209" t="s">
        <v>723</v>
      </c>
      <c r="X209" t="s">
        <v>724</v>
      </c>
    </row>
    <row r="210" spans="23:24" ht="15" x14ac:dyDescent="0.25">
      <c r="W210" t="s">
        <v>725</v>
      </c>
      <c r="X210" t="s">
        <v>726</v>
      </c>
    </row>
    <row r="211" spans="23:24" ht="15" x14ac:dyDescent="0.25">
      <c r="W211" t="s">
        <v>399</v>
      </c>
      <c r="X211" t="s">
        <v>727</v>
      </c>
    </row>
    <row r="212" spans="23:24" ht="15" x14ac:dyDescent="0.25">
      <c r="W212" t="s">
        <v>400</v>
      </c>
      <c r="X212" t="s">
        <v>728</v>
      </c>
    </row>
    <row r="213" spans="23:24" ht="15" x14ac:dyDescent="0.25">
      <c r="W213" t="s">
        <v>401</v>
      </c>
      <c r="X213" t="s">
        <v>729</v>
      </c>
    </row>
    <row r="214" spans="23:24" ht="15" x14ac:dyDescent="0.25">
      <c r="W214" t="s">
        <v>402</v>
      </c>
      <c r="X214" t="s">
        <v>730</v>
      </c>
    </row>
    <row r="215" spans="23:24" ht="15" x14ac:dyDescent="0.25">
      <c r="W215" t="s">
        <v>403</v>
      </c>
      <c r="X215" t="s">
        <v>731</v>
      </c>
    </row>
    <row r="216" spans="23:24" ht="15" x14ac:dyDescent="0.25">
      <c r="W216" t="s">
        <v>732</v>
      </c>
      <c r="X216" t="s">
        <v>733</v>
      </c>
    </row>
    <row r="217" spans="23:24" ht="15" x14ac:dyDescent="0.25">
      <c r="W217" t="s">
        <v>404</v>
      </c>
      <c r="X217" t="s">
        <v>734</v>
      </c>
    </row>
    <row r="218" spans="23:24" ht="15" x14ac:dyDescent="0.25">
      <c r="W218" t="s">
        <v>405</v>
      </c>
      <c r="X218" t="s">
        <v>735</v>
      </c>
    </row>
    <row r="219" spans="23:24" ht="15" x14ac:dyDescent="0.25">
      <c r="W219" t="s">
        <v>406</v>
      </c>
      <c r="X219" t="s">
        <v>736</v>
      </c>
    </row>
    <row r="220" spans="23:24" ht="15" x14ac:dyDescent="0.25">
      <c r="W220" t="s">
        <v>407</v>
      </c>
      <c r="X220" t="s">
        <v>737</v>
      </c>
    </row>
    <row r="221" spans="23:24" ht="15" x14ac:dyDescent="0.25">
      <c r="W221" t="s">
        <v>408</v>
      </c>
      <c r="X221" t="s">
        <v>738</v>
      </c>
    </row>
    <row r="222" spans="23:24" ht="15" x14ac:dyDescent="0.25">
      <c r="W222" t="s">
        <v>409</v>
      </c>
      <c r="X222" t="s">
        <v>739</v>
      </c>
    </row>
    <row r="223" spans="23:24" ht="15" x14ac:dyDescent="0.25">
      <c r="W223" t="s">
        <v>410</v>
      </c>
      <c r="X223" t="s">
        <v>740</v>
      </c>
    </row>
    <row r="224" spans="23:24" ht="15" x14ac:dyDescent="0.25">
      <c r="W224" t="s">
        <v>411</v>
      </c>
      <c r="X224" t="s">
        <v>741</v>
      </c>
    </row>
    <row r="225" spans="23:24" ht="15" x14ac:dyDescent="0.25">
      <c r="W225" t="s">
        <v>412</v>
      </c>
      <c r="X225" t="s">
        <v>742</v>
      </c>
    </row>
    <row r="226" spans="23:24" ht="15" x14ac:dyDescent="0.25">
      <c r="W226" t="s">
        <v>413</v>
      </c>
      <c r="X226" t="s">
        <v>743</v>
      </c>
    </row>
    <row r="227" spans="23:24" ht="15" x14ac:dyDescent="0.25">
      <c r="W227" t="s">
        <v>414</v>
      </c>
      <c r="X227" t="s">
        <v>744</v>
      </c>
    </row>
    <row r="228" spans="23:24" ht="15" x14ac:dyDescent="0.25">
      <c r="W228" t="s">
        <v>745</v>
      </c>
      <c r="X228" t="s">
        <v>746</v>
      </c>
    </row>
    <row r="229" spans="23:24" ht="15" x14ac:dyDescent="0.25">
      <c r="W229" t="s">
        <v>415</v>
      </c>
      <c r="X229" t="s">
        <v>747</v>
      </c>
    </row>
    <row r="230" spans="23:24" ht="15" x14ac:dyDescent="0.25">
      <c r="W230" t="s">
        <v>416</v>
      </c>
      <c r="X230" t="s">
        <v>748</v>
      </c>
    </row>
    <row r="231" spans="23:24" ht="15" x14ac:dyDescent="0.25">
      <c r="W231" t="s">
        <v>417</v>
      </c>
      <c r="X231" t="s">
        <v>749</v>
      </c>
    </row>
    <row r="232" spans="23:24" ht="15" x14ac:dyDescent="0.25">
      <c r="W232" t="s">
        <v>750</v>
      </c>
      <c r="X232" t="s">
        <v>751</v>
      </c>
    </row>
    <row r="233" spans="23:24" ht="15" x14ac:dyDescent="0.25">
      <c r="W233" t="s">
        <v>418</v>
      </c>
      <c r="X233" t="s">
        <v>752</v>
      </c>
    </row>
    <row r="234" spans="23:24" ht="15" x14ac:dyDescent="0.25">
      <c r="W234" t="s">
        <v>753</v>
      </c>
      <c r="X234" t="s">
        <v>754</v>
      </c>
    </row>
    <row r="235" spans="23:24" ht="15" x14ac:dyDescent="0.25">
      <c r="W235" t="s">
        <v>419</v>
      </c>
      <c r="X235" t="s">
        <v>755</v>
      </c>
    </row>
    <row r="236" spans="23:24" ht="15" x14ac:dyDescent="0.25">
      <c r="W236" t="s">
        <v>420</v>
      </c>
      <c r="X236" t="s">
        <v>756</v>
      </c>
    </row>
    <row r="237" spans="23:24" ht="15" x14ac:dyDescent="0.25">
      <c r="W237" t="s">
        <v>421</v>
      </c>
      <c r="X237" t="s">
        <v>757</v>
      </c>
    </row>
    <row r="238" spans="23:24" ht="15" x14ac:dyDescent="0.25">
      <c r="W238" t="s">
        <v>758</v>
      </c>
      <c r="X238" t="s">
        <v>759</v>
      </c>
    </row>
    <row r="239" spans="23:24" ht="15" x14ac:dyDescent="0.25">
      <c r="W239" t="s">
        <v>422</v>
      </c>
      <c r="X239" t="s">
        <v>760</v>
      </c>
    </row>
    <row r="240" spans="23:24" ht="15" x14ac:dyDescent="0.25">
      <c r="W240" t="s">
        <v>423</v>
      </c>
      <c r="X240" t="s">
        <v>761</v>
      </c>
    </row>
    <row r="241" spans="23:24" ht="15" x14ac:dyDescent="0.25">
      <c r="W241" t="s">
        <v>424</v>
      </c>
      <c r="X241" t="s">
        <v>762</v>
      </c>
    </row>
    <row r="242" spans="23:24" ht="15" x14ac:dyDescent="0.25">
      <c r="W242" t="s">
        <v>425</v>
      </c>
      <c r="X242" t="s">
        <v>763</v>
      </c>
    </row>
    <row r="243" spans="23:24" ht="15" x14ac:dyDescent="0.25">
      <c r="W243" t="s">
        <v>426</v>
      </c>
      <c r="X243" t="s">
        <v>764</v>
      </c>
    </row>
    <row r="244" spans="23:24" ht="15" x14ac:dyDescent="0.25">
      <c r="W244" t="s">
        <v>765</v>
      </c>
      <c r="X244" t="s">
        <v>766</v>
      </c>
    </row>
    <row r="245" spans="23:24" ht="15" x14ac:dyDescent="0.25">
      <c r="W245" t="s">
        <v>427</v>
      </c>
      <c r="X245" t="s">
        <v>767</v>
      </c>
    </row>
    <row r="246" spans="23:24" ht="15" x14ac:dyDescent="0.25">
      <c r="W246" t="s">
        <v>428</v>
      </c>
      <c r="X246" t="s">
        <v>768</v>
      </c>
    </row>
    <row r="247" spans="23:24" ht="15" x14ac:dyDescent="0.25">
      <c r="W247" t="s">
        <v>769</v>
      </c>
      <c r="X247" t="s">
        <v>770</v>
      </c>
    </row>
    <row r="248" spans="23:24" ht="15" x14ac:dyDescent="0.25">
      <c r="W248" t="s">
        <v>771</v>
      </c>
      <c r="X248" t="s">
        <v>772</v>
      </c>
    </row>
    <row r="249" spans="23:24" ht="15" x14ac:dyDescent="0.25">
      <c r="W249" t="s">
        <v>429</v>
      </c>
      <c r="X249" t="s">
        <v>773</v>
      </c>
    </row>
    <row r="250" spans="23:24" ht="15" x14ac:dyDescent="0.25">
      <c r="W250" t="s">
        <v>430</v>
      </c>
      <c r="X250" t="s">
        <v>774</v>
      </c>
    </row>
    <row r="251" spans="23:24" ht="15" x14ac:dyDescent="0.25">
      <c r="W251" t="s">
        <v>431</v>
      </c>
      <c r="X251" t="s">
        <v>775</v>
      </c>
    </row>
  </sheetData>
  <sheetProtection selectLockedCells="1" selectUnlockedCells="1"/>
  <sortState xmlns:xlrd2="http://schemas.microsoft.com/office/spreadsheetml/2017/richdata2" ref="P3:P22">
    <sortCondition descending="1" ref="P3"/>
  </sortState>
  <mergeCells count="1">
    <mergeCell ref="AG1:AM1"/>
  </mergeCells>
  <hyperlinks>
    <hyperlink ref="M15" r:id="rId1" tooltip="South Dublin" display="https://en.wikipedia.org/wiki/South_Dublin" xr:uid="{00000000-0004-0000-0400-000000000000}"/>
    <hyperlink ref="M22" r:id="rId2" tooltip="Dún Laoghaire–Rathdown" display="https://en.wikipedia.org/wiki/D%C3%BAn_Laoghaire%E2%80%93Rathdown" xr:uid="{00000000-0004-0000-0400-000001000000}"/>
    <hyperlink ref="I15" r:id="rId3" tooltip="South Dublin" display="https://en.wikipedia.org/wiki/South_Dublin" xr:uid="{00000000-0004-0000-0400-000002000000}"/>
    <hyperlink ref="I22" r:id="rId4" tooltip="Dún Laoghaire–Rathdown" display="https://en.wikipedia.org/wiki/D%C3%BAn_Laoghaire%E2%80%93Rathdown" xr:uid="{00000000-0004-0000-0400-000003000000}"/>
  </hyperlinks>
  <pageMargins left="0.7" right="0.7" top="0.75" bottom="0.75" header="0.3" footer="0.3"/>
  <pageSetup paperSize="9" orientation="portrait" r:id="rId5"/>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BC58"/>
  <sheetViews>
    <sheetView workbookViewId="0">
      <pane xSplit="2" ySplit="1" topLeftCell="C2" activePane="bottomRight" state="frozen"/>
      <selection sqref="A1:XFD1048576"/>
      <selection pane="topRight" sqref="A1:XFD1048576"/>
      <selection pane="bottomLeft" sqref="A1:XFD1048576"/>
      <selection pane="bottomRight" activeCell="B3" sqref="B3"/>
    </sheetView>
  </sheetViews>
  <sheetFormatPr defaultColWidth="9.140625" defaultRowHeight="14.25" x14ac:dyDescent="0.2"/>
  <cols>
    <col min="1" max="1" width="9.140625" style="1"/>
    <col min="2" max="2" width="24.5703125" style="1" bestFit="1" customWidth="1"/>
    <col min="3" max="3" width="77.7109375" style="1" bestFit="1" customWidth="1"/>
    <col min="4" max="4" width="48.7109375" style="1" customWidth="1"/>
    <col min="5" max="5" width="36.28515625" style="1" customWidth="1"/>
    <col min="6" max="6" width="45.85546875" style="1" customWidth="1"/>
    <col min="7" max="7" width="56.85546875" style="1" customWidth="1"/>
    <col min="8" max="8" width="20" style="1" customWidth="1"/>
    <col min="9" max="26" width="9.140625" style="1" customWidth="1"/>
    <col min="27" max="28" width="9.140625" style="1"/>
    <col min="29" max="29" width="24.5703125" style="1" bestFit="1" customWidth="1"/>
    <col min="30" max="30" width="77.7109375" style="1" bestFit="1" customWidth="1"/>
    <col min="31" max="31" width="46.85546875" style="1" bestFit="1" customWidth="1"/>
    <col min="32" max="32" width="30.28515625" style="1" bestFit="1" customWidth="1"/>
    <col min="33" max="33" width="40.5703125" style="1" bestFit="1" customWidth="1"/>
    <col min="34" max="34" width="52.5703125" style="1" bestFit="1" customWidth="1"/>
    <col min="35" max="35" width="20" style="1" bestFit="1" customWidth="1"/>
    <col min="36" max="16384" width="9.140625" style="1"/>
  </cols>
  <sheetData>
    <row r="1" spans="1:55" x14ac:dyDescent="0.2">
      <c r="B1" s="1" t="s">
        <v>109</v>
      </c>
      <c r="AC1" s="1" t="s">
        <v>109</v>
      </c>
      <c r="BB1" s="1" t="s">
        <v>99</v>
      </c>
      <c r="BC1" s="1" t="s">
        <v>85</v>
      </c>
    </row>
    <row r="2" spans="1:55" x14ac:dyDescent="0.2">
      <c r="A2" s="1">
        <v>1</v>
      </c>
      <c r="AB2" s="1">
        <v>1</v>
      </c>
      <c r="AC2" s="1" t="str">
        <f t="shared" ref="AC2" si="0">IF(ISBLANK(VLOOKUP($AB2,Subsector,COLUMN(B2),FALSE)),"",VLOOKUP($AB2,Subsector,COLUMN(B2),FALSE))</f>
        <v/>
      </c>
      <c r="AD2" s="1" t="str">
        <f t="shared" ref="AD2" si="1">IF(ISBLANK(VLOOKUP($AB2,Subsector,COLUMN(C2),FALSE)),"",VLOOKUP($AB2,Subsector,COLUMN(C2),FALSE))</f>
        <v/>
      </c>
      <c r="AE2" s="1" t="str">
        <f t="shared" ref="AE2" si="2">IF(ISBLANK(VLOOKUP($AB2,Subsector,COLUMN(D2),FALSE)),"",VLOOKUP($AB2,Subsector,COLUMN(D2),FALSE))</f>
        <v/>
      </c>
      <c r="AF2" s="1" t="str">
        <f t="shared" ref="AF2" si="3">IF(ISBLANK(VLOOKUP($AB2,Subsector,COLUMN(E2),FALSE)),"",VLOOKUP($AB2,Subsector,COLUMN(E2),FALSE))</f>
        <v/>
      </c>
      <c r="AG2" s="1" t="str">
        <f t="shared" ref="AG2" si="4">IF(ISBLANK(VLOOKUP($AB2,Subsector,COLUMN(F2),FALSE)),"",VLOOKUP($AB2,Subsector,COLUMN(F2),FALSE))</f>
        <v/>
      </c>
      <c r="AH2" s="1" t="str">
        <f t="shared" ref="AH2" si="5">IF(ISBLANK(VLOOKUP($AB2,Subsector,COLUMN(G2),FALSE)),"",VLOOKUP($AB2,Subsector,COLUMN(G2),FALSE))</f>
        <v/>
      </c>
      <c r="AI2" s="1" t="str">
        <f t="shared" ref="AI2" si="6">IF(ISBLANK(VLOOKUP($AB2,Subsector,COLUMN(H2),FALSE)),"",VLOOKUP($AB2,Subsector,COLUMN(H2),FALSE))</f>
        <v/>
      </c>
      <c r="AJ2" s="1" t="str">
        <f t="shared" ref="AJ2" si="7">IF(ISBLANK(VLOOKUP($AB2,Subsector,COLUMN(I2),FALSE)),"",VLOOKUP($AB2,Subsector,COLUMN(I2),FALSE))</f>
        <v/>
      </c>
      <c r="AK2" s="1" t="str">
        <f t="shared" ref="AK2" si="8">IF(ISBLANK(VLOOKUP($AB2,Subsector,COLUMN(J2),FALSE)),"",VLOOKUP($AB2,Subsector,COLUMN(J2),FALSE))</f>
        <v/>
      </c>
      <c r="AL2" s="1" t="str">
        <f t="shared" ref="AL2" si="9">IF(ISBLANK(VLOOKUP($AB2,Subsector,COLUMN(K2),FALSE)),"",VLOOKUP($AB2,Subsector,COLUMN(K2),FALSE))</f>
        <v/>
      </c>
      <c r="AM2" s="1" t="str">
        <f t="shared" ref="AM2" si="10">IF(ISBLANK(VLOOKUP($AB2,Subsector,COLUMN(L2),FALSE)),"",VLOOKUP($AB2,Subsector,COLUMN(L2),FALSE))</f>
        <v/>
      </c>
      <c r="AN2" s="1" t="str">
        <f t="shared" ref="AN2" si="11">IF(ISBLANK(VLOOKUP($AB2,Subsector,COLUMN(M2),FALSE)),"",VLOOKUP($AB2,Subsector,COLUMN(M2),FALSE))</f>
        <v/>
      </c>
      <c r="AO2" s="1" t="str">
        <f t="shared" ref="AO2" si="12">IF(ISBLANK(VLOOKUP($AB2,Subsector,COLUMN(N2),FALSE)),"",VLOOKUP($AB2,Subsector,COLUMN(N2),FALSE))</f>
        <v/>
      </c>
      <c r="AP2" s="1" t="str">
        <f t="shared" ref="AP2" si="13">IF(ISBLANK(VLOOKUP($AB2,Subsector,COLUMN(O2),FALSE)),"",VLOOKUP($AB2,Subsector,COLUMN(O2),FALSE))</f>
        <v/>
      </c>
      <c r="AQ2" s="1" t="str">
        <f t="shared" ref="AQ2" si="14">IF(ISBLANK(VLOOKUP($AB2,Subsector,COLUMN(P2),FALSE)),"",VLOOKUP($AB2,Subsector,COLUMN(P2),FALSE))</f>
        <v/>
      </c>
      <c r="AR2" s="1" t="str">
        <f t="shared" ref="AR2" si="15">IF(ISBLANK(VLOOKUP($AB2,Subsector,COLUMN(Q2),FALSE)),"",VLOOKUP($AB2,Subsector,COLUMN(Q2),FALSE))</f>
        <v/>
      </c>
      <c r="AS2" s="1" t="str">
        <f t="shared" ref="AS2" si="16">IF(ISBLANK(VLOOKUP($AB2,Subsector,COLUMN(R2),FALSE)),"",VLOOKUP($AB2,Subsector,COLUMN(R2),FALSE))</f>
        <v/>
      </c>
      <c r="AT2" s="1" t="str">
        <f t="shared" ref="AT2" si="17">IF(ISBLANK(VLOOKUP($AB2,Subsector,COLUMN(S2),FALSE)),"",VLOOKUP($AB2,Subsector,COLUMN(S2),FALSE))</f>
        <v/>
      </c>
      <c r="AU2" s="1" t="str">
        <f t="shared" ref="AU2" si="18">IF(ISBLANK(VLOOKUP($AB2,Subsector,COLUMN(T2),FALSE)),"",VLOOKUP($AB2,Subsector,COLUMN(T2),FALSE))</f>
        <v/>
      </c>
      <c r="AV2" s="1" t="str">
        <f t="shared" ref="AV2" si="19">IF(ISBLANK(VLOOKUP($AB2,Subsector,COLUMN(U2),FALSE)),"",VLOOKUP($AB2,Subsector,COLUMN(U2),FALSE))</f>
        <v/>
      </c>
      <c r="AW2" s="1" t="str">
        <f t="shared" ref="AW2" si="20">IF(ISBLANK(VLOOKUP($AB2,Subsector,COLUMN(V2),FALSE)),"",VLOOKUP($AB2,Subsector,COLUMN(V2),FALSE))</f>
        <v/>
      </c>
      <c r="AX2" s="1" t="str">
        <f t="shared" ref="AX2" si="21">IF(ISBLANK(VLOOKUP($AB2,Subsector,COLUMN(W2),FALSE)),"",VLOOKUP($AB2,Subsector,COLUMN(W2),FALSE))</f>
        <v/>
      </c>
      <c r="AY2" s="1" t="str">
        <f t="shared" ref="AY2" si="22">IF(ISBLANK(VLOOKUP($AB2,Subsector,COLUMN(X2),FALSE)),"",VLOOKUP($AB2,Subsector,COLUMN(X2),FALSE))</f>
        <v/>
      </c>
      <c r="AZ2" s="1" t="str">
        <f t="shared" ref="AZ2" si="23">IF(ISBLANK(VLOOKUP($AB2,Subsector,COLUMN(Y2),FALSE)),"",VLOOKUP($AB2,Subsector,COLUMN(Y2),FALSE))</f>
        <v/>
      </c>
      <c r="BA2" s="1">
        <v>1</v>
      </c>
    </row>
    <row r="3" spans="1:55" ht="28.5" x14ac:dyDescent="0.2">
      <c r="A3" s="1">
        <v>2</v>
      </c>
      <c r="B3" s="1" t="s">
        <v>2</v>
      </c>
      <c r="C3" s="4" t="s">
        <v>83</v>
      </c>
      <c r="D3" s="4" t="s">
        <v>104</v>
      </c>
      <c r="E3" s="4" t="s">
        <v>81</v>
      </c>
      <c r="F3" s="4" t="s">
        <v>82</v>
      </c>
      <c r="G3" s="4" t="s">
        <v>106</v>
      </c>
      <c r="H3" s="2" t="s">
        <v>108</v>
      </c>
      <c r="J3" s="2"/>
      <c r="K3" s="2"/>
      <c r="L3" s="2"/>
      <c r="M3" s="2"/>
      <c r="N3" s="2"/>
      <c r="O3" s="2"/>
      <c r="P3" s="2"/>
      <c r="AB3" s="1">
        <v>2</v>
      </c>
      <c r="AC3" s="1" t="str">
        <f t="shared" ref="AC3:AC15" si="24">IF(ISBLANK(VLOOKUP($AB3,Subsector,COLUMN(B3),FALSE)),"",VLOOKUP($AB3,Subsector,COLUMN(B3),FALSE))</f>
        <v>Lending</v>
      </c>
      <c r="AD3" s="1" t="str">
        <f t="shared" ref="AD3:AE15" si="25">IF(ISBLANK(VLOOKUP($AB3,Subsector,COLUMN(C3),FALSE)),"",VLOOKUP($AB3,Subsector,COLUMN(C3),FALSE))</f>
        <v>Consumer credit</v>
      </c>
      <c r="AE3" s="1" t="str">
        <f t="shared" ref="AE3:AF10" si="26">IF(ISBLANK(VLOOKUP($AB3,Subsector,COLUMN(D3),FALSE)),"",VLOOKUP($AB3,Subsector,COLUMN(D3),FALSE))</f>
        <v>Credit agreements relating to immovable property</v>
      </c>
      <c r="AF3" s="1" t="str">
        <f t="shared" ref="AF3:AF15" si="27">IF(ISBLANK(VLOOKUP($AB3,Subsector,COLUMN(E3),FALSE)),"",VLOOKUP($AB3,Subsector,COLUMN(E3),FALSE))</f>
        <v>Factoring</v>
      </c>
      <c r="AG3" s="1" t="str">
        <f t="shared" ref="AG3:AH15" si="28">IF(ISBLANK(VLOOKUP($AB3,Subsector,COLUMN(F3),FALSE)),"",VLOOKUP($AB3,Subsector,COLUMN(F3),FALSE))</f>
        <v>With or without recourse</v>
      </c>
      <c r="AH3" s="1" t="str">
        <f t="shared" ref="AH3:AI15" si="29">IF(ISBLANK(VLOOKUP($AB3,Subsector,COLUMN(G3),FALSE)),"",VLOOKUP($AB3,Subsector,COLUMN(G3),FALSE))</f>
        <v>Financing of commercial transitions (including forfeiting)</v>
      </c>
      <c r="AI3" s="1" t="str">
        <f t="shared" si="29"/>
        <v>Other, please specify</v>
      </c>
      <c r="AJ3" s="1" t="str">
        <f t="shared" ref="AJ3:AJ15" si="30">IF(ISBLANK(VLOOKUP($AB3,Subsector,COLUMN(I3),FALSE)),"",VLOOKUP($AB3,Subsector,COLUMN(I3),FALSE))</f>
        <v/>
      </c>
      <c r="AK3" s="1" t="str">
        <f t="shared" ref="AK3:AK15" si="31">IF(ISBLANK(VLOOKUP($AB3,Subsector,COLUMN(J3),FALSE)),"",VLOOKUP($AB3,Subsector,COLUMN(J3),FALSE))</f>
        <v/>
      </c>
      <c r="AL3" s="1" t="str">
        <f t="shared" ref="AL3:AL15" si="32">IF(ISBLANK(VLOOKUP($AB3,Subsector,COLUMN(K3),FALSE)),"",VLOOKUP($AB3,Subsector,COLUMN(K3),FALSE))</f>
        <v/>
      </c>
      <c r="AM3" s="1" t="str">
        <f t="shared" ref="AM3:AM15" si="33">IF(ISBLANK(VLOOKUP($AB3,Subsector,COLUMN(L3),FALSE)),"",VLOOKUP($AB3,Subsector,COLUMN(L3),FALSE))</f>
        <v/>
      </c>
      <c r="AN3" s="1" t="str">
        <f t="shared" ref="AN3:AN15" si="34">IF(ISBLANK(VLOOKUP($AB3,Subsector,COLUMN(M3),FALSE)),"",VLOOKUP($AB3,Subsector,COLUMN(M3),FALSE))</f>
        <v/>
      </c>
      <c r="AO3" s="1" t="str">
        <f t="shared" ref="AO3:AO15" si="35">IF(ISBLANK(VLOOKUP($AB3,Subsector,COLUMN(N3),FALSE)),"",VLOOKUP($AB3,Subsector,COLUMN(N3),FALSE))</f>
        <v/>
      </c>
      <c r="AP3" s="1" t="str">
        <f t="shared" ref="AP3:AP15" si="36">IF(ISBLANK(VLOOKUP($AB3,Subsector,COLUMN(O3),FALSE)),"",VLOOKUP($AB3,Subsector,COLUMN(O3),FALSE))</f>
        <v/>
      </c>
      <c r="AQ3" s="1" t="str">
        <f t="shared" ref="AQ3:AQ15" si="37">IF(ISBLANK(VLOOKUP($AB3,Subsector,COLUMN(P3),FALSE)),"",VLOOKUP($AB3,Subsector,COLUMN(P3),FALSE))</f>
        <v/>
      </c>
      <c r="AR3" s="1" t="str">
        <f t="shared" ref="AR3:AR15" si="38">IF(ISBLANK(VLOOKUP($AB3,Subsector,COLUMN(Q3),FALSE)),"",VLOOKUP($AB3,Subsector,COLUMN(Q3),FALSE))</f>
        <v/>
      </c>
      <c r="AS3" s="1" t="str">
        <f t="shared" ref="AS3:AS15" si="39">IF(ISBLANK(VLOOKUP($AB3,Subsector,COLUMN(R3),FALSE)),"",VLOOKUP($AB3,Subsector,COLUMN(R3),FALSE))</f>
        <v/>
      </c>
      <c r="AT3" s="1" t="str">
        <f t="shared" ref="AT3:AT15" si="40">IF(ISBLANK(VLOOKUP($AB3,Subsector,COLUMN(S3),FALSE)),"",VLOOKUP($AB3,Subsector,COLUMN(S3),FALSE))</f>
        <v/>
      </c>
      <c r="AU3" s="1" t="str">
        <f t="shared" ref="AU3:AU15" si="41">IF(ISBLANK(VLOOKUP($AB3,Subsector,COLUMN(T3),FALSE)),"",VLOOKUP($AB3,Subsector,COLUMN(T3),FALSE))</f>
        <v/>
      </c>
      <c r="AV3" s="1" t="str">
        <f t="shared" ref="AV3:AV15" si="42">IF(ISBLANK(VLOOKUP($AB3,Subsector,COLUMN(U3),FALSE)),"",VLOOKUP($AB3,Subsector,COLUMN(U3),FALSE))</f>
        <v/>
      </c>
      <c r="AW3" s="1" t="str">
        <f t="shared" ref="AW3:AW15" si="43">IF(ISBLANK(VLOOKUP($AB3,Subsector,COLUMN(V3),FALSE)),"",VLOOKUP($AB3,Subsector,COLUMN(V3),FALSE))</f>
        <v/>
      </c>
      <c r="AX3" s="1" t="str">
        <f t="shared" ref="AX3:AX15" si="44">IF(ISBLANK(VLOOKUP($AB3,Subsector,COLUMN(W3),FALSE)),"",VLOOKUP($AB3,Subsector,COLUMN(W3),FALSE))</f>
        <v/>
      </c>
      <c r="AY3" s="1" t="str">
        <f t="shared" ref="AY3:AY15" si="45">IF(ISBLANK(VLOOKUP($AB3,Subsector,COLUMN(X3),FALSE)),"",VLOOKUP($AB3,Subsector,COLUMN(X3),FALSE))</f>
        <v/>
      </c>
      <c r="AZ3" s="1" t="str">
        <f t="shared" ref="AZ3:AZ15" si="46">IF(ISBLANK(VLOOKUP($AB3,Subsector,COLUMN(Y3),FALSE)),"",VLOOKUP($AB3,Subsector,COLUMN(Y3),FALSE))</f>
        <v/>
      </c>
      <c r="BA3" s="1">
        <v>2</v>
      </c>
      <c r="BB3" s="2" t="s">
        <v>2</v>
      </c>
      <c r="BC3" s="1" t="s">
        <v>94</v>
      </c>
    </row>
    <row r="4" spans="1:55" x14ac:dyDescent="0.2">
      <c r="A4" s="1">
        <v>3</v>
      </c>
      <c r="B4" s="2" t="s">
        <v>3</v>
      </c>
      <c r="C4" s="2" t="s">
        <v>12</v>
      </c>
      <c r="D4" s="2" t="s">
        <v>13</v>
      </c>
      <c r="E4" s="2" t="s">
        <v>14</v>
      </c>
      <c r="F4" s="2" t="s">
        <v>105</v>
      </c>
      <c r="G4" s="2" t="s">
        <v>108</v>
      </c>
      <c r="J4" s="2"/>
      <c r="AB4" s="1">
        <v>3</v>
      </c>
      <c r="AC4" s="1" t="str">
        <f t="shared" si="24"/>
        <v>Financial Leasing</v>
      </c>
      <c r="AD4" s="1" t="str">
        <f t="shared" si="25"/>
        <v>Aviation</v>
      </c>
      <c r="AE4" s="1" t="str">
        <f t="shared" si="26"/>
        <v>Shipping</v>
      </c>
      <c r="AF4" s="1" t="str">
        <f t="shared" si="27"/>
        <v>Fleet Hire</v>
      </c>
      <c r="AG4" s="1" t="str">
        <f t="shared" si="28"/>
        <v>Agricultural</v>
      </c>
      <c r="AH4" s="1" t="str">
        <f t="shared" si="28"/>
        <v>Other, please specify</v>
      </c>
      <c r="AI4" s="1" t="str">
        <f t="shared" ref="AI4:AI15" si="47">IF(ISBLANK(VLOOKUP($AB4,Subsector,COLUMN(H4),FALSE)),"",VLOOKUP($AB4,Subsector,COLUMN(H4),FALSE))</f>
        <v/>
      </c>
      <c r="AJ4" s="1" t="str">
        <f t="shared" si="30"/>
        <v/>
      </c>
      <c r="AK4" s="1" t="str">
        <f t="shared" si="31"/>
        <v/>
      </c>
      <c r="AL4" s="1" t="str">
        <f t="shared" si="32"/>
        <v/>
      </c>
      <c r="AM4" s="1" t="str">
        <f t="shared" si="33"/>
        <v/>
      </c>
      <c r="AN4" s="1" t="str">
        <f t="shared" si="34"/>
        <v/>
      </c>
      <c r="AO4" s="1" t="str">
        <f t="shared" si="35"/>
        <v/>
      </c>
      <c r="AP4" s="1" t="str">
        <f t="shared" si="36"/>
        <v/>
      </c>
      <c r="AQ4" s="1" t="str">
        <f t="shared" si="37"/>
        <v/>
      </c>
      <c r="AR4" s="1" t="str">
        <f t="shared" si="38"/>
        <v/>
      </c>
      <c r="AS4" s="1" t="str">
        <f t="shared" si="39"/>
        <v/>
      </c>
      <c r="AT4" s="1" t="str">
        <f t="shared" si="40"/>
        <v/>
      </c>
      <c r="AU4" s="1" t="str">
        <f t="shared" si="41"/>
        <v/>
      </c>
      <c r="AV4" s="1" t="str">
        <f t="shared" si="42"/>
        <v/>
      </c>
      <c r="AW4" s="1" t="str">
        <f t="shared" si="43"/>
        <v/>
      </c>
      <c r="AX4" s="1" t="str">
        <f t="shared" si="44"/>
        <v/>
      </c>
      <c r="AY4" s="1" t="str">
        <f t="shared" si="45"/>
        <v/>
      </c>
      <c r="AZ4" s="1" t="str">
        <f t="shared" si="46"/>
        <v/>
      </c>
      <c r="BA4" s="1">
        <v>3</v>
      </c>
      <c r="BB4" s="2" t="s">
        <v>3</v>
      </c>
      <c r="BC4" s="1" t="s">
        <v>93</v>
      </c>
    </row>
    <row r="5" spans="1:55" x14ac:dyDescent="0.2">
      <c r="A5" s="1">
        <v>4</v>
      </c>
      <c r="B5" s="1" t="s">
        <v>4</v>
      </c>
      <c r="C5" s="2" t="s">
        <v>95</v>
      </c>
      <c r="D5" s="2" t="s">
        <v>108</v>
      </c>
      <c r="J5" s="2"/>
      <c r="AB5" s="1">
        <v>4</v>
      </c>
      <c r="AC5" s="1" t="str">
        <f t="shared" si="24"/>
        <v>Payment Services</v>
      </c>
      <c r="AD5" s="1" t="str">
        <f t="shared" si="25"/>
        <v>Payment services as defined in Article 4(3) of Directive 2017/64/EC.</v>
      </c>
      <c r="AE5" s="1" t="str">
        <f t="shared" si="25"/>
        <v>Other, please specify</v>
      </c>
      <c r="AF5" s="1" t="str">
        <f t="shared" si="27"/>
        <v/>
      </c>
      <c r="AG5" s="1" t="str">
        <f t="shared" si="28"/>
        <v/>
      </c>
      <c r="AH5" s="1" t="str">
        <f t="shared" si="29"/>
        <v/>
      </c>
      <c r="AI5" s="1" t="str">
        <f t="shared" si="47"/>
        <v/>
      </c>
      <c r="AJ5" s="1" t="str">
        <f t="shared" si="30"/>
        <v/>
      </c>
      <c r="AK5" s="1" t="str">
        <f t="shared" si="31"/>
        <v/>
      </c>
      <c r="AL5" s="1" t="str">
        <f t="shared" si="32"/>
        <v/>
      </c>
      <c r="AM5" s="1" t="str">
        <f t="shared" si="33"/>
        <v/>
      </c>
      <c r="AN5" s="1" t="str">
        <f t="shared" si="34"/>
        <v/>
      </c>
      <c r="AO5" s="1" t="str">
        <f t="shared" si="35"/>
        <v/>
      </c>
      <c r="AP5" s="1" t="str">
        <f t="shared" si="36"/>
        <v/>
      </c>
      <c r="AQ5" s="1" t="str">
        <f t="shared" si="37"/>
        <v/>
      </c>
      <c r="AR5" s="1" t="str">
        <f t="shared" si="38"/>
        <v/>
      </c>
      <c r="AS5" s="1" t="str">
        <f t="shared" si="39"/>
        <v/>
      </c>
      <c r="AT5" s="1" t="str">
        <f t="shared" si="40"/>
        <v/>
      </c>
      <c r="AU5" s="1" t="str">
        <f t="shared" si="41"/>
        <v/>
      </c>
      <c r="AV5" s="1" t="str">
        <f t="shared" si="42"/>
        <v/>
      </c>
      <c r="AW5" s="1" t="str">
        <f t="shared" si="43"/>
        <v/>
      </c>
      <c r="AX5" s="1" t="str">
        <f t="shared" si="44"/>
        <v/>
      </c>
      <c r="AY5" s="1" t="str">
        <f t="shared" si="45"/>
        <v/>
      </c>
      <c r="AZ5" s="1" t="str">
        <f t="shared" si="46"/>
        <v/>
      </c>
      <c r="BA5" s="1">
        <v>4</v>
      </c>
      <c r="BB5" s="2" t="s">
        <v>4</v>
      </c>
      <c r="BC5" s="1" t="s">
        <v>95</v>
      </c>
    </row>
    <row r="6" spans="1:55" x14ac:dyDescent="0.2">
      <c r="A6" s="1">
        <v>5</v>
      </c>
      <c r="B6" s="1" t="s">
        <v>130</v>
      </c>
      <c r="C6" s="2" t="s">
        <v>84</v>
      </c>
      <c r="D6" s="2" t="s">
        <v>15</v>
      </c>
      <c r="E6" s="2" t="s">
        <v>108</v>
      </c>
      <c r="J6" s="2"/>
      <c r="AB6" s="1">
        <v>5</v>
      </c>
      <c r="AC6" s="1" t="str">
        <f t="shared" si="24"/>
        <v>Issuing and administering</v>
      </c>
      <c r="AD6" s="1" t="str">
        <f t="shared" si="25"/>
        <v>Travellers cheques</v>
      </c>
      <c r="AE6" s="1" t="str">
        <f t="shared" si="26"/>
        <v>Bankers' drafts</v>
      </c>
      <c r="AF6" s="1" t="str">
        <f t="shared" si="26"/>
        <v>Other, please specify</v>
      </c>
      <c r="AG6" s="1" t="str">
        <f t="shared" si="28"/>
        <v/>
      </c>
      <c r="AH6" s="1" t="str">
        <f t="shared" si="29"/>
        <v/>
      </c>
      <c r="AI6" s="1" t="str">
        <f t="shared" si="47"/>
        <v/>
      </c>
      <c r="AJ6" s="1" t="str">
        <f t="shared" si="30"/>
        <v/>
      </c>
      <c r="AK6" s="1" t="str">
        <f t="shared" si="31"/>
        <v/>
      </c>
      <c r="AL6" s="1" t="str">
        <f t="shared" si="32"/>
        <v/>
      </c>
      <c r="AM6" s="1" t="str">
        <f t="shared" si="33"/>
        <v/>
      </c>
      <c r="AN6" s="1" t="str">
        <f t="shared" si="34"/>
        <v/>
      </c>
      <c r="AO6" s="1" t="str">
        <f t="shared" si="35"/>
        <v/>
      </c>
      <c r="AP6" s="1" t="str">
        <f t="shared" si="36"/>
        <v/>
      </c>
      <c r="AQ6" s="1" t="str">
        <f t="shared" si="37"/>
        <v/>
      </c>
      <c r="AR6" s="1" t="str">
        <f t="shared" si="38"/>
        <v/>
      </c>
      <c r="AS6" s="1" t="str">
        <f t="shared" si="39"/>
        <v/>
      </c>
      <c r="AT6" s="1" t="str">
        <f t="shared" si="40"/>
        <v/>
      </c>
      <c r="AU6" s="1" t="str">
        <f t="shared" si="41"/>
        <v/>
      </c>
      <c r="AV6" s="1" t="str">
        <f t="shared" si="42"/>
        <v/>
      </c>
      <c r="AW6" s="1" t="str">
        <f t="shared" si="43"/>
        <v/>
      </c>
      <c r="AX6" s="1" t="str">
        <f t="shared" si="44"/>
        <v/>
      </c>
      <c r="AY6" s="1" t="str">
        <f t="shared" si="45"/>
        <v/>
      </c>
      <c r="AZ6" s="1" t="str">
        <f t="shared" si="46"/>
        <v/>
      </c>
      <c r="BA6" s="1">
        <v>5</v>
      </c>
      <c r="BB6" s="2" t="s">
        <v>130</v>
      </c>
      <c r="BC6" s="1" t="s">
        <v>86</v>
      </c>
    </row>
    <row r="7" spans="1:55" x14ac:dyDescent="0.2">
      <c r="A7" s="1">
        <v>6</v>
      </c>
      <c r="B7" s="1" t="s">
        <v>5</v>
      </c>
      <c r="C7" s="1" t="s">
        <v>92</v>
      </c>
      <c r="D7" s="2" t="s">
        <v>108</v>
      </c>
      <c r="E7" s="5"/>
      <c r="F7" s="5"/>
      <c r="G7" s="5"/>
      <c r="AB7" s="1">
        <v>6</v>
      </c>
      <c r="AC7" s="1" t="str">
        <f t="shared" si="24"/>
        <v>Guarantees Commitments</v>
      </c>
      <c r="AD7" s="1" t="str">
        <f t="shared" si="25"/>
        <v>Guarantees and commitments</v>
      </c>
      <c r="AE7" s="1" t="str">
        <f t="shared" si="25"/>
        <v>Other, please specify</v>
      </c>
      <c r="AF7" s="1" t="str">
        <f t="shared" si="27"/>
        <v/>
      </c>
      <c r="AG7" s="1" t="str">
        <f t="shared" si="28"/>
        <v/>
      </c>
      <c r="AH7" s="1" t="str">
        <f t="shared" si="29"/>
        <v/>
      </c>
      <c r="AI7" s="1" t="str">
        <f t="shared" si="47"/>
        <v/>
      </c>
      <c r="AJ7" s="1" t="str">
        <f t="shared" si="30"/>
        <v/>
      </c>
      <c r="AK7" s="1" t="str">
        <f t="shared" si="31"/>
        <v/>
      </c>
      <c r="AL7" s="1" t="str">
        <f t="shared" si="32"/>
        <v/>
      </c>
      <c r="AM7" s="1" t="str">
        <f t="shared" si="33"/>
        <v/>
      </c>
      <c r="AN7" s="1" t="str">
        <f t="shared" si="34"/>
        <v/>
      </c>
      <c r="AO7" s="1" t="str">
        <f t="shared" si="35"/>
        <v/>
      </c>
      <c r="AP7" s="1" t="str">
        <f t="shared" si="36"/>
        <v/>
      </c>
      <c r="AQ7" s="1" t="str">
        <f t="shared" si="37"/>
        <v/>
      </c>
      <c r="AR7" s="1" t="str">
        <f t="shared" si="38"/>
        <v/>
      </c>
      <c r="AS7" s="1" t="str">
        <f t="shared" si="39"/>
        <v/>
      </c>
      <c r="AT7" s="1" t="str">
        <f t="shared" si="40"/>
        <v/>
      </c>
      <c r="AU7" s="1" t="str">
        <f t="shared" si="41"/>
        <v/>
      </c>
      <c r="AV7" s="1" t="str">
        <f t="shared" si="42"/>
        <v/>
      </c>
      <c r="AW7" s="1" t="str">
        <f t="shared" si="43"/>
        <v/>
      </c>
      <c r="AX7" s="1" t="str">
        <f t="shared" si="44"/>
        <v/>
      </c>
      <c r="AY7" s="1" t="str">
        <f t="shared" si="45"/>
        <v/>
      </c>
      <c r="AZ7" s="1" t="str">
        <f t="shared" si="46"/>
        <v/>
      </c>
      <c r="BA7" s="1">
        <v>6</v>
      </c>
      <c r="BB7" s="2" t="s">
        <v>5</v>
      </c>
      <c r="BC7" s="1" t="s">
        <v>92</v>
      </c>
    </row>
    <row r="8" spans="1:55" x14ac:dyDescent="0.2">
      <c r="A8" s="1">
        <v>7</v>
      </c>
      <c r="B8" s="1" t="s">
        <v>122</v>
      </c>
      <c r="C8" s="5" t="s">
        <v>188</v>
      </c>
      <c r="D8" s="4" t="s">
        <v>187</v>
      </c>
      <c r="E8" s="4" t="s">
        <v>189</v>
      </c>
      <c r="F8" s="4" t="s">
        <v>190</v>
      </c>
      <c r="G8" s="4" t="s">
        <v>191</v>
      </c>
      <c r="H8" s="2" t="s">
        <v>108</v>
      </c>
      <c r="AB8" s="1">
        <v>7</v>
      </c>
      <c r="AC8" s="1" t="str">
        <f t="shared" si="24"/>
        <v>Trading for own account</v>
      </c>
      <c r="AD8" s="1" t="str">
        <f t="shared" si="25"/>
        <v>Money market instruments (cheques, bills, certificates of deposit, etc.);</v>
      </c>
      <c r="AE8" s="1" t="str">
        <f t="shared" si="26"/>
        <v>Foreign exchange;</v>
      </c>
      <c r="AF8" s="1" t="str">
        <f t="shared" si="27"/>
        <v>Financial futures and options;</v>
      </c>
      <c r="AG8" s="1" t="str">
        <f t="shared" si="28"/>
        <v>Exchange and interest-rate instruments;</v>
      </c>
      <c r="AH8" s="1" t="str">
        <f t="shared" si="29"/>
        <v>Transferable securities.</v>
      </c>
      <c r="AI8" s="1" t="str">
        <f t="shared" si="29"/>
        <v>Other, please specify</v>
      </c>
      <c r="AJ8" s="1" t="str">
        <f t="shared" si="30"/>
        <v/>
      </c>
      <c r="AK8" s="1" t="str">
        <f t="shared" si="31"/>
        <v/>
      </c>
      <c r="AL8" s="1" t="str">
        <f t="shared" si="32"/>
        <v/>
      </c>
      <c r="AM8" s="1" t="str">
        <f t="shared" si="33"/>
        <v/>
      </c>
      <c r="AN8" s="1" t="str">
        <f t="shared" si="34"/>
        <v/>
      </c>
      <c r="AO8" s="1" t="str">
        <f t="shared" si="35"/>
        <v/>
      </c>
      <c r="AP8" s="1" t="str">
        <f t="shared" si="36"/>
        <v/>
      </c>
      <c r="AQ8" s="1" t="str">
        <f t="shared" si="37"/>
        <v/>
      </c>
      <c r="AR8" s="1" t="str">
        <f t="shared" si="38"/>
        <v/>
      </c>
      <c r="AS8" s="1" t="str">
        <f t="shared" si="39"/>
        <v/>
      </c>
      <c r="AT8" s="1" t="str">
        <f t="shared" si="40"/>
        <v/>
      </c>
      <c r="AU8" s="1" t="str">
        <f t="shared" si="41"/>
        <v/>
      </c>
      <c r="AV8" s="1" t="str">
        <f t="shared" si="42"/>
        <v/>
      </c>
      <c r="AW8" s="1" t="str">
        <f t="shared" si="43"/>
        <v/>
      </c>
      <c r="AX8" s="1" t="str">
        <f t="shared" si="44"/>
        <v/>
      </c>
      <c r="AY8" s="1" t="str">
        <f t="shared" si="45"/>
        <v/>
      </c>
      <c r="AZ8" s="1" t="str">
        <f t="shared" si="46"/>
        <v/>
      </c>
      <c r="BA8" s="1">
        <v>7</v>
      </c>
      <c r="BB8" s="2" t="s">
        <v>121</v>
      </c>
      <c r="BC8" s="1" t="s">
        <v>96</v>
      </c>
    </row>
    <row r="9" spans="1:55" x14ac:dyDescent="0.2">
      <c r="A9" s="1">
        <v>8</v>
      </c>
      <c r="B9" s="1" t="s">
        <v>6</v>
      </c>
      <c r="C9" s="2" t="s">
        <v>97</v>
      </c>
      <c r="D9" s="2" t="s">
        <v>108</v>
      </c>
      <c r="AB9" s="1">
        <v>8</v>
      </c>
      <c r="AC9" s="1" t="str">
        <f t="shared" si="24"/>
        <v>Securities Issues</v>
      </c>
      <c r="AD9" s="1" t="str">
        <f t="shared" si="25"/>
        <v>Participation in securities issues and the provision of services relating to such issues.</v>
      </c>
      <c r="AE9" s="1" t="str">
        <f t="shared" si="25"/>
        <v>Other, please specify</v>
      </c>
      <c r="AF9" s="1" t="str">
        <f t="shared" si="27"/>
        <v/>
      </c>
      <c r="AG9" s="1" t="str">
        <f t="shared" si="28"/>
        <v/>
      </c>
      <c r="AH9" s="1" t="str">
        <f t="shared" si="29"/>
        <v/>
      </c>
      <c r="AI9" s="1" t="str">
        <f t="shared" si="47"/>
        <v/>
      </c>
      <c r="AJ9" s="1" t="str">
        <f t="shared" si="30"/>
        <v/>
      </c>
      <c r="AK9" s="1" t="str">
        <f t="shared" si="31"/>
        <v/>
      </c>
      <c r="AL9" s="1" t="str">
        <f t="shared" si="32"/>
        <v/>
      </c>
      <c r="AM9" s="1" t="str">
        <f t="shared" si="33"/>
        <v/>
      </c>
      <c r="AN9" s="1" t="str">
        <f t="shared" si="34"/>
        <v/>
      </c>
      <c r="AO9" s="1" t="str">
        <f t="shared" si="35"/>
        <v/>
      </c>
      <c r="AP9" s="1" t="str">
        <f t="shared" si="36"/>
        <v/>
      </c>
      <c r="AQ9" s="1" t="str">
        <f t="shared" si="37"/>
        <v/>
      </c>
      <c r="AR9" s="1" t="str">
        <f t="shared" si="38"/>
        <v/>
      </c>
      <c r="AS9" s="1" t="str">
        <f t="shared" si="39"/>
        <v/>
      </c>
      <c r="AT9" s="1" t="str">
        <f t="shared" si="40"/>
        <v/>
      </c>
      <c r="AU9" s="1" t="str">
        <f t="shared" si="41"/>
        <v/>
      </c>
      <c r="AV9" s="1" t="str">
        <f t="shared" si="42"/>
        <v/>
      </c>
      <c r="AW9" s="1" t="str">
        <f t="shared" si="43"/>
        <v/>
      </c>
      <c r="AX9" s="1" t="str">
        <f t="shared" si="44"/>
        <v/>
      </c>
      <c r="AY9" s="1" t="str">
        <f t="shared" si="45"/>
        <v/>
      </c>
      <c r="AZ9" s="1" t="str">
        <f t="shared" si="46"/>
        <v/>
      </c>
      <c r="BA9" s="1">
        <v>8</v>
      </c>
      <c r="BB9" s="2" t="s">
        <v>6</v>
      </c>
      <c r="BC9" s="1" t="s">
        <v>97</v>
      </c>
    </row>
    <row r="10" spans="1:55" x14ac:dyDescent="0.2">
      <c r="A10" s="1">
        <v>9</v>
      </c>
      <c r="B10" s="1" t="s">
        <v>7</v>
      </c>
      <c r="C10" s="2" t="s">
        <v>100</v>
      </c>
      <c r="D10" s="2" t="s">
        <v>101</v>
      </c>
      <c r="E10" s="2" t="s">
        <v>102</v>
      </c>
      <c r="F10" s="2" t="s">
        <v>103</v>
      </c>
      <c r="G10" s="2" t="s">
        <v>108</v>
      </c>
      <c r="AB10" s="1">
        <v>9</v>
      </c>
      <c r="AC10" s="1" t="str">
        <f t="shared" si="24"/>
        <v>Advice</v>
      </c>
      <c r="AD10" s="1" t="str">
        <f t="shared" si="25"/>
        <v>Undertakings on capital structure</v>
      </c>
      <c r="AE10" s="1" t="str">
        <f t="shared" si="26"/>
        <v>Industrial strategy and related questions</v>
      </c>
      <c r="AF10" s="1" t="str">
        <f t="shared" si="27"/>
        <v>Relating to mergers</v>
      </c>
      <c r="AG10" s="1" t="str">
        <f t="shared" si="28"/>
        <v>Purchase of undertakings</v>
      </c>
      <c r="AH10" s="1" t="str">
        <f t="shared" si="28"/>
        <v>Other, please specify</v>
      </c>
      <c r="AI10" s="1" t="str">
        <f t="shared" si="47"/>
        <v/>
      </c>
      <c r="AJ10" s="1" t="str">
        <f t="shared" si="30"/>
        <v/>
      </c>
      <c r="AK10" s="1" t="str">
        <f t="shared" si="31"/>
        <v/>
      </c>
      <c r="AL10" s="1" t="str">
        <f t="shared" si="32"/>
        <v/>
      </c>
      <c r="AM10" s="1" t="str">
        <f t="shared" si="33"/>
        <v/>
      </c>
      <c r="AN10" s="1" t="str">
        <f t="shared" si="34"/>
        <v/>
      </c>
      <c r="AO10" s="1" t="str">
        <f t="shared" si="35"/>
        <v/>
      </c>
      <c r="AP10" s="1" t="str">
        <f t="shared" si="36"/>
        <v/>
      </c>
      <c r="AQ10" s="1" t="str">
        <f t="shared" si="37"/>
        <v/>
      </c>
      <c r="AR10" s="1" t="str">
        <f t="shared" si="38"/>
        <v/>
      </c>
      <c r="AS10" s="1" t="str">
        <f t="shared" si="39"/>
        <v/>
      </c>
      <c r="AT10" s="1" t="str">
        <f t="shared" si="40"/>
        <v/>
      </c>
      <c r="AU10" s="1" t="str">
        <f t="shared" si="41"/>
        <v/>
      </c>
      <c r="AV10" s="1" t="str">
        <f t="shared" si="42"/>
        <v/>
      </c>
      <c r="AW10" s="1" t="str">
        <f t="shared" si="43"/>
        <v/>
      </c>
      <c r="AX10" s="1" t="str">
        <f t="shared" si="44"/>
        <v/>
      </c>
      <c r="AY10" s="1" t="str">
        <f t="shared" si="45"/>
        <v/>
      </c>
      <c r="AZ10" s="1" t="str">
        <f t="shared" si="46"/>
        <v/>
      </c>
      <c r="BA10" s="1">
        <v>9</v>
      </c>
      <c r="BB10" s="2" t="s">
        <v>7</v>
      </c>
      <c r="BC10" s="1" t="s">
        <v>87</v>
      </c>
    </row>
    <row r="11" spans="1:55" x14ac:dyDescent="0.2">
      <c r="A11" s="1">
        <v>10</v>
      </c>
      <c r="B11" s="1" t="s">
        <v>8</v>
      </c>
      <c r="C11" s="2" t="s">
        <v>91</v>
      </c>
      <c r="D11" s="2" t="s">
        <v>108</v>
      </c>
      <c r="AB11" s="1">
        <v>10</v>
      </c>
      <c r="AC11" s="1" t="str">
        <f t="shared" si="24"/>
        <v>Money Broking</v>
      </c>
      <c r="AD11" s="1" t="str">
        <f t="shared" si="25"/>
        <v>Money broking</v>
      </c>
      <c r="AE11" s="1" t="str">
        <f t="shared" si="25"/>
        <v>Other, please specify</v>
      </c>
      <c r="AF11" s="1" t="str">
        <f t="shared" si="27"/>
        <v/>
      </c>
      <c r="AG11" s="1" t="str">
        <f t="shared" si="28"/>
        <v/>
      </c>
      <c r="AH11" s="1" t="str">
        <f t="shared" si="29"/>
        <v/>
      </c>
      <c r="AI11" s="1" t="str">
        <f t="shared" si="47"/>
        <v/>
      </c>
      <c r="AJ11" s="1" t="str">
        <f t="shared" si="30"/>
        <v/>
      </c>
      <c r="AK11" s="1" t="str">
        <f t="shared" si="31"/>
        <v/>
      </c>
      <c r="AL11" s="1" t="str">
        <f t="shared" si="32"/>
        <v/>
      </c>
      <c r="AM11" s="1" t="str">
        <f t="shared" si="33"/>
        <v/>
      </c>
      <c r="AN11" s="1" t="str">
        <f t="shared" si="34"/>
        <v/>
      </c>
      <c r="AO11" s="1" t="str">
        <f t="shared" si="35"/>
        <v/>
      </c>
      <c r="AP11" s="1" t="str">
        <f t="shared" si="36"/>
        <v/>
      </c>
      <c r="AQ11" s="1" t="str">
        <f t="shared" si="37"/>
        <v/>
      </c>
      <c r="AR11" s="1" t="str">
        <f t="shared" si="38"/>
        <v/>
      </c>
      <c r="AS11" s="1" t="str">
        <f t="shared" si="39"/>
        <v/>
      </c>
      <c r="AT11" s="1" t="str">
        <f t="shared" si="40"/>
        <v/>
      </c>
      <c r="AU11" s="1" t="str">
        <f t="shared" si="41"/>
        <v/>
      </c>
      <c r="AV11" s="1" t="str">
        <f t="shared" si="42"/>
        <v/>
      </c>
      <c r="AW11" s="1" t="str">
        <f t="shared" si="43"/>
        <v/>
      </c>
      <c r="AX11" s="1" t="str">
        <f t="shared" si="44"/>
        <v/>
      </c>
      <c r="AY11" s="1" t="str">
        <f t="shared" si="45"/>
        <v/>
      </c>
      <c r="AZ11" s="1" t="str">
        <f t="shared" si="46"/>
        <v/>
      </c>
      <c r="BA11" s="1">
        <v>10</v>
      </c>
      <c r="BB11" s="2" t="s">
        <v>8</v>
      </c>
      <c r="BC11" s="1" t="s">
        <v>91</v>
      </c>
    </row>
    <row r="12" spans="1:55" x14ac:dyDescent="0.2">
      <c r="A12" s="1">
        <v>11</v>
      </c>
      <c r="B12" s="1" t="s">
        <v>23</v>
      </c>
      <c r="C12" s="2" t="s">
        <v>88</v>
      </c>
      <c r="D12" s="2" t="s">
        <v>108</v>
      </c>
      <c r="AB12" s="1">
        <v>11</v>
      </c>
      <c r="AC12" s="1" t="str">
        <f t="shared" si="24"/>
        <v>Portfolio Management</v>
      </c>
      <c r="AD12" s="1" t="str">
        <f t="shared" si="25"/>
        <v>Portfolio Management and Advice</v>
      </c>
      <c r="AE12" s="1" t="str">
        <f t="shared" si="25"/>
        <v>Other, please specify</v>
      </c>
      <c r="AF12" s="1" t="str">
        <f t="shared" si="27"/>
        <v/>
      </c>
      <c r="AG12" s="1" t="str">
        <f t="shared" si="28"/>
        <v/>
      </c>
      <c r="AH12" s="1" t="str">
        <f t="shared" si="29"/>
        <v/>
      </c>
      <c r="AI12" s="1" t="str">
        <f t="shared" si="47"/>
        <v/>
      </c>
      <c r="AJ12" s="1" t="str">
        <f t="shared" si="30"/>
        <v/>
      </c>
      <c r="AK12" s="1" t="str">
        <f t="shared" si="31"/>
        <v/>
      </c>
      <c r="AL12" s="1" t="str">
        <f t="shared" si="32"/>
        <v/>
      </c>
      <c r="AM12" s="1" t="str">
        <f t="shared" si="33"/>
        <v/>
      </c>
      <c r="AN12" s="1" t="str">
        <f t="shared" si="34"/>
        <v/>
      </c>
      <c r="AO12" s="1" t="str">
        <f t="shared" si="35"/>
        <v/>
      </c>
      <c r="AP12" s="1" t="str">
        <f t="shared" si="36"/>
        <v/>
      </c>
      <c r="AQ12" s="1" t="str">
        <f t="shared" si="37"/>
        <v/>
      </c>
      <c r="AR12" s="1" t="str">
        <f t="shared" si="38"/>
        <v/>
      </c>
      <c r="AS12" s="1" t="str">
        <f t="shared" si="39"/>
        <v/>
      </c>
      <c r="AT12" s="1" t="str">
        <f t="shared" si="40"/>
        <v/>
      </c>
      <c r="AU12" s="1" t="str">
        <f t="shared" si="41"/>
        <v/>
      </c>
      <c r="AV12" s="1" t="str">
        <f t="shared" si="42"/>
        <v/>
      </c>
      <c r="AW12" s="1" t="str">
        <f t="shared" si="43"/>
        <v/>
      </c>
      <c r="AX12" s="1" t="str">
        <f t="shared" si="44"/>
        <v/>
      </c>
      <c r="AY12" s="1" t="str">
        <f t="shared" si="45"/>
        <v/>
      </c>
      <c r="AZ12" s="1" t="str">
        <f t="shared" si="46"/>
        <v/>
      </c>
      <c r="BA12" s="1">
        <v>11</v>
      </c>
      <c r="BB12" s="2" t="s">
        <v>23</v>
      </c>
      <c r="BC12" s="1" t="s">
        <v>88</v>
      </c>
    </row>
    <row r="13" spans="1:55" x14ac:dyDescent="0.2">
      <c r="A13" s="1">
        <v>12</v>
      </c>
      <c r="B13" s="1" t="s">
        <v>9</v>
      </c>
      <c r="C13" s="2" t="s">
        <v>98</v>
      </c>
      <c r="D13" s="2" t="s">
        <v>108</v>
      </c>
      <c r="AB13" s="1">
        <v>12</v>
      </c>
      <c r="AC13" s="1" t="str">
        <f t="shared" si="24"/>
        <v>Safekeeping</v>
      </c>
      <c r="AD13" s="1" t="str">
        <f t="shared" si="25"/>
        <v>Safekeeping and administration of securities</v>
      </c>
      <c r="AE13" s="1" t="str">
        <f t="shared" si="25"/>
        <v>Other, please specify</v>
      </c>
      <c r="AF13" s="1" t="str">
        <f t="shared" si="27"/>
        <v/>
      </c>
      <c r="AG13" s="1" t="str">
        <f t="shared" si="28"/>
        <v/>
      </c>
      <c r="AH13" s="1" t="str">
        <f t="shared" si="29"/>
        <v/>
      </c>
      <c r="AI13" s="1" t="str">
        <f t="shared" si="47"/>
        <v/>
      </c>
      <c r="AJ13" s="1" t="str">
        <f t="shared" si="30"/>
        <v/>
      </c>
      <c r="AK13" s="1" t="str">
        <f t="shared" si="31"/>
        <v/>
      </c>
      <c r="AL13" s="1" t="str">
        <f t="shared" si="32"/>
        <v/>
      </c>
      <c r="AM13" s="1" t="str">
        <f t="shared" si="33"/>
        <v/>
      </c>
      <c r="AN13" s="1" t="str">
        <f t="shared" si="34"/>
        <v/>
      </c>
      <c r="AO13" s="1" t="str">
        <f t="shared" si="35"/>
        <v/>
      </c>
      <c r="AP13" s="1" t="str">
        <f t="shared" si="36"/>
        <v/>
      </c>
      <c r="AQ13" s="1" t="str">
        <f t="shared" si="37"/>
        <v/>
      </c>
      <c r="AR13" s="1" t="str">
        <f t="shared" si="38"/>
        <v/>
      </c>
      <c r="AS13" s="1" t="str">
        <f t="shared" si="39"/>
        <v/>
      </c>
      <c r="AT13" s="1" t="str">
        <f t="shared" si="40"/>
        <v/>
      </c>
      <c r="AU13" s="1" t="str">
        <f t="shared" si="41"/>
        <v/>
      </c>
      <c r="AV13" s="1" t="str">
        <f t="shared" si="42"/>
        <v/>
      </c>
      <c r="AW13" s="1" t="str">
        <f t="shared" si="43"/>
        <v/>
      </c>
      <c r="AX13" s="1" t="str">
        <f t="shared" si="44"/>
        <v/>
      </c>
      <c r="AY13" s="1" t="str">
        <f t="shared" si="45"/>
        <v/>
      </c>
      <c r="AZ13" s="1" t="str">
        <f t="shared" si="46"/>
        <v/>
      </c>
      <c r="BA13" s="1">
        <v>12</v>
      </c>
      <c r="BB13" s="2" t="s">
        <v>9</v>
      </c>
      <c r="BC13" s="1" t="s">
        <v>98</v>
      </c>
    </row>
    <row r="14" spans="1:55" x14ac:dyDescent="0.2">
      <c r="A14" s="1">
        <v>13</v>
      </c>
      <c r="B14" s="1" t="s">
        <v>10</v>
      </c>
      <c r="C14" s="2" t="s">
        <v>89</v>
      </c>
      <c r="D14" s="2" t="s">
        <v>108</v>
      </c>
      <c r="AB14" s="1">
        <v>13</v>
      </c>
      <c r="AC14" s="1" t="str">
        <f t="shared" si="24"/>
        <v>Safe Custody</v>
      </c>
      <c r="AD14" s="1" t="str">
        <f t="shared" si="25"/>
        <v>Safe custody services</v>
      </c>
      <c r="AE14" s="1" t="str">
        <f t="shared" si="25"/>
        <v>Other, please specify</v>
      </c>
      <c r="AF14" s="1" t="str">
        <f t="shared" si="27"/>
        <v/>
      </c>
      <c r="AG14" s="1" t="str">
        <f t="shared" si="28"/>
        <v/>
      </c>
      <c r="AH14" s="1" t="str">
        <f t="shared" si="29"/>
        <v/>
      </c>
      <c r="AI14" s="1" t="str">
        <f t="shared" si="47"/>
        <v/>
      </c>
      <c r="AJ14" s="1" t="str">
        <f t="shared" si="30"/>
        <v/>
      </c>
      <c r="AK14" s="1" t="str">
        <f t="shared" si="31"/>
        <v/>
      </c>
      <c r="AL14" s="1" t="str">
        <f t="shared" si="32"/>
        <v/>
      </c>
      <c r="AM14" s="1" t="str">
        <f t="shared" si="33"/>
        <v/>
      </c>
      <c r="AN14" s="1" t="str">
        <f t="shared" si="34"/>
        <v/>
      </c>
      <c r="AO14" s="1" t="str">
        <f t="shared" si="35"/>
        <v/>
      </c>
      <c r="AP14" s="1" t="str">
        <f t="shared" si="36"/>
        <v/>
      </c>
      <c r="AQ14" s="1" t="str">
        <f t="shared" si="37"/>
        <v/>
      </c>
      <c r="AR14" s="1" t="str">
        <f t="shared" si="38"/>
        <v/>
      </c>
      <c r="AS14" s="1" t="str">
        <f t="shared" si="39"/>
        <v/>
      </c>
      <c r="AT14" s="1" t="str">
        <f t="shared" si="40"/>
        <v/>
      </c>
      <c r="AU14" s="1" t="str">
        <f t="shared" si="41"/>
        <v/>
      </c>
      <c r="AV14" s="1" t="str">
        <f t="shared" si="42"/>
        <v/>
      </c>
      <c r="AW14" s="1" t="str">
        <f t="shared" si="43"/>
        <v/>
      </c>
      <c r="AX14" s="1" t="str">
        <f t="shared" si="44"/>
        <v/>
      </c>
      <c r="AY14" s="1" t="str">
        <f t="shared" si="45"/>
        <v/>
      </c>
      <c r="AZ14" s="1" t="str">
        <f t="shared" si="46"/>
        <v/>
      </c>
      <c r="BA14" s="1">
        <v>13</v>
      </c>
      <c r="BB14" s="2" t="s">
        <v>10</v>
      </c>
      <c r="BC14" s="2" t="s">
        <v>89</v>
      </c>
    </row>
    <row r="15" spans="1:55" x14ac:dyDescent="0.2">
      <c r="A15" s="1">
        <v>14</v>
      </c>
      <c r="B15" s="1" t="s">
        <v>11</v>
      </c>
      <c r="C15" s="2" t="s">
        <v>90</v>
      </c>
      <c r="D15" s="2" t="s">
        <v>108</v>
      </c>
      <c r="AB15" s="1">
        <v>14</v>
      </c>
      <c r="AC15" s="1" t="str">
        <f t="shared" si="24"/>
        <v>Electronic Money</v>
      </c>
      <c r="AD15" s="1" t="str">
        <f t="shared" si="25"/>
        <v>Issuing electronic money</v>
      </c>
      <c r="AE15" s="1" t="str">
        <f t="shared" si="25"/>
        <v>Other, please specify</v>
      </c>
      <c r="AF15" s="1" t="str">
        <f t="shared" si="27"/>
        <v/>
      </c>
      <c r="AG15" s="1" t="str">
        <f t="shared" si="28"/>
        <v/>
      </c>
      <c r="AH15" s="1" t="str">
        <f t="shared" si="29"/>
        <v/>
      </c>
      <c r="AI15" s="1" t="str">
        <f t="shared" si="47"/>
        <v/>
      </c>
      <c r="AJ15" s="1" t="str">
        <f t="shared" si="30"/>
        <v/>
      </c>
      <c r="AK15" s="1" t="str">
        <f t="shared" si="31"/>
        <v/>
      </c>
      <c r="AL15" s="1" t="str">
        <f t="shared" si="32"/>
        <v/>
      </c>
      <c r="AM15" s="1" t="str">
        <f t="shared" si="33"/>
        <v/>
      </c>
      <c r="AN15" s="1" t="str">
        <f t="shared" si="34"/>
        <v/>
      </c>
      <c r="AO15" s="1" t="str">
        <f t="shared" si="35"/>
        <v/>
      </c>
      <c r="AP15" s="1" t="str">
        <f t="shared" si="36"/>
        <v/>
      </c>
      <c r="AQ15" s="1" t="str">
        <f t="shared" si="37"/>
        <v/>
      </c>
      <c r="AR15" s="1" t="str">
        <f t="shared" si="38"/>
        <v/>
      </c>
      <c r="AS15" s="1" t="str">
        <f t="shared" si="39"/>
        <v/>
      </c>
      <c r="AT15" s="1" t="str">
        <f t="shared" si="40"/>
        <v/>
      </c>
      <c r="AU15" s="1" t="str">
        <f t="shared" si="41"/>
        <v/>
      </c>
      <c r="AV15" s="1" t="str">
        <f t="shared" si="42"/>
        <v/>
      </c>
      <c r="AW15" s="1" t="str">
        <f t="shared" si="43"/>
        <v/>
      </c>
      <c r="AX15" s="1" t="str">
        <f t="shared" si="44"/>
        <v/>
      </c>
      <c r="AY15" s="1" t="str">
        <f t="shared" si="45"/>
        <v/>
      </c>
      <c r="AZ15" s="1" t="str">
        <f t="shared" si="46"/>
        <v/>
      </c>
      <c r="BA15" s="1">
        <v>14</v>
      </c>
      <c r="BB15" s="2" t="s">
        <v>11</v>
      </c>
      <c r="BC15" s="2" t="s">
        <v>90</v>
      </c>
    </row>
    <row r="16" spans="1:55" x14ac:dyDescent="0.2">
      <c r="D16" s="2" t="s">
        <v>108</v>
      </c>
    </row>
    <row r="21" spans="1:54" x14ac:dyDescent="0.2">
      <c r="A21" s="24">
        <v>1</v>
      </c>
      <c r="B21" s="24" t="str">
        <f>IF(ISBLANK(VLOOKUP($A$21,Subsector,2,FALSE)),"",VLOOKUP($A$21,Subsector,2,FALSE))</f>
        <v/>
      </c>
      <c r="C21" s="24">
        <f>HLOOKUP(B21,B21:B33,A22+1,FALSE)</f>
        <v>0</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v>1</v>
      </c>
      <c r="AC21" s="24" t="str">
        <f>IF(ISBLANK(VLOOKUP($AB$21,subsector2,2,FALSE)),"",VLOOKUP($AB$21,subsector2,2,FALSE))</f>
        <v/>
      </c>
      <c r="AD21" s="24">
        <f>HLOOKUP(AC21,AC21:AC41,AB22+1,FALSE)</f>
        <v>0</v>
      </c>
      <c r="AE21" s="24"/>
    </row>
    <row r="22" spans="1:54" x14ac:dyDescent="0.2">
      <c r="A22" s="24">
        <v>1</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v>1</v>
      </c>
      <c r="AC22" s="24"/>
      <c r="AD22" s="24"/>
      <c r="AE22" s="24"/>
      <c r="BB22" s="1" t="s">
        <v>124</v>
      </c>
    </row>
    <row r="23" spans="1:54" ht="15" x14ac:dyDescent="0.2">
      <c r="A23" s="24"/>
      <c r="B23" s="25" t="str">
        <f>IF(ISBLANK(VLOOKUP($A$21,Subsector,3,FALSE)),"",VLOOKUP($A$21,Subsector,3,FALSE))</f>
        <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t="str">
        <f>IF(ISBLANK(VLOOKUP($AB$21,subsector2,3,FALSE)),"",VLOOKUP($AB$21,subsector2,3,FALSE))</f>
        <v/>
      </c>
      <c r="AD23" s="24"/>
      <c r="AE23" s="24"/>
      <c r="BB23" s="1" t="s">
        <v>140</v>
      </c>
    </row>
    <row r="24" spans="1:54" x14ac:dyDescent="0.2">
      <c r="A24" s="24"/>
      <c r="B24" s="25" t="str">
        <f>IF(ISBLANK(VLOOKUP($A$21,Subsector,4,FALSE)),"",VLOOKUP($A$21,Subsector,4,FALSE))</f>
        <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t="str">
        <f>IF(ISBLANK(VLOOKUP($AB$21,subsector2,4,FALSE)),"",VLOOKUP($AB$21,subsector2,4,FALSE))</f>
        <v/>
      </c>
      <c r="AD24" s="24"/>
      <c r="AE24" s="24"/>
    </row>
    <row r="25" spans="1:54" x14ac:dyDescent="0.2">
      <c r="A25" s="24"/>
      <c r="B25" s="25" t="str">
        <f>IF(ISBLANK(VLOOKUP($A$21,Subsector,5,FALSE)),"",VLOOKUP($A$21,Subsector,5,FALSE))</f>
        <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t="str">
        <f>IF(ISBLANK(VLOOKUP($AB$21,subsector2,5,FALSE)),"",VLOOKUP($AB$21,subsector2,5,FALSE))</f>
        <v/>
      </c>
      <c r="AD25" s="24"/>
      <c r="AE25" s="24"/>
    </row>
    <row r="26" spans="1:54" x14ac:dyDescent="0.2">
      <c r="A26" s="24"/>
      <c r="B26" s="25" t="str">
        <f>IF(ISBLANK(VLOOKUP($A$21,Subsector,6,FALSE)),"",VLOOKUP($A$21,Subsector,6,FALSE))</f>
        <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t="str">
        <f>IF(ISBLANK(VLOOKUP($AB$21,subsector2,6,FALSE)),"",VLOOKUP($AB$21,subsector2,6,FALSE))</f>
        <v/>
      </c>
      <c r="AD26" s="24"/>
      <c r="AE26" s="24"/>
    </row>
    <row r="27" spans="1:54" x14ac:dyDescent="0.2">
      <c r="A27" s="24"/>
      <c r="B27" s="25" t="str">
        <f>IF(ISBLANK(VLOOKUP($A$21,Subsector,7,FALSE)),"",VLOOKUP($A$21,Subsector,7,FALSE))</f>
        <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t="str">
        <f>IF(ISBLANK(VLOOKUP($AB$21,subsector2,7,FALSE)),"",VLOOKUP($AB$21,subsector2,7,FALSE))</f>
        <v/>
      </c>
      <c r="AD27" s="24"/>
      <c r="AE27" s="24"/>
    </row>
    <row r="28" spans="1:54" x14ac:dyDescent="0.2">
      <c r="A28" s="24"/>
      <c r="B28" s="25" t="str">
        <f>IF(ISBLANK(VLOOKUP($A$21,Subsector,8,FALSE)),"",VLOOKUP($A$21,Subsector,8,FALSE))</f>
        <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t="str">
        <f>IF(ISBLANK(VLOOKUP($AB$21,subsector2,8,FALSE)),"",VLOOKUP($AB$21,subsector2,8,FALSE))</f>
        <v/>
      </c>
      <c r="AD28" s="24"/>
      <c r="AE28" s="24"/>
    </row>
    <row r="29" spans="1:54" x14ac:dyDescent="0.2">
      <c r="A29" s="24"/>
      <c r="B29" s="25" t="str">
        <f>IF(ISBLANK(VLOOKUP($A$21,Subsector,9,FALSE)),"",VLOOKUP($A$21,Subsector,9,FALSE))</f>
        <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row>
    <row r="30" spans="1:54" x14ac:dyDescent="0.2">
      <c r="A30" s="24"/>
      <c r="B30" s="25" t="str">
        <f>IF(ISBLANK(VLOOKUP($A$21,Subsector,10,FALSE)),"",VLOOKUP($A$21,Subsector,10,FALSE))</f>
        <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row>
    <row r="31" spans="1:54" x14ac:dyDescent="0.2">
      <c r="A31" s="24"/>
      <c r="B31" s="25" t="str">
        <f>IF(ISBLANK(VLOOKUP($A$21,Subsector,11,FALSE)),"",VLOOKUP($A$21,Subsector,11,FALSE))</f>
        <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spans="1:54" x14ac:dyDescent="0.2">
      <c r="A32" s="24"/>
      <c r="B32" s="25" t="str">
        <f>IF(ISBLANK(VLOOKUP($A$21,Subsector,12,FALSE)),"",VLOOKUP($A$21,Subsector,12,FALSE))</f>
        <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row>
    <row r="33" spans="1:31" x14ac:dyDescent="0.2">
      <c r="A33" s="24"/>
      <c r="B33" s="25" t="str">
        <f>IF(ISBLANK(VLOOKUP($A$21,Subsector,13,FALSE)),"",VLOOKUP($A$21,Subsector,13,FALSE))</f>
        <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row>
    <row r="34" spans="1:3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row>
    <row r="35" spans="1:3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row>
    <row r="36" spans="1:3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row>
    <row r="37" spans="1:3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row>
    <row r="38" spans="1:3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row>
    <row r="39" spans="1:3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spans="1:3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row>
    <row r="41" spans="1:3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spans="1:3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spans="1:3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spans="1:31" x14ac:dyDescent="0.2">
      <c r="A44" s="24"/>
      <c r="B44" s="2" t="s">
        <v>108</v>
      </c>
      <c r="C44" s="24" t="str">
        <f>IF(B44=C21,("If"&amp;" '"&amp;B44&amp;"', "&amp;"please give details of Sub Sector Activity:"),"")</f>
        <v/>
      </c>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1" t="s">
        <v>108</v>
      </c>
      <c r="AD44" s="24" t="str">
        <f>IF(AC44=AD21,("If"&amp;" '"&amp;AC44&amp;"', "&amp;"please give details of 2nd Sub Sector Activity: "),"")</f>
        <v/>
      </c>
      <c r="AE44" s="24"/>
    </row>
    <row r="45" spans="1:3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6" spans="1:31" x14ac:dyDescent="0.2">
      <c r="A46" s="24"/>
      <c r="B46" s="24"/>
      <c r="C46" s="27" t="str">
        <f>("if"&amp;" '"&amp;B44&amp;"' "&amp;"please give details:"&amp;" "&amp;B45)</f>
        <v xml:space="preserve">if 'Other, please specify' please give details: </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spans="1:3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spans="1:3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spans="1:3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spans="1:3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row>
    <row r="51" spans="1:3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spans="1:3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spans="1:3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spans="1:3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spans="1:3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spans="1:3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spans="1:3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spans="1:3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sheetData>
  <sheetProtection algorithmName="SHA-512" hashValue="38dZoHKUd6B+QQ+InlYQvQotD6pUgncZlkVUfqZ5QQTi6P/pZhUIItB5ipDK20loq7LFsDlNse27nxEnJn0Svw==" saltValue="SefuXAXfPbi/jqTQMub94A==" spinCount="100000" sheet="1" objects="1" scenarios="1" selectLockedCells="1" selectUnlockedCells="1"/>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69CAA4BD-8BEC-44DA-BC92-DEAD7ADB48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vt:lpstr>
      <vt:lpstr>Questionnaire</vt:lpstr>
      <vt:lpstr>Declarations - Complete All</vt:lpstr>
      <vt:lpstr>Output</vt:lpstr>
      <vt:lpstr>Control</vt:lpstr>
      <vt:lpstr>Control1</vt:lpstr>
      <vt:lpstr>accounts1</vt:lpstr>
      <vt:lpstr>Company</vt:lpstr>
      <vt:lpstr>country</vt:lpstr>
      <vt:lpstr>county</vt:lpstr>
      <vt:lpstr>Number1</vt:lpstr>
      <vt:lpstr>Number2</vt:lpstr>
      <vt:lpstr>Subsector</vt:lpstr>
      <vt:lpstr>subsector2</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McGuinness, Lucia</cp:lastModifiedBy>
  <cp:lastPrinted>2023-01-26T12:56:07Z</cp:lastPrinted>
  <dcterms:created xsi:type="dcterms:W3CDTF">2018-07-24T09:38:12Z</dcterms:created>
  <dcterms:modified xsi:type="dcterms:W3CDTF">2026-01-19T12:36:59Z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6276bec8-ac9c-4d1d-a406-7c88b32441b6</vt:lpwstr>
  </property>
  <property fmtid="{D5CDD505-2E9C-101B-9397-08002B2CF9AE}" pid="3" name="bjSaver">
    <vt:lpwstr>e/bu8SK+a7LK/zX5m+qmT5zy5HVi4Cqy</vt:lpwstr>
  </property>
  <property fmtid="{D5CDD505-2E9C-101B-9397-08002B2CF9AE}" pid="4" name="ID">
    <vt:lpwstr>51068251</vt:lpwstr>
  </property>
  <property fmtid="{D5CDD505-2E9C-101B-9397-08002B2CF9AE}" pid="5" name="_AdHocReviewCycleID">
    <vt:i4>-78318118</vt:i4>
  </property>
  <property fmtid="{D5CDD505-2E9C-101B-9397-08002B2CF9AE}" pid="6" name="_NewReviewCycle">
    <vt:lpwstr/>
  </property>
  <property fmtid="{D5CDD505-2E9C-101B-9397-08002B2CF9AE}" pid="7" name="_EmailSubject">
    <vt:lpwstr>Schedule 2 - Website Page </vt:lpwstr>
  </property>
  <property fmtid="{D5CDD505-2E9C-101B-9397-08002B2CF9AE}" pid="8" name="_AuthorEmail">
    <vt:lpwstr>michaelj.cantrell@centralbank.ie</vt:lpwstr>
  </property>
  <property fmtid="{D5CDD505-2E9C-101B-9397-08002B2CF9AE}" pid="9" name="_AuthorEmailDisplayName">
    <vt:lpwstr>Cantrell, Michael</vt:lpwstr>
  </property>
  <property fmtid="{D5CDD505-2E9C-101B-9397-08002B2CF9AE}" pid="10" name="_PreviousAdHocReviewCycleID">
    <vt:i4>-974096538</vt:i4>
  </property>
  <property fmtid="{D5CDD505-2E9C-101B-9397-08002B2CF9AE}" pid="11" name="bjClsUserRVM">
    <vt:lpwstr>[]</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y fmtid="{D5CDD505-2E9C-101B-9397-08002B2CF9AE}" pid="18" name="bjpmDocIH">
    <vt:lpwstr>82JMvPUJog/v+lXOmW4rSy7vjcMEtevk</vt:lpwstr>
  </property>
  <property fmtid="{D5CDD505-2E9C-101B-9397-08002B2CF9AE}" pid="19" name="_ReviewingToolsShownOnce">
    <vt:lpwstr/>
  </property>
</Properties>
</file>