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4.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drawings/drawing5.xml" ContentType="application/vnd.openxmlformats-officedocument.drawing+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6.xml" ContentType="application/vnd.openxmlformats-officedocument.drawing+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7.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drawings/drawing8.xml" ContentType="application/vnd.openxmlformats-officedocument.drawing+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drawings/drawing9.xml" ContentType="application/vnd.openxmlformats-officedocument.drawing+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cguinness\Desktop\"/>
    </mc:Choice>
  </mc:AlternateContent>
  <workbookProtection workbookAlgorithmName="SHA-512" workbookHashValue="9cYRqPcyJo0nVgNVVVmoc5dgVkTL+f7jK44QANqXHA+22PHmGyNdwY1svicRFztExK3p0VAqGNEAaP3zxSnlCw==" workbookSaltValue="+Vh35jedZeAOjvzOxFr/PQ==" workbookSpinCount="100000" lockStructure="1"/>
  <bookViews>
    <workbookView xWindow="0" yWindow="0" windowWidth="23040" windowHeight="7800" tabRatio="713" firstSheet="1" activeTab="3"/>
  </bookViews>
  <sheets>
    <sheet name="Control" sheetId="13" state="hidden" r:id="rId1"/>
    <sheet name="Cover" sheetId="15" r:id="rId2"/>
    <sheet name="Notes on Completion " sheetId="19" r:id="rId3"/>
    <sheet name="Section 1" sheetId="3" r:id="rId4"/>
    <sheet name="Section 2" sheetId="4" r:id="rId5"/>
    <sheet name="Section 3" sheetId="17" r:id="rId6"/>
    <sheet name="Section 4" sheetId="10" r:id="rId7"/>
    <sheet name="Section 5" sheetId="12" r:id="rId8"/>
    <sheet name="Section 6" sheetId="5" r:id="rId9"/>
    <sheet name="Section 7" sheetId="16" r:id="rId10"/>
    <sheet name="Section 8" sheetId="6" r:id="rId11"/>
    <sheet name="Section 9" sheetId="7" r:id="rId12"/>
    <sheet name="10. Declarations" sheetId="8" r:id="rId13"/>
    <sheet name="Glossary" sheetId="20"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ftn1" localSheetId="2">'Notes on Completion '!#REF!</definedName>
    <definedName name="_ftnref1" localSheetId="2">'Notes on Completion '!$C$3</definedName>
    <definedName name="Channel" localSheetId="13">[1]Control!$AB$2:$AB$7</definedName>
    <definedName name="Channel" localSheetId="2">[2]Control!$AB$2:$AB$7</definedName>
    <definedName name="Channel">[3]Control!$AB$2:$AB$7</definedName>
    <definedName name="Company" localSheetId="1">[3]Control!$S$2:$S$12</definedName>
    <definedName name="Company" localSheetId="13">[1]Control!$S$2:$S$12</definedName>
    <definedName name="Company">[4]Control!$S$2:$S$11</definedName>
    <definedName name="country_all" localSheetId="1">[3]Control!$Q$2:$Q$246</definedName>
    <definedName name="country_all" localSheetId="13">[1]Control!$Q$2:$Q$246</definedName>
    <definedName name="Country_All" localSheetId="2">[5]Control!$G$2:$G$246</definedName>
    <definedName name="Country_All">Control!$K$2:$K$246</definedName>
    <definedName name="country_EU" localSheetId="13">[1]Control!$O$2:$O$33</definedName>
    <definedName name="country_EU" localSheetId="2">[2]Control!$O$2:$O$32</definedName>
    <definedName name="country_EU">[3]Control!$O$2:$O$32</definedName>
    <definedName name="country_EU1" localSheetId="13">[6]Control!$G$2:$G$32</definedName>
    <definedName name="country_EU1" localSheetId="2">[5]Control!$E$2:$E$32</definedName>
    <definedName name="country_EU1">Control!$I$2:$I$32</definedName>
    <definedName name="county" localSheetId="1">[3]Control!$M$2:$M$55</definedName>
    <definedName name="county" localSheetId="13">[1]Control!$M$2:$M$55</definedName>
    <definedName name="County" localSheetId="2">[5]Control!$A$2:$A$55</definedName>
    <definedName name="County">Control!$A$2:$A$55</definedName>
    <definedName name="Frequency" localSheetId="13">[1]Control!$A$2:$A$8</definedName>
    <definedName name="Frequency" localSheetId="2">[2]Control!$A$2:$A$8</definedName>
    <definedName name="Frequency">[3]Control!$A$2:$A$8</definedName>
    <definedName name="Frequency1" localSheetId="13">[1]Control!$C$2:$C$8</definedName>
    <definedName name="Frequency1" localSheetId="2">[2]Control!$C$2:$C$8</definedName>
    <definedName name="Frequency1">[3]Control!$C$2:$C$8</definedName>
    <definedName name="Geolocation">Control!$AG$2:$AH$9</definedName>
    <definedName name="Group" localSheetId="2">[2]Control!$AF$2:$AF$3</definedName>
    <definedName name="Group">[3]Control!$AF$2:$AF$3</definedName>
    <definedName name="ID" localSheetId="13">[5]Control!$N$2:$N$3</definedName>
    <definedName name="ID" localSheetId="2">[5]Control!$N$2:$N$3</definedName>
    <definedName name="ID">Control!$R$2:$R$3</definedName>
    <definedName name="Id_Type" localSheetId="13">[6]Control!$V$2:$V$5</definedName>
    <definedName name="Id_Type" localSheetId="2">[6]Control!$V$2:$V$5</definedName>
    <definedName name="Id_Type">Control!$X$2:$X$5</definedName>
    <definedName name="ISMBO">Control!$P$2:$P$4</definedName>
    <definedName name="Legal_Status" localSheetId="13">[6]Control!$C$2:$C$12</definedName>
    <definedName name="Legal_Status" localSheetId="2">[5]Control!$C$2:$C$12</definedName>
    <definedName name="Legal_Status">Control!$C$2:$C$12</definedName>
    <definedName name="Legal_Status1" localSheetId="13">[6]Control!$E$2:$E$10</definedName>
    <definedName name="Legal_Status1" localSheetId="2">[6]Control!$E$2:$E$10</definedName>
    <definedName name="Legal_Status1">Control!$E$2:$E$10</definedName>
    <definedName name="LegalStatus1">[7]Control!$AB$2:$AB$10</definedName>
    <definedName name="LegalStatus2">Control!$G$2:$G$11</definedName>
    <definedName name="Number1" localSheetId="1">[3]Control!$AJ$2:$AJ$13</definedName>
    <definedName name="Number1" localSheetId="13">[1]Control!$AJ$2:$AJ$13</definedName>
    <definedName name="Number1" localSheetId="2">[5]Control!$AG$2:$AG$12</definedName>
    <definedName name="Number1">Control!$AM$2:$AM$12</definedName>
    <definedName name="Number2" localSheetId="13">[1]Control!$AL$2:$AL$6</definedName>
    <definedName name="Number2" localSheetId="2">[5]Control!$AI$2:$AI$7</definedName>
    <definedName name="Number2">Control!$AO$2:$AO$7</definedName>
    <definedName name="Number3" localSheetId="13">[6]Control!$AO$2:$AO$13</definedName>
    <definedName name="Number3" localSheetId="2">[6]Control!$AO$2:$AO$13</definedName>
    <definedName name="Number3">Control!$AQ$2:$AQ$13</definedName>
    <definedName name="PCF" localSheetId="2">[2]Control!$V$2:$V$48</definedName>
    <definedName name="PCF">[3]Control!$V$2:$V$48</definedName>
    <definedName name="Risk" localSheetId="13">[1]Control!$K$2:$K$7</definedName>
    <definedName name="Risk" localSheetId="2">[2]Control!$K$2:$K$7</definedName>
    <definedName name="Risk">[3]Control!$K$2:$K$7</definedName>
    <definedName name="SMBO" localSheetId="13">[5]Control!$I$2:$I$4</definedName>
    <definedName name="SMBO" localSheetId="2">[5]Control!$I$2:$I$4</definedName>
    <definedName name="SMBO">Control!$M$2:$M$4</definedName>
    <definedName name="SPM" localSheetId="13">[1]Control!$AN$2:$AN$3</definedName>
    <definedName name="SPM" localSheetId="2">[2]Control!$AN$2:$AN$3</definedName>
    <definedName name="SPM">[3]Control!$AN$2:$AN$3</definedName>
    <definedName name="SPM_1" localSheetId="13">[1]Control!#REF!</definedName>
    <definedName name="SPM_1" localSheetId="2">[2]Control!$AP$2:$AP$4</definedName>
    <definedName name="SPM_1">[3]Control!$AP$2:$AP$4</definedName>
    <definedName name="Status" localSheetId="13">[8]Control!$M$2:$M$3</definedName>
    <definedName name="Status" localSheetId="2">[8]Control!$M$2:$M$3</definedName>
    <definedName name="Status">Control!$T$2:$T$3</definedName>
    <definedName name="Status1">[7]Control!$O$2:$O$3</definedName>
    <definedName name="True2" localSheetId="13">[1]Control!$BX$3:$BZ$10</definedName>
    <definedName name="True2" localSheetId="2">[2]Control!$CA$3:$CC$10</definedName>
    <definedName name="True2">[3]Control!$CA$3:$CC$10</definedName>
    <definedName name="True3" localSheetId="13">[1]Control!$CB$3:$CD$10</definedName>
    <definedName name="True3" localSheetId="2">[2]Control!$CE$3:$CG$10</definedName>
    <definedName name="True3">[3]Control!$CE$3:$CG$10</definedName>
    <definedName name="True4" localSheetId="1">[3]Control!$CI$3:$CK$10</definedName>
    <definedName name="True4" localSheetId="13">[1]Control!$CF$3:$CH$10</definedName>
    <definedName name="True4">[4]Control!$CE$3:$CG$10</definedName>
    <definedName name="YN" localSheetId="13">[1]Control!$I$2:$I$3</definedName>
    <definedName name="YN" localSheetId="2">[2]Control!$I$2:$I$3</definedName>
    <definedName name="YN">[3]Control!$I$2:$I$3</definedName>
    <definedName name="YN_1" localSheetId="13">[6]Control!$X$2:$Y$9</definedName>
    <definedName name="YN_1" localSheetId="2">[5]Control!$T$2:$U$9</definedName>
    <definedName name="YN_1">Control!$Z$2:$AA$9</definedName>
    <definedName name="YN_2" localSheetId="13">[6]Control!$AA$2:$AC$9</definedName>
    <definedName name="YN_2" localSheetId="2">[5]Control!$W$2:$Y$9</definedName>
    <definedName name="YN_2">Control!$AC$2:$AE$9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4" i="16" l="1"/>
  <c r="N46" i="16" s="1"/>
  <c r="D46" i="16" s="1"/>
  <c r="R44" i="16"/>
  <c r="C44" i="16"/>
  <c r="C43" i="16"/>
  <c r="B48" i="16" l="1"/>
  <c r="N45" i="16"/>
  <c r="D45" i="16" s="1"/>
  <c r="N40" i="8" l="1"/>
  <c r="M40" i="8" s="1"/>
  <c r="E40" i="8" s="1"/>
  <c r="N38" i="8"/>
  <c r="M38" i="8" s="1"/>
  <c r="N36" i="8"/>
  <c r="M36" i="8" s="1"/>
  <c r="E36" i="8" s="1"/>
  <c r="N24" i="8"/>
  <c r="M24" i="8" s="1"/>
  <c r="E24" i="8" s="1"/>
  <c r="N22" i="8"/>
  <c r="M22" i="8" s="1"/>
  <c r="N20" i="8"/>
  <c r="M20" i="8" s="1"/>
  <c r="E20" i="8" l="1"/>
  <c r="M26" i="8"/>
  <c r="E33" i="15" s="1"/>
  <c r="E22" i="8"/>
  <c r="M42" i="8"/>
  <c r="E34" i="15" s="1"/>
  <c r="E38" i="8"/>
  <c r="B46" i="8" l="1"/>
  <c r="N32" i="8" l="1"/>
  <c r="B32" i="8" s="1"/>
  <c r="N33" i="8"/>
  <c r="B33" i="8" s="1"/>
  <c r="N10" i="8"/>
  <c r="B10" i="8" s="1"/>
  <c r="Q129" i="4"/>
  <c r="M131" i="4" l="1"/>
  <c r="D131" i="4" s="1"/>
  <c r="M130" i="4"/>
  <c r="D130" i="4" s="1"/>
  <c r="B133" i="4"/>
  <c r="C129" i="4"/>
  <c r="P138" i="4" l="1"/>
  <c r="M139" i="4" s="1"/>
  <c r="D139" i="4" s="1"/>
  <c r="C138" i="4"/>
  <c r="P136" i="4"/>
  <c r="M138" i="4" s="1"/>
  <c r="D138" i="4" s="1"/>
  <c r="M136" i="4"/>
  <c r="C136" i="4"/>
  <c r="M140" i="4" l="1"/>
  <c r="D140" i="4" s="1"/>
  <c r="B142" i="4"/>
  <c r="D136" i="4"/>
  <c r="M142" i="4" l="1"/>
  <c r="E14" i="15" s="1"/>
  <c r="F14" i="15" s="1"/>
  <c r="Q9" i="17" l="1"/>
  <c r="S22" i="17"/>
  <c r="S21" i="17"/>
  <c r="S20" i="17"/>
  <c r="S19" i="17"/>
  <c r="S18" i="17"/>
  <c r="S17" i="17"/>
  <c r="S16" i="17"/>
  <c r="S15" i="17"/>
  <c r="S14" i="17"/>
  <c r="S13" i="17"/>
  <c r="R22" i="17"/>
  <c r="R21" i="17"/>
  <c r="R20" i="17"/>
  <c r="R19" i="17"/>
  <c r="R18" i="17"/>
  <c r="R17" i="17"/>
  <c r="R16" i="17"/>
  <c r="R15" i="17"/>
  <c r="R14" i="17"/>
  <c r="R13" i="17"/>
  <c r="S33" i="17"/>
  <c r="R33" i="17"/>
  <c r="K22" i="17" l="1"/>
  <c r="K21" i="17"/>
  <c r="K20" i="17"/>
  <c r="K19" i="17"/>
  <c r="K18" i="17"/>
  <c r="K17" i="17"/>
  <c r="K16" i="17"/>
  <c r="K15" i="17"/>
  <c r="K14" i="17"/>
  <c r="K13" i="17"/>
  <c r="Q33" i="17"/>
  <c r="C33" i="17"/>
  <c r="B36" i="17" l="1"/>
  <c r="N34" i="17"/>
  <c r="D34" i="17" s="1"/>
  <c r="N39" i="16"/>
  <c r="N38" i="16"/>
  <c r="N37" i="16"/>
  <c r="N36" i="16"/>
  <c r="N35" i="16"/>
  <c r="N32" i="16"/>
  <c r="N31" i="16"/>
  <c r="N30" i="16"/>
  <c r="N29" i="16"/>
  <c r="N28" i="16"/>
  <c r="N68" i="17"/>
  <c r="N67" i="17"/>
  <c r="N66" i="17"/>
  <c r="N65" i="17"/>
  <c r="N64" i="17"/>
  <c r="F64" i="17" s="1"/>
  <c r="N61" i="17"/>
  <c r="N60" i="17"/>
  <c r="N59" i="17"/>
  <c r="N58" i="17"/>
  <c r="N57" i="17"/>
  <c r="F57" i="17" s="1"/>
  <c r="K52" i="17" l="1"/>
  <c r="K51" i="17"/>
  <c r="K50" i="17"/>
  <c r="K49" i="17"/>
  <c r="K48" i="17"/>
  <c r="K47" i="17"/>
  <c r="K46" i="17"/>
  <c r="K45" i="17"/>
  <c r="K44" i="17"/>
  <c r="K43" i="17"/>
  <c r="Q72" i="17"/>
  <c r="N73" i="17" s="1"/>
  <c r="D73" i="17" s="1"/>
  <c r="N72" i="17"/>
  <c r="D72" i="17" s="1"/>
  <c r="C72" i="17"/>
  <c r="F68" i="17"/>
  <c r="F67" i="17"/>
  <c r="F66" i="17"/>
  <c r="F65" i="17"/>
  <c r="F61" i="17"/>
  <c r="F60" i="17"/>
  <c r="F59" i="17"/>
  <c r="F58" i="17"/>
  <c r="D54" i="17"/>
  <c r="AB52" i="17"/>
  <c r="T52" i="17" s="1"/>
  <c r="Y52" i="17"/>
  <c r="S52" i="17" s="1"/>
  <c r="U52" i="17"/>
  <c r="R52" i="17"/>
  <c r="Q52" i="17"/>
  <c r="P52" i="17"/>
  <c r="O52" i="17"/>
  <c r="J52" i="17"/>
  <c r="AB51" i="17"/>
  <c r="T51" i="17" s="1"/>
  <c r="Y51" i="17"/>
  <c r="S51" i="17" s="1"/>
  <c r="U51" i="17"/>
  <c r="R51" i="17"/>
  <c r="Q51" i="17"/>
  <c r="P51" i="17"/>
  <c r="O51" i="17"/>
  <c r="J51" i="17"/>
  <c r="AB50" i="17"/>
  <c r="T50" i="17" s="1"/>
  <c r="Y50" i="17"/>
  <c r="S50" i="17" s="1"/>
  <c r="U50" i="17"/>
  <c r="R50" i="17"/>
  <c r="Q50" i="17"/>
  <c r="P50" i="17"/>
  <c r="O50" i="17"/>
  <c r="J50" i="17"/>
  <c r="AB49" i="17"/>
  <c r="T49" i="17" s="1"/>
  <c r="Y49" i="17"/>
  <c r="S49" i="17" s="1"/>
  <c r="U49" i="17"/>
  <c r="R49" i="17"/>
  <c r="Q49" i="17"/>
  <c r="P49" i="17"/>
  <c r="O49" i="17"/>
  <c r="J49" i="17"/>
  <c r="AB48" i="17"/>
  <c r="T48" i="17" s="1"/>
  <c r="Y48" i="17"/>
  <c r="S48" i="17" s="1"/>
  <c r="U48" i="17"/>
  <c r="R48" i="17"/>
  <c r="Q48" i="17"/>
  <c r="P48" i="17"/>
  <c r="O48" i="17"/>
  <c r="J48" i="17"/>
  <c r="AB47" i="17"/>
  <c r="T47" i="17" s="1"/>
  <c r="Y47" i="17"/>
  <c r="S47" i="17" s="1"/>
  <c r="U47" i="17"/>
  <c r="R47" i="17"/>
  <c r="Q47" i="17"/>
  <c r="P47" i="17"/>
  <c r="O47" i="17"/>
  <c r="J47" i="17"/>
  <c r="AB46" i="17"/>
  <c r="T46" i="17" s="1"/>
  <c r="Y46" i="17"/>
  <c r="S46" i="17" s="1"/>
  <c r="U46" i="17"/>
  <c r="R46" i="17"/>
  <c r="Q46" i="17"/>
  <c r="P46" i="17"/>
  <c r="O46" i="17"/>
  <c r="J46" i="17"/>
  <c r="AB45" i="17"/>
  <c r="T45" i="17" s="1"/>
  <c r="Y45" i="17"/>
  <c r="S45" i="17" s="1"/>
  <c r="U45" i="17"/>
  <c r="R45" i="17"/>
  <c r="Q45" i="17"/>
  <c r="P45" i="17"/>
  <c r="O45" i="17"/>
  <c r="J45" i="17"/>
  <c r="AB44" i="17"/>
  <c r="T44" i="17" s="1"/>
  <c r="Y44" i="17"/>
  <c r="S44" i="17" s="1"/>
  <c r="U44" i="17"/>
  <c r="R44" i="17"/>
  <c r="Q44" i="17"/>
  <c r="P44" i="17"/>
  <c r="O44" i="17"/>
  <c r="J44" i="17"/>
  <c r="AB43" i="17"/>
  <c r="T43" i="17" s="1"/>
  <c r="Y43" i="17"/>
  <c r="S43" i="17" s="1"/>
  <c r="U43" i="17"/>
  <c r="R43" i="17"/>
  <c r="Q43" i="17"/>
  <c r="P43" i="17"/>
  <c r="O43" i="17"/>
  <c r="R39" i="17"/>
  <c r="W50" i="17" s="1"/>
  <c r="Q39" i="17"/>
  <c r="N39" i="17" s="1"/>
  <c r="C39" i="17"/>
  <c r="R26" i="17"/>
  <c r="Q26" i="17"/>
  <c r="B30" i="17" s="1"/>
  <c r="C26" i="17"/>
  <c r="AC22" i="17"/>
  <c r="U22" i="17" s="1"/>
  <c r="Z22" i="17"/>
  <c r="T22" i="17" s="1"/>
  <c r="V22" i="17"/>
  <c r="Q22" i="17"/>
  <c r="P22" i="17"/>
  <c r="O22" i="17"/>
  <c r="AC21" i="17"/>
  <c r="U21" i="17" s="1"/>
  <c r="Z21" i="17"/>
  <c r="T21" i="17" s="1"/>
  <c r="V21" i="17"/>
  <c r="Q21" i="17"/>
  <c r="P21" i="17"/>
  <c r="O21" i="17"/>
  <c r="AC20" i="17"/>
  <c r="U20" i="17" s="1"/>
  <c r="Z20" i="17"/>
  <c r="T20" i="17" s="1"/>
  <c r="V20" i="17"/>
  <c r="Q20" i="17"/>
  <c r="P20" i="17"/>
  <c r="O20" i="17"/>
  <c r="AC19" i="17"/>
  <c r="U19" i="17" s="1"/>
  <c r="Z19" i="17"/>
  <c r="T19" i="17" s="1"/>
  <c r="V19" i="17"/>
  <c r="Q19" i="17"/>
  <c r="P19" i="17"/>
  <c r="O19" i="17"/>
  <c r="AC18" i="17"/>
  <c r="U18" i="17" s="1"/>
  <c r="Z18" i="17"/>
  <c r="T18" i="17" s="1"/>
  <c r="V18" i="17"/>
  <c r="Q18" i="17"/>
  <c r="P18" i="17"/>
  <c r="O18" i="17"/>
  <c r="AC17" i="17"/>
  <c r="U17" i="17" s="1"/>
  <c r="Z17" i="17"/>
  <c r="T17" i="17" s="1"/>
  <c r="V17" i="17"/>
  <c r="Q17" i="17"/>
  <c r="P17" i="17"/>
  <c r="O17" i="17"/>
  <c r="AC16" i="17"/>
  <c r="U16" i="17" s="1"/>
  <c r="Z16" i="17"/>
  <c r="T16" i="17" s="1"/>
  <c r="V16" i="17"/>
  <c r="Q16" i="17"/>
  <c r="P16" i="17"/>
  <c r="O16" i="17"/>
  <c r="AC15" i="17"/>
  <c r="U15" i="17" s="1"/>
  <c r="Z15" i="17"/>
  <c r="T15" i="17" s="1"/>
  <c r="V15" i="17"/>
  <c r="Q15" i="17"/>
  <c r="P15" i="17"/>
  <c r="O15" i="17"/>
  <c r="AC14" i="17"/>
  <c r="U14" i="17" s="1"/>
  <c r="Z14" i="17"/>
  <c r="T14" i="17" s="1"/>
  <c r="V14" i="17"/>
  <c r="Q14" i="17"/>
  <c r="P14" i="17"/>
  <c r="O14" i="17"/>
  <c r="AC13" i="17"/>
  <c r="U13" i="17" s="1"/>
  <c r="Z13" i="17"/>
  <c r="T13" i="17" s="1"/>
  <c r="V13" i="17"/>
  <c r="Q13" i="17"/>
  <c r="P13" i="17"/>
  <c r="O13" i="17"/>
  <c r="R9" i="17"/>
  <c r="N33" i="17" s="1"/>
  <c r="D33" i="17" s="1"/>
  <c r="N9" i="17"/>
  <c r="C9" i="17"/>
  <c r="M77" i="4"/>
  <c r="E77" i="4" s="1"/>
  <c r="M76" i="4"/>
  <c r="E76" i="4" s="1"/>
  <c r="M75" i="4"/>
  <c r="E75" i="4" s="1"/>
  <c r="M74" i="4"/>
  <c r="E74" i="4" s="1"/>
  <c r="M71" i="4"/>
  <c r="E71" i="4" s="1"/>
  <c r="M70" i="4"/>
  <c r="E70" i="4" s="1"/>
  <c r="M69" i="4"/>
  <c r="E69" i="4" s="1"/>
  <c r="M68" i="4"/>
  <c r="E68" i="4" s="1"/>
  <c r="Q18" i="6"/>
  <c r="N26" i="17" l="1"/>
  <c r="X16" i="17"/>
  <c r="N17" i="17"/>
  <c r="J17" i="17" s="1"/>
  <c r="X17" i="17"/>
  <c r="N13" i="17"/>
  <c r="X13" i="17"/>
  <c r="N16" i="17"/>
  <c r="J16" i="17" s="1"/>
  <c r="N21" i="17"/>
  <c r="J21" i="17" s="1"/>
  <c r="X21" i="17"/>
  <c r="N74" i="17"/>
  <c r="D74" i="17" s="1"/>
  <c r="E9" i="17"/>
  <c r="E39" i="17"/>
  <c r="N20" i="17"/>
  <c r="J20" i="17" s="1"/>
  <c r="X20" i="17"/>
  <c r="N27" i="17"/>
  <c r="D27" i="17" s="1"/>
  <c r="N43" i="17"/>
  <c r="I43" i="17" s="1"/>
  <c r="W43" i="17"/>
  <c r="N47" i="17"/>
  <c r="I47" i="17" s="1"/>
  <c r="W47" i="17"/>
  <c r="N51" i="17"/>
  <c r="I51" i="17" s="1"/>
  <c r="W51" i="17"/>
  <c r="N44" i="17"/>
  <c r="I44" i="17" s="1"/>
  <c r="W44" i="17"/>
  <c r="N52" i="17"/>
  <c r="I52" i="17" s="1"/>
  <c r="W52" i="17"/>
  <c r="R72" i="17"/>
  <c r="N14" i="17"/>
  <c r="J14" i="17" s="1"/>
  <c r="X14" i="17"/>
  <c r="N18" i="17"/>
  <c r="J18" i="17" s="1"/>
  <c r="X18" i="17"/>
  <c r="N22" i="17"/>
  <c r="J22" i="17" s="1"/>
  <c r="X22" i="17"/>
  <c r="W26" i="17"/>
  <c r="N28" i="17"/>
  <c r="D28" i="17" s="1"/>
  <c r="N45" i="17"/>
  <c r="I45" i="17" s="1"/>
  <c r="W45" i="17"/>
  <c r="N49" i="17"/>
  <c r="I49" i="17" s="1"/>
  <c r="W49" i="17"/>
  <c r="B76" i="17"/>
  <c r="N48" i="17"/>
  <c r="I48" i="17" s="1"/>
  <c r="W48" i="17"/>
  <c r="N15" i="17"/>
  <c r="J15" i="17" s="1"/>
  <c r="X15" i="17"/>
  <c r="N19" i="17"/>
  <c r="J19" i="17" s="1"/>
  <c r="X19" i="17"/>
  <c r="N46" i="17"/>
  <c r="I46" i="17" s="1"/>
  <c r="W46" i="17"/>
  <c r="N50" i="17"/>
  <c r="I50" i="17" s="1"/>
  <c r="C19" i="7"/>
  <c r="C16" i="6"/>
  <c r="C14" i="6"/>
  <c r="M20" i="5"/>
  <c r="C18" i="5"/>
  <c r="C14" i="5"/>
  <c r="C13" i="5"/>
  <c r="M14" i="5"/>
  <c r="M13" i="5"/>
  <c r="M12" i="5"/>
  <c r="M11" i="5"/>
  <c r="M10" i="5"/>
  <c r="C58" i="4"/>
  <c r="J13" i="17" l="1"/>
  <c r="N36" i="17"/>
  <c r="E16" i="15" s="1"/>
  <c r="D26" i="17"/>
  <c r="N76" i="17"/>
  <c r="B79" i="17" l="1"/>
  <c r="N78" i="17"/>
  <c r="E17" i="15"/>
  <c r="Q17" i="7" l="1"/>
  <c r="Q16" i="7"/>
  <c r="Q15" i="7"/>
  <c r="Q14" i="7"/>
  <c r="Q13" i="7"/>
  <c r="R27" i="10"/>
  <c r="R28" i="10"/>
  <c r="R26" i="10"/>
  <c r="R25" i="10"/>
  <c r="Q9" i="10"/>
  <c r="Q11" i="10"/>
  <c r="Q12" i="10"/>
  <c r="Q14" i="10"/>
  <c r="M122" i="4"/>
  <c r="M105" i="4"/>
  <c r="Q122" i="4"/>
  <c r="N109" i="4"/>
  <c r="N123" i="4"/>
  <c r="P122" i="4"/>
  <c r="M124" i="4" s="1"/>
  <c r="M40" i="4"/>
  <c r="B40" i="4"/>
  <c r="D122" i="4" l="1"/>
  <c r="D124" i="4"/>
  <c r="B126" i="4"/>
  <c r="T18" i="10"/>
  <c r="R30" i="10"/>
  <c r="M123" i="4"/>
  <c r="D123" i="4" s="1"/>
  <c r="U19" i="7"/>
  <c r="T19" i="7"/>
  <c r="S19" i="7"/>
  <c r="R19" i="7"/>
  <c r="Q19" i="7"/>
  <c r="U17" i="7"/>
  <c r="T17" i="7"/>
  <c r="C17" i="7" s="1"/>
  <c r="S17" i="7"/>
  <c r="R17" i="7"/>
  <c r="U16" i="7"/>
  <c r="T16" i="7"/>
  <c r="C16" i="7" s="1"/>
  <c r="S16" i="7"/>
  <c r="R16" i="7"/>
  <c r="U15" i="7"/>
  <c r="T15" i="7"/>
  <c r="C15" i="7" s="1"/>
  <c r="S15" i="7"/>
  <c r="R15" i="7"/>
  <c r="U14" i="7"/>
  <c r="T14" i="7"/>
  <c r="C14" i="7" s="1"/>
  <c r="S14" i="7"/>
  <c r="R14" i="7"/>
  <c r="U13" i="7"/>
  <c r="U21" i="7" s="1"/>
  <c r="T13" i="7"/>
  <c r="C13" i="7" s="1"/>
  <c r="S13" i="7"/>
  <c r="R13" i="7"/>
  <c r="U18" i="6"/>
  <c r="U16" i="6"/>
  <c r="U14" i="6"/>
  <c r="U13" i="6"/>
  <c r="U12" i="6"/>
  <c r="U20" i="6" s="1"/>
  <c r="U11" i="6"/>
  <c r="M16" i="7" l="1"/>
  <c r="F16" i="7" s="1"/>
  <c r="T21" i="7"/>
  <c r="B21" i="7" s="1"/>
  <c r="M19" i="7"/>
  <c r="M21" i="7" s="1"/>
  <c r="E31" i="15" s="1"/>
  <c r="F31" i="15" s="1"/>
  <c r="M14" i="7"/>
  <c r="F14" i="7" s="1"/>
  <c r="M15" i="7"/>
  <c r="F15" i="7" s="1"/>
  <c r="M13" i="7"/>
  <c r="M17" i="7"/>
  <c r="F17" i="7" s="1"/>
  <c r="T18" i="6"/>
  <c r="S18" i="6"/>
  <c r="R18" i="6"/>
  <c r="F13" i="7" l="1"/>
  <c r="M18" i="7"/>
  <c r="E30" i="15" s="1"/>
  <c r="M18" i="6"/>
  <c r="F19" i="7"/>
  <c r="C18" i="6"/>
  <c r="T16" i="6"/>
  <c r="S16" i="6"/>
  <c r="R16" i="6"/>
  <c r="Q16" i="6"/>
  <c r="T14" i="6"/>
  <c r="T13" i="6"/>
  <c r="T12" i="6"/>
  <c r="T11" i="6"/>
  <c r="Q11" i="6"/>
  <c r="S14" i="6"/>
  <c r="R14" i="6"/>
  <c r="Q14" i="6"/>
  <c r="S13" i="6"/>
  <c r="R13" i="6"/>
  <c r="Q13" i="6"/>
  <c r="S12" i="6"/>
  <c r="R12" i="6"/>
  <c r="Q12" i="6"/>
  <c r="S11" i="6"/>
  <c r="R11" i="6"/>
  <c r="C13" i="6"/>
  <c r="C12" i="6"/>
  <c r="C11" i="6"/>
  <c r="F39" i="16"/>
  <c r="F38" i="16"/>
  <c r="F37" i="16"/>
  <c r="F36" i="16"/>
  <c r="F35" i="16"/>
  <c r="F32" i="16"/>
  <c r="F31" i="16"/>
  <c r="F30" i="16"/>
  <c r="F29" i="16"/>
  <c r="Q10" i="16"/>
  <c r="N10" i="16" s="1"/>
  <c r="R43" i="16"/>
  <c r="Q43" i="16"/>
  <c r="D25" i="16"/>
  <c r="AB23" i="16"/>
  <c r="T23" i="16" s="1"/>
  <c r="Y23" i="16"/>
  <c r="S23" i="16" s="1"/>
  <c r="U23" i="16"/>
  <c r="R23" i="16"/>
  <c r="Q23" i="16"/>
  <c r="P23" i="16"/>
  <c r="O23" i="16"/>
  <c r="J23" i="16"/>
  <c r="AB22" i="16"/>
  <c r="T22" i="16" s="1"/>
  <c r="Y22" i="16"/>
  <c r="S22" i="16" s="1"/>
  <c r="U22" i="16"/>
  <c r="R22" i="16"/>
  <c r="Q22" i="16"/>
  <c r="P22" i="16"/>
  <c r="O22" i="16"/>
  <c r="J22" i="16"/>
  <c r="AB21" i="16"/>
  <c r="T21" i="16" s="1"/>
  <c r="Y21" i="16"/>
  <c r="S21" i="16" s="1"/>
  <c r="U21" i="16"/>
  <c r="R21" i="16"/>
  <c r="Q21" i="16"/>
  <c r="P21" i="16"/>
  <c r="O21" i="16"/>
  <c r="J21" i="16"/>
  <c r="AB20" i="16"/>
  <c r="T20" i="16" s="1"/>
  <c r="Y20" i="16"/>
  <c r="S20" i="16" s="1"/>
  <c r="U20" i="16"/>
  <c r="R20" i="16"/>
  <c r="Q20" i="16"/>
  <c r="P20" i="16"/>
  <c r="O20" i="16"/>
  <c r="J20" i="16"/>
  <c r="AB19" i="16"/>
  <c r="T19" i="16" s="1"/>
  <c r="Y19" i="16"/>
  <c r="S19" i="16" s="1"/>
  <c r="U19" i="16"/>
  <c r="R19" i="16"/>
  <c r="Q19" i="16"/>
  <c r="P19" i="16"/>
  <c r="O19" i="16"/>
  <c r="J19" i="16"/>
  <c r="AB18" i="16"/>
  <c r="T18" i="16" s="1"/>
  <c r="Y18" i="16"/>
  <c r="S18" i="16" s="1"/>
  <c r="U18" i="16"/>
  <c r="R18" i="16"/>
  <c r="Q18" i="16"/>
  <c r="P18" i="16"/>
  <c r="O18" i="16"/>
  <c r="J18" i="16"/>
  <c r="AB17" i="16"/>
  <c r="T17" i="16" s="1"/>
  <c r="Y17" i="16"/>
  <c r="S17" i="16" s="1"/>
  <c r="U17" i="16"/>
  <c r="R17" i="16"/>
  <c r="Q17" i="16"/>
  <c r="P17" i="16"/>
  <c r="O17" i="16"/>
  <c r="J17" i="16"/>
  <c r="AB16" i="16"/>
  <c r="T16" i="16" s="1"/>
  <c r="Y16" i="16"/>
  <c r="S16" i="16" s="1"/>
  <c r="U16" i="16"/>
  <c r="R16" i="16"/>
  <c r="Q16" i="16"/>
  <c r="P16" i="16"/>
  <c r="O16" i="16"/>
  <c r="J16" i="16"/>
  <c r="AB15" i="16"/>
  <c r="T15" i="16" s="1"/>
  <c r="Y15" i="16"/>
  <c r="S15" i="16" s="1"/>
  <c r="U15" i="16"/>
  <c r="R15" i="16"/>
  <c r="Q15" i="16"/>
  <c r="P15" i="16"/>
  <c r="O15" i="16"/>
  <c r="J15" i="16"/>
  <c r="AB14" i="16"/>
  <c r="T14" i="16" s="1"/>
  <c r="Y14" i="16"/>
  <c r="S14" i="16" s="1"/>
  <c r="U14" i="16"/>
  <c r="R14" i="16"/>
  <c r="Q14" i="16"/>
  <c r="P14" i="16"/>
  <c r="O14" i="16"/>
  <c r="J14" i="16"/>
  <c r="R10" i="16"/>
  <c r="C10" i="16"/>
  <c r="N44" i="16" l="1"/>
  <c r="D44" i="16" s="1"/>
  <c r="T20" i="6"/>
  <c r="B20" i="6" s="1"/>
  <c r="B23" i="7"/>
  <c r="M16" i="6"/>
  <c r="F16" i="6" s="1"/>
  <c r="F28" i="16"/>
  <c r="M12" i="6"/>
  <c r="F12" i="6" s="1"/>
  <c r="M14" i="6"/>
  <c r="F14" i="6" s="1"/>
  <c r="M13" i="6"/>
  <c r="F13" i="6" s="1"/>
  <c r="M11" i="6"/>
  <c r="N43" i="16"/>
  <c r="D43" i="16" s="1"/>
  <c r="N18" i="16"/>
  <c r="I18" i="16" s="1"/>
  <c r="N22" i="16"/>
  <c r="I22" i="16" s="1"/>
  <c r="N15" i="16"/>
  <c r="I15" i="16" s="1"/>
  <c r="N19" i="16"/>
  <c r="I19" i="16" s="1"/>
  <c r="N23" i="16"/>
  <c r="I23" i="16" s="1"/>
  <c r="N14" i="16"/>
  <c r="I14" i="16" s="1"/>
  <c r="N16" i="16"/>
  <c r="I16" i="16" s="1"/>
  <c r="N20" i="16"/>
  <c r="I20" i="16" s="1"/>
  <c r="N17" i="16"/>
  <c r="I17" i="16" s="1"/>
  <c r="N21" i="16"/>
  <c r="I21" i="16" s="1"/>
  <c r="W16" i="16"/>
  <c r="W20" i="16"/>
  <c r="W21" i="16"/>
  <c r="W17" i="16"/>
  <c r="W14" i="16"/>
  <c r="W18" i="16"/>
  <c r="W22" i="16"/>
  <c r="W15" i="16"/>
  <c r="W19" i="16"/>
  <c r="W23" i="16"/>
  <c r="E10" i="16"/>
  <c r="P20" i="5"/>
  <c r="P19" i="5"/>
  <c r="P18" i="5"/>
  <c r="B22" i="5" s="1"/>
  <c r="D20" i="5"/>
  <c r="M19" i="5"/>
  <c r="D19" i="5" s="1"/>
  <c r="P14" i="5"/>
  <c r="P13" i="5"/>
  <c r="P12" i="5"/>
  <c r="P11" i="5"/>
  <c r="P10" i="5"/>
  <c r="F11" i="6" l="1"/>
  <c r="Q16" i="5"/>
  <c r="N48" i="16"/>
  <c r="B50" i="16" s="1"/>
  <c r="P16" i="5"/>
  <c r="M18" i="5" s="1"/>
  <c r="T40" i="10"/>
  <c r="D18" i="5" l="1"/>
  <c r="E26" i="15"/>
  <c r="F26" i="15" s="1"/>
  <c r="P12" i="10"/>
  <c r="P14" i="10"/>
  <c r="M18" i="10" s="1"/>
  <c r="P11" i="10"/>
  <c r="P9" i="10"/>
  <c r="C122" i="4" l="1"/>
  <c r="N34" i="3" l="1"/>
  <c r="M33" i="3"/>
  <c r="D33" i="3" s="1"/>
  <c r="P33" i="3"/>
  <c r="M35" i="3" s="1"/>
  <c r="C33" i="3"/>
  <c r="D35" i="3" l="1"/>
  <c r="B37" i="3"/>
  <c r="M34" i="3"/>
  <c r="D34" i="3" s="1"/>
  <c r="C10" i="5" l="1"/>
  <c r="D14" i="5"/>
  <c r="D13" i="5"/>
  <c r="D12" i="5"/>
  <c r="D11" i="5"/>
  <c r="C12" i="5"/>
  <c r="C11" i="5"/>
  <c r="D10" i="5" l="1"/>
  <c r="M22" i="5"/>
  <c r="Q13" i="12"/>
  <c r="M14" i="12" s="1"/>
  <c r="D14" i="12" s="1"/>
  <c r="C13" i="12"/>
  <c r="Q9" i="12"/>
  <c r="M9" i="12" s="1"/>
  <c r="E24" i="15" l="1"/>
  <c r="F24" i="15" s="1"/>
  <c r="B24" i="5"/>
  <c r="D9" i="12"/>
  <c r="M15" i="12"/>
  <c r="B17" i="12"/>
  <c r="R9" i="12"/>
  <c r="R10" i="12" s="1"/>
  <c r="S9" i="12"/>
  <c r="M40" i="10"/>
  <c r="D40" i="10" s="1"/>
  <c r="R37" i="10"/>
  <c r="Q37" i="10"/>
  <c r="P37" i="10"/>
  <c r="O37" i="10"/>
  <c r="N37" i="10"/>
  <c r="T37" i="10" s="1"/>
  <c r="R36" i="10"/>
  <c r="Q36" i="10"/>
  <c r="P36" i="10"/>
  <c r="O36" i="10"/>
  <c r="N36" i="10"/>
  <c r="T36" i="10" s="1"/>
  <c r="R35" i="10"/>
  <c r="Q35" i="10"/>
  <c r="P35" i="10"/>
  <c r="O35" i="10"/>
  <c r="N35" i="10"/>
  <c r="T35" i="10" s="1"/>
  <c r="R34" i="10"/>
  <c r="Q34" i="10"/>
  <c r="P34" i="10"/>
  <c r="O34" i="10"/>
  <c r="N34" i="10"/>
  <c r="T34" i="10" s="1"/>
  <c r="R33" i="10"/>
  <c r="Q33" i="10"/>
  <c r="Q26" i="10"/>
  <c r="Q25" i="10"/>
  <c r="P33" i="10"/>
  <c r="O33" i="10"/>
  <c r="N33" i="10"/>
  <c r="T33" i="10" s="1"/>
  <c r="P40" i="10"/>
  <c r="B44" i="10" s="1"/>
  <c r="C40" i="10"/>
  <c r="D18" i="10"/>
  <c r="P18" i="10"/>
  <c r="C12" i="10"/>
  <c r="Q28" i="10"/>
  <c r="Q27" i="10"/>
  <c r="C27" i="10" s="1"/>
  <c r="M26" i="10"/>
  <c r="D26" i="10" s="1"/>
  <c r="M25" i="10"/>
  <c r="D25" i="10" s="1"/>
  <c r="C26" i="10"/>
  <c r="C25" i="10"/>
  <c r="Q18" i="10" l="1"/>
  <c r="B22" i="10"/>
  <c r="C9" i="12"/>
  <c r="M13" i="12"/>
  <c r="C28" i="10"/>
  <c r="M30" i="10"/>
  <c r="D30" i="10" s="1"/>
  <c r="M34" i="10"/>
  <c r="H34" i="10" s="1"/>
  <c r="M35" i="10"/>
  <c r="H35" i="10" s="1"/>
  <c r="M36" i="10"/>
  <c r="H36" i="10" s="1"/>
  <c r="M37" i="10"/>
  <c r="H37" i="10" s="1"/>
  <c r="M20" i="10"/>
  <c r="D20" i="10" s="1"/>
  <c r="M10" i="12"/>
  <c r="Q30" i="10"/>
  <c r="M33" i="10"/>
  <c r="H33" i="10" s="1"/>
  <c r="M41" i="10"/>
  <c r="D41" i="10" s="1"/>
  <c r="M42" i="10"/>
  <c r="D42" i="10" s="1"/>
  <c r="M19" i="10"/>
  <c r="D19" i="10" s="1"/>
  <c r="M28" i="10"/>
  <c r="D28" i="10" s="1"/>
  <c r="M27" i="10"/>
  <c r="D27" i="10" s="1"/>
  <c r="M13" i="10"/>
  <c r="M10" i="10"/>
  <c r="D10" i="12" l="1"/>
  <c r="M17" i="12"/>
  <c r="B19" i="12" s="1"/>
  <c r="E22" i="15" l="1"/>
  <c r="F22" i="15" s="1"/>
  <c r="M44" i="10"/>
  <c r="E20" i="15" l="1"/>
  <c r="M12" i="10"/>
  <c r="D12" i="10" s="1"/>
  <c r="M14" i="10"/>
  <c r="D14" i="10" s="1"/>
  <c r="M11" i="10"/>
  <c r="D11" i="10" s="1"/>
  <c r="M9" i="10"/>
  <c r="D13" i="10"/>
  <c r="D10" i="10"/>
  <c r="C14" i="10"/>
  <c r="C11" i="10"/>
  <c r="C9" i="10"/>
  <c r="D9" i="10" l="1"/>
  <c r="M22" i="10"/>
  <c r="N117" i="4"/>
  <c r="N116" i="4"/>
  <c r="N115" i="4"/>
  <c r="N114" i="4"/>
  <c r="N113" i="4"/>
  <c r="N112" i="4"/>
  <c r="N111" i="4"/>
  <c r="N110" i="4"/>
  <c r="N108" i="4"/>
  <c r="B46" i="10" l="1"/>
  <c r="M46" i="10"/>
  <c r="E19" i="15"/>
  <c r="E105" i="4"/>
  <c r="V117" i="4"/>
  <c r="V116" i="4"/>
  <c r="V115" i="4"/>
  <c r="V114" i="4"/>
  <c r="V113" i="4"/>
  <c r="V112" i="4"/>
  <c r="V111" i="4"/>
  <c r="V110" i="4"/>
  <c r="V109" i="4"/>
  <c r="V108" i="4"/>
  <c r="D108" i="4" s="1"/>
  <c r="Q117" i="4"/>
  <c r="P117" i="4"/>
  <c r="O117" i="4"/>
  <c r="Q116" i="4"/>
  <c r="P116" i="4"/>
  <c r="O116" i="4"/>
  <c r="Q115" i="4"/>
  <c r="P115" i="4"/>
  <c r="O115" i="4"/>
  <c r="Q114" i="4"/>
  <c r="P114" i="4"/>
  <c r="O114" i="4"/>
  <c r="Q113" i="4"/>
  <c r="P113" i="4"/>
  <c r="O113" i="4"/>
  <c r="Q112" i="4"/>
  <c r="P112" i="4"/>
  <c r="O112" i="4"/>
  <c r="Q111" i="4"/>
  <c r="P111" i="4"/>
  <c r="O111" i="4"/>
  <c r="Q110" i="4"/>
  <c r="P110" i="4"/>
  <c r="O110" i="4"/>
  <c r="Q109" i="4"/>
  <c r="P109" i="4"/>
  <c r="O109" i="4"/>
  <c r="Q108" i="4"/>
  <c r="P108" i="4"/>
  <c r="O108" i="4"/>
  <c r="B119" i="4" l="1"/>
  <c r="U129" i="4"/>
  <c r="V129" i="4"/>
  <c r="M129" i="4" s="1"/>
  <c r="M117" i="4"/>
  <c r="E117" i="4" s="1"/>
  <c r="M116" i="4"/>
  <c r="E116" i="4" s="1"/>
  <c r="M112" i="4"/>
  <c r="E112" i="4" s="1"/>
  <c r="M111" i="4"/>
  <c r="M115" i="4"/>
  <c r="E115" i="4" s="1"/>
  <c r="D112" i="4"/>
  <c r="D113" i="4"/>
  <c r="D116" i="4"/>
  <c r="D117" i="4"/>
  <c r="M110" i="4"/>
  <c r="E110" i="4" s="1"/>
  <c r="D110" i="4"/>
  <c r="D114" i="4"/>
  <c r="M114" i="4"/>
  <c r="E114" i="4" s="1"/>
  <c r="M113" i="4"/>
  <c r="E113" i="4" s="1"/>
  <c r="D111" i="4"/>
  <c r="D115" i="4"/>
  <c r="D109" i="4"/>
  <c r="M109" i="4"/>
  <c r="E109" i="4" s="1"/>
  <c r="M108" i="4"/>
  <c r="C88" i="4"/>
  <c r="P88" i="4"/>
  <c r="M88" i="4"/>
  <c r="P58" i="4"/>
  <c r="M58" i="4"/>
  <c r="M133" i="4" l="1"/>
  <c r="E111" i="4"/>
  <c r="E108" i="4"/>
  <c r="E88" i="4"/>
  <c r="E58" i="4"/>
  <c r="C46" i="4"/>
  <c r="Q46" i="4"/>
  <c r="R46" i="4" s="1"/>
  <c r="M46" i="4"/>
  <c r="D46" i="4" s="1"/>
  <c r="C41" i="4"/>
  <c r="M41" i="4"/>
  <c r="D41" i="4" s="1"/>
  <c r="D40" i="4"/>
  <c r="M39" i="4"/>
  <c r="M32" i="4"/>
  <c r="D32" i="4" s="1"/>
  <c r="M33" i="4"/>
  <c r="D33" i="4" s="1"/>
  <c r="M30" i="4"/>
  <c r="D30" i="4" s="1"/>
  <c r="M21" i="4"/>
  <c r="D21" i="4" s="1"/>
  <c r="M16" i="4"/>
  <c r="M19" i="4"/>
  <c r="D19" i="4" s="1"/>
  <c r="M15" i="4"/>
  <c r="D15" i="4" s="1"/>
  <c r="M11" i="4"/>
  <c r="D11" i="4" s="1"/>
  <c r="M9" i="4"/>
  <c r="D9" i="4" s="1"/>
  <c r="M16" i="3"/>
  <c r="M11" i="3"/>
  <c r="D11" i="3" s="1"/>
  <c r="F34" i="15"/>
  <c r="F33" i="15"/>
  <c r="F30" i="15"/>
  <c r="F20" i="15"/>
  <c r="F19" i="15"/>
  <c r="F17" i="15"/>
  <c r="F16" i="15"/>
  <c r="M10" i="3"/>
  <c r="D10" i="3" s="1"/>
  <c r="M9" i="3"/>
  <c r="D9" i="3" s="1"/>
  <c r="D39" i="4" l="1"/>
  <c r="D16" i="3"/>
  <c r="M49" i="4"/>
  <c r="D49" i="4" s="1"/>
  <c r="M50" i="4"/>
  <c r="D50" i="4" s="1"/>
  <c r="M13" i="3"/>
  <c r="M48" i="4"/>
  <c r="D48" i="4" s="1"/>
  <c r="D16" i="4"/>
  <c r="E6" i="15" l="1"/>
  <c r="F6" i="15" s="1"/>
  <c r="M19" i="3" l="1"/>
  <c r="D19" i="3" s="1"/>
  <c r="M28" i="3"/>
  <c r="D28" i="3" s="1"/>
  <c r="M27" i="3"/>
  <c r="D27" i="3" s="1"/>
  <c r="M26" i="3"/>
  <c r="D26" i="3" s="1"/>
  <c r="M25" i="3"/>
  <c r="D25" i="3" s="1"/>
  <c r="M24" i="3"/>
  <c r="D24" i="3" s="1"/>
  <c r="M23" i="3"/>
  <c r="D23" i="3" s="1"/>
  <c r="M22" i="3"/>
  <c r="D22" i="3" s="1"/>
  <c r="M21" i="3"/>
  <c r="D21" i="3" s="1"/>
  <c r="M20" i="3"/>
  <c r="D20" i="3" s="1"/>
  <c r="N28" i="3"/>
  <c r="N27" i="3"/>
  <c r="N26" i="3"/>
  <c r="N25" i="3"/>
  <c r="N24" i="3"/>
  <c r="N23" i="3"/>
  <c r="N22" i="3"/>
  <c r="N21" i="3"/>
  <c r="N20" i="3"/>
  <c r="N19" i="3"/>
  <c r="F18" i="6" l="1"/>
  <c r="M21" i="6"/>
  <c r="Q93" i="4"/>
  <c r="Q92" i="4"/>
  <c r="Q91" i="4"/>
  <c r="R91" i="4" s="1"/>
  <c r="Q62" i="4"/>
  <c r="AA2" i="13"/>
  <c r="Q61" i="4"/>
  <c r="R61" i="4" s="1"/>
  <c r="Q19" i="4"/>
  <c r="R19" i="4" s="1"/>
  <c r="Q41" i="4"/>
  <c r="R41" i="4" s="1"/>
  <c r="S61" i="4" l="1"/>
  <c r="E28" i="15"/>
  <c r="F28" i="15" s="1"/>
  <c r="B22" i="6"/>
  <c r="M67" i="4"/>
  <c r="E67" i="4" s="1"/>
  <c r="R62" i="4"/>
  <c r="N81" i="4" s="1"/>
  <c r="C91" i="4"/>
  <c r="M26" i="4"/>
  <c r="M91" i="4"/>
  <c r="M61" i="4"/>
  <c r="M43" i="4"/>
  <c r="M44" i="4"/>
  <c r="D44" i="4" s="1"/>
  <c r="M25" i="4"/>
  <c r="D25" i="4" s="1"/>
  <c r="R92" i="4"/>
  <c r="R93" i="4"/>
  <c r="S91" i="4"/>
  <c r="T91" i="4" s="1"/>
  <c r="N42" i="4"/>
  <c r="N98" i="4" l="1"/>
  <c r="M98" i="4"/>
  <c r="E98" i="4" s="1"/>
  <c r="M81" i="4"/>
  <c r="E81" i="4" s="1"/>
  <c r="S62" i="4"/>
  <c r="B64" i="4"/>
  <c r="M73" i="4"/>
  <c r="E73" i="4" s="1"/>
  <c r="R20" i="4"/>
  <c r="C20" i="4" s="1"/>
  <c r="D43" i="4"/>
  <c r="M55" i="4"/>
  <c r="D26" i="4"/>
  <c r="M36" i="4"/>
  <c r="M62" i="4"/>
  <c r="E62" i="4" s="1"/>
  <c r="C62" i="4"/>
  <c r="B95" i="4"/>
  <c r="E91" i="4"/>
  <c r="E61" i="4"/>
  <c r="S93" i="4"/>
  <c r="T93" i="4" s="1"/>
  <c r="M93" i="4" s="1"/>
  <c r="E93" i="4" s="1"/>
  <c r="C92" i="4"/>
  <c r="S92" i="4"/>
  <c r="T92" i="4" s="1"/>
  <c r="M92" i="4" s="1"/>
  <c r="E92" i="4" s="1"/>
  <c r="C93" i="4"/>
  <c r="C61" i="4"/>
  <c r="C19" i="4"/>
  <c r="P16" i="3"/>
  <c r="M17" i="3" s="1"/>
  <c r="M99" i="4" l="1"/>
  <c r="M85" i="4"/>
  <c r="E11" i="15" s="1"/>
  <c r="M37" i="3"/>
  <c r="E7" i="15" s="1"/>
  <c r="E9" i="15"/>
  <c r="F9" i="15" s="1"/>
  <c r="E10" i="15"/>
  <c r="F10" i="15" s="1"/>
  <c r="D17" i="3"/>
  <c r="C16" i="3"/>
  <c r="B39" i="3" l="1"/>
  <c r="E12" i="15"/>
  <c r="F12" i="15" s="1"/>
  <c r="F11" i="15"/>
  <c r="F7" i="15"/>
  <c r="D12" i="4"/>
  <c r="W11" i="4"/>
  <c r="D13" i="12" l="1"/>
  <c r="P13" i="12" s="1"/>
  <c r="D15" i="12" l="1"/>
  <c r="D129" i="4" l="1"/>
  <c r="E13" i="15" l="1"/>
  <c r="E36" i="15" l="1"/>
  <c r="E4" i="15" s="1"/>
  <c r="F13" i="15"/>
  <c r="M144" i="4"/>
  <c r="B144" i="4"/>
</calcChain>
</file>

<file path=xl/sharedStrings.xml><?xml version="1.0" encoding="utf-8"?>
<sst xmlns="http://schemas.openxmlformats.org/spreadsheetml/2006/main" count="858" uniqueCount="657">
  <si>
    <t>NOTES ON COMPLETION</t>
  </si>
  <si>
    <t>Address Line 1</t>
  </si>
  <si>
    <t>Address Line 2</t>
  </si>
  <si>
    <t>Address Line 3</t>
  </si>
  <si>
    <t>Address Line 4</t>
  </si>
  <si>
    <t>City/County</t>
  </si>
  <si>
    <t>Name</t>
  </si>
  <si>
    <t>Position</t>
  </si>
  <si>
    <t>The Legal Entity Identifier (LEI) is a 20-character reference code to uniquely identify legally distinct entities that engage in financial transactions and associated reference data.</t>
  </si>
  <si>
    <t>Required Documentation:</t>
  </si>
  <si>
    <t>LEI code of entity (if applicable):</t>
  </si>
  <si>
    <t>Contact telephone number</t>
  </si>
  <si>
    <t xml:space="preserve">Email address </t>
  </si>
  <si>
    <t xml:space="preserve">Website address (if applicable) </t>
  </si>
  <si>
    <t>Country</t>
  </si>
  <si>
    <t xml:space="preserve">Eircode /Postcode (if available) </t>
  </si>
  <si>
    <t xml:space="preserve">Eircode /Post Code (if available) </t>
  </si>
  <si>
    <t xml:space="preserve">Position </t>
  </si>
  <si>
    <t>Please list documentation provided:</t>
  </si>
  <si>
    <t>(iv) Contact details for purposes of registration:</t>
  </si>
  <si>
    <t xml:space="preserve">Rationale for refusal or revocation </t>
  </si>
  <si>
    <t>Date of refusal or revocation   (mm/yy)</t>
  </si>
  <si>
    <t xml:space="preserve">Licence/Regulation /Authorisation Type </t>
  </si>
  <si>
    <t>Date of birth</t>
  </si>
  <si>
    <t xml:space="preserve">Registration number </t>
  </si>
  <si>
    <t>Address</t>
  </si>
  <si>
    <t xml:space="preserve">Legal Status </t>
  </si>
  <si>
    <t>(ii) the identity of the persons who are beneficiaries or subscribers</t>
  </si>
  <si>
    <t xml:space="preserve">If 'yes' the following documentation must be provided to support the application </t>
  </si>
  <si>
    <t>(ii) details on access to financial markets, including details of financial instruments to be issued;</t>
  </si>
  <si>
    <t>Identification code:</t>
  </si>
  <si>
    <t>County</t>
  </si>
  <si>
    <t>Co. Antrim</t>
  </si>
  <si>
    <t>Co. Armagh</t>
  </si>
  <si>
    <t>Co. Carlow</t>
  </si>
  <si>
    <t>Co. Cavan</t>
  </si>
  <si>
    <t>Co. Clare</t>
  </si>
  <si>
    <t>Co. Cork</t>
  </si>
  <si>
    <t>Co. Derry</t>
  </si>
  <si>
    <t>Co. Donegal</t>
  </si>
  <si>
    <t>Co. Down</t>
  </si>
  <si>
    <t>Dublin 1</t>
  </si>
  <si>
    <t>Dublin 2</t>
  </si>
  <si>
    <t>Dublin 3</t>
  </si>
  <si>
    <t>Dublin 4</t>
  </si>
  <si>
    <t>Dublin 5</t>
  </si>
  <si>
    <t xml:space="preserve">Dublin 6 </t>
  </si>
  <si>
    <t>Dublin 7</t>
  </si>
  <si>
    <t>Dublin 6W</t>
  </si>
  <si>
    <t>Dublin 8</t>
  </si>
  <si>
    <t>Dublin 9</t>
  </si>
  <si>
    <t xml:space="preserve">Dublin 10 </t>
  </si>
  <si>
    <t>Dublin 11</t>
  </si>
  <si>
    <t>Dublin 12</t>
  </si>
  <si>
    <t>Dublin 13</t>
  </si>
  <si>
    <t>Dublin 14</t>
  </si>
  <si>
    <t>Dublin 15</t>
  </si>
  <si>
    <t>Dublin 16</t>
  </si>
  <si>
    <t>Dublin 17</t>
  </si>
  <si>
    <t>Dublin 18</t>
  </si>
  <si>
    <t>Dublin 20</t>
  </si>
  <si>
    <t>Dublin 22</t>
  </si>
  <si>
    <t>Dublin 24</t>
  </si>
  <si>
    <t>Co. Dublin</t>
  </si>
  <si>
    <t>Co. Fermanagh</t>
  </si>
  <si>
    <t>Co. Galway</t>
  </si>
  <si>
    <t>Co. Kerry</t>
  </si>
  <si>
    <t>Co. Kildare</t>
  </si>
  <si>
    <t>Co. Kilkenny</t>
  </si>
  <si>
    <t>Co. Laois</t>
  </si>
  <si>
    <t>Co. Leitrim</t>
  </si>
  <si>
    <t>Co. Limerick</t>
  </si>
  <si>
    <t>Co. Longford</t>
  </si>
  <si>
    <t>Co. Louth</t>
  </si>
  <si>
    <t>Co. Mayo</t>
  </si>
  <si>
    <t>Co. Meath</t>
  </si>
  <si>
    <t>Co. Monaghan</t>
  </si>
  <si>
    <t>Co. Offaly</t>
  </si>
  <si>
    <t>Co. Roscommon</t>
  </si>
  <si>
    <t>Co. Sligo</t>
  </si>
  <si>
    <t>Co. Tipperary</t>
  </si>
  <si>
    <t>Co. Tyrone</t>
  </si>
  <si>
    <t>Co. Waterford</t>
  </si>
  <si>
    <t>Co. Westmeath</t>
  </si>
  <si>
    <t>Co. Wexford</t>
  </si>
  <si>
    <t>Co. Wicklow</t>
  </si>
  <si>
    <t>Sole trader</t>
  </si>
  <si>
    <t>Private limited company</t>
  </si>
  <si>
    <t>Partnership</t>
  </si>
  <si>
    <t>Limited liability partnership</t>
  </si>
  <si>
    <t>Public limited company</t>
  </si>
  <si>
    <t>Limited partnership</t>
  </si>
  <si>
    <t>Unincorporated association</t>
  </si>
  <si>
    <t>Special purpose vehicle</t>
  </si>
  <si>
    <t>Legal Status</t>
  </si>
  <si>
    <t>Country_All</t>
  </si>
  <si>
    <t>Afghanistan</t>
  </si>
  <si>
    <t>Albania</t>
  </si>
  <si>
    <t>Algeria</t>
  </si>
  <si>
    <t>American Samoa</t>
  </si>
  <si>
    <t>Andorra</t>
  </si>
  <si>
    <t>Angola</t>
  </si>
  <si>
    <t>Anguilla</t>
  </si>
  <si>
    <t>Antarctica</t>
  </si>
  <si>
    <t>Antigua And Barbuda</t>
  </si>
  <si>
    <t>Argentina</t>
  </si>
  <si>
    <t>Armenia</t>
  </si>
  <si>
    <t>Aruba</t>
  </si>
  <si>
    <t>Australia</t>
  </si>
  <si>
    <t>Austria (EEA)</t>
  </si>
  <si>
    <t>Azerbaijan</t>
  </si>
  <si>
    <t>Bahamas</t>
  </si>
  <si>
    <t>Bahrain</t>
  </si>
  <si>
    <t>Bangladesh</t>
  </si>
  <si>
    <t>Barbados</t>
  </si>
  <si>
    <t>Belarus</t>
  </si>
  <si>
    <t>Belgium (EEA)</t>
  </si>
  <si>
    <t>Belize</t>
  </si>
  <si>
    <t>Benin</t>
  </si>
  <si>
    <t>Bermuda</t>
  </si>
  <si>
    <t>Bhutan</t>
  </si>
  <si>
    <t>Bolivia</t>
  </si>
  <si>
    <t>Bosnia And Herzegovina</t>
  </si>
  <si>
    <t>Botswana</t>
  </si>
  <si>
    <t>Bouvet Island</t>
  </si>
  <si>
    <t>Brazil</t>
  </si>
  <si>
    <t>British Indian Ocean Territory</t>
  </si>
  <si>
    <t>Brunei Darussalam</t>
  </si>
  <si>
    <t xml:space="preserve">Bulgaria (EEA) </t>
  </si>
  <si>
    <t>Burkina Faso</t>
  </si>
  <si>
    <t>Burma</t>
  </si>
  <si>
    <t>Burundi</t>
  </si>
  <si>
    <t>Cambodia</t>
  </si>
  <si>
    <t>Cameroon</t>
  </si>
  <si>
    <t>Canada</t>
  </si>
  <si>
    <t>Cape Verde</t>
  </si>
  <si>
    <t>Cayman Islands</t>
  </si>
  <si>
    <t>Central African Republic</t>
  </si>
  <si>
    <t>Ceuta</t>
  </si>
  <si>
    <t>Chad</t>
  </si>
  <si>
    <t>Chile</t>
  </si>
  <si>
    <t>China</t>
  </si>
  <si>
    <t>Christmas Island</t>
  </si>
  <si>
    <t>Cocos (Keeling) Islands</t>
  </si>
  <si>
    <t>Colombia</t>
  </si>
  <si>
    <t>Comoros</t>
  </si>
  <si>
    <t>Congo</t>
  </si>
  <si>
    <t>Cook Islands</t>
  </si>
  <si>
    <t>Costa Rica</t>
  </si>
  <si>
    <t>Cote D'Ivoire</t>
  </si>
  <si>
    <t>Croatia (EEA)</t>
  </si>
  <si>
    <t>Cuba</t>
  </si>
  <si>
    <t>Cyprus (Republic of) (EEA)</t>
  </si>
  <si>
    <t>Czech Republic (EEA)</t>
  </si>
  <si>
    <t>Democratic Republic Of Congo</t>
  </si>
  <si>
    <t>Denmark (EEA)</t>
  </si>
  <si>
    <t>Djibouti</t>
  </si>
  <si>
    <t>Dominica</t>
  </si>
  <si>
    <t>Dominican Republic</t>
  </si>
  <si>
    <t>Ecuador</t>
  </si>
  <si>
    <t>Egypt</t>
  </si>
  <si>
    <t>El Salvador</t>
  </si>
  <si>
    <t>Equatorial Guinea</t>
  </si>
  <si>
    <t>Eritrea</t>
  </si>
  <si>
    <t>Estonia (EEA)</t>
  </si>
  <si>
    <t>Ethiopia</t>
  </si>
  <si>
    <t>Falkland Islands</t>
  </si>
  <si>
    <t>Faroe Islands</t>
  </si>
  <si>
    <t>Fiji</t>
  </si>
  <si>
    <t>Finland (EEA)</t>
  </si>
  <si>
    <t>France (EEA)</t>
  </si>
  <si>
    <t>French Guiana</t>
  </si>
  <si>
    <t>French Polynesia</t>
  </si>
  <si>
    <t>French Southern And Antarctic Lands</t>
  </si>
  <si>
    <t>Gabon</t>
  </si>
  <si>
    <t>Gambia</t>
  </si>
  <si>
    <t>Gaza Strip</t>
  </si>
  <si>
    <t>Georgia</t>
  </si>
  <si>
    <t>Germany (EEA)</t>
  </si>
  <si>
    <t>Ghana</t>
  </si>
  <si>
    <t>Gibraltar</t>
  </si>
  <si>
    <t>Greece (EEA)</t>
  </si>
  <si>
    <t>Greenland</t>
  </si>
  <si>
    <t>Grenada</t>
  </si>
  <si>
    <t>Guadeloupe</t>
  </si>
  <si>
    <t>Guam</t>
  </si>
  <si>
    <t>Guatemala</t>
  </si>
  <si>
    <t>Guernsey</t>
  </si>
  <si>
    <t>Guinea</t>
  </si>
  <si>
    <t>Guinea-Bissau</t>
  </si>
  <si>
    <t>Guyana</t>
  </si>
  <si>
    <t>Haiti</t>
  </si>
  <si>
    <t>Honduras</t>
  </si>
  <si>
    <t>Hong Kong</t>
  </si>
  <si>
    <t>Hungary (EEA)</t>
  </si>
  <si>
    <t>Iceland</t>
  </si>
  <si>
    <t>India</t>
  </si>
  <si>
    <t>Indonesia</t>
  </si>
  <si>
    <t>Iran</t>
  </si>
  <si>
    <t>Iraq</t>
  </si>
  <si>
    <t>Ireland</t>
  </si>
  <si>
    <t>Isle of Man</t>
  </si>
  <si>
    <t>Israel</t>
  </si>
  <si>
    <t>Italy (EEA)</t>
  </si>
  <si>
    <t>Jamaica</t>
  </si>
  <si>
    <t>Japan</t>
  </si>
  <si>
    <t>Jersey</t>
  </si>
  <si>
    <t>Jordan</t>
  </si>
  <si>
    <t>Kazakhstan</t>
  </si>
  <si>
    <t>Kenya</t>
  </si>
  <si>
    <t>Kiribati</t>
  </si>
  <si>
    <t>Korea, Democratic People'S Republic Of (North)</t>
  </si>
  <si>
    <t>Korea, Republic Of (South)</t>
  </si>
  <si>
    <t>Kosovo</t>
  </si>
  <si>
    <t>Kuwait</t>
  </si>
  <si>
    <t>Kyrgyzstan</t>
  </si>
  <si>
    <t>Laos</t>
  </si>
  <si>
    <t>Latvia (EEA)</t>
  </si>
  <si>
    <t>Lebanon</t>
  </si>
  <si>
    <t>Lesotho</t>
  </si>
  <si>
    <t>Liberia</t>
  </si>
  <si>
    <t>Libya</t>
  </si>
  <si>
    <t>Liechtenstein</t>
  </si>
  <si>
    <t>Lithuania (EEA)</t>
  </si>
  <si>
    <t>Luxembourg (EEA)</t>
  </si>
  <si>
    <t>Macau</t>
  </si>
  <si>
    <t>Macedonia (The Former Yugoslav Republic Of)</t>
  </si>
  <si>
    <t>Madagascar</t>
  </si>
  <si>
    <t>Malawi</t>
  </si>
  <si>
    <t>Malaysia</t>
  </si>
  <si>
    <t>Maldives</t>
  </si>
  <si>
    <t>Mali</t>
  </si>
  <si>
    <t>Malta (EEA)</t>
  </si>
  <si>
    <t>Marshall Islands</t>
  </si>
  <si>
    <t>Martinique</t>
  </si>
  <si>
    <t>Mauritania</t>
  </si>
  <si>
    <t>Mauritius</t>
  </si>
  <si>
    <t>Mayotte</t>
  </si>
  <si>
    <t>Melilla</t>
  </si>
  <si>
    <t>Mexico</t>
  </si>
  <si>
    <t>Micronesia (Federated States Of)</t>
  </si>
  <si>
    <t>Moldova (The Republic Of)</t>
  </si>
  <si>
    <t>Monaco</t>
  </si>
  <si>
    <t>Mongolia</t>
  </si>
  <si>
    <t>Montenegro</t>
  </si>
  <si>
    <t>Montserrat</t>
  </si>
  <si>
    <t>Morocco</t>
  </si>
  <si>
    <t>Mozambique</t>
  </si>
  <si>
    <t>Myanmar</t>
  </si>
  <si>
    <t>Namibia</t>
  </si>
  <si>
    <t>Nauru</t>
  </si>
  <si>
    <t>Nepal</t>
  </si>
  <si>
    <t>Netherlands (EEA)</t>
  </si>
  <si>
    <t>Netherlands Antilles</t>
  </si>
  <si>
    <t>New Caledonia</t>
  </si>
  <si>
    <t>New Zealand</t>
  </si>
  <si>
    <t>Nicaragua</t>
  </si>
  <si>
    <t>Niger</t>
  </si>
  <si>
    <t>Nigeria</t>
  </si>
  <si>
    <t>Niue</t>
  </si>
  <si>
    <t>Norfolk Island</t>
  </si>
  <si>
    <t>Northern Mariana Islands</t>
  </si>
  <si>
    <t>Norway</t>
  </si>
  <si>
    <t>Oman</t>
  </si>
  <si>
    <t>Pakistan</t>
  </si>
  <si>
    <t>Palau</t>
  </si>
  <si>
    <t>Palestine</t>
  </si>
  <si>
    <t>Panama</t>
  </si>
  <si>
    <t>Papua New Guinea</t>
  </si>
  <si>
    <t>Paraguay</t>
  </si>
  <si>
    <t>Peru</t>
  </si>
  <si>
    <t>Philippines</t>
  </si>
  <si>
    <t>Pitcairn Islands</t>
  </si>
  <si>
    <t>Poland (EEA)</t>
  </si>
  <si>
    <t>Portugal (EEA)</t>
  </si>
  <si>
    <t>Qatar</t>
  </si>
  <si>
    <t>Romania (EEA)</t>
  </si>
  <si>
    <t>Russian Federation</t>
  </si>
  <si>
    <t>Rwanda</t>
  </si>
  <si>
    <t>Saint Barthelemy</t>
  </si>
  <si>
    <t>Saint Helena (Incl Ascension Island And Tristan De Cunha)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</si>
  <si>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</si>
  <si>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</si>
  <si>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</si>
  <si>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</si>
  <si>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</si>
  <si>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</si>
  <si>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</si>
  <si>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</si>
  <si>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</si>
  <si>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</si>
  <si>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</si>
  <si>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</si>
  <si>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</si>
  <si>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 (EEA)</t>
  </si>
  <si>
    <t>Slovenia (EEA)</t>
  </si>
  <si>
    <t>Solomon Islands</t>
  </si>
  <si>
    <t>Somalia</t>
  </si>
  <si>
    <t>South Africa</t>
  </si>
  <si>
    <t>South Georgia And The South Sandwich Islands</t>
  </si>
  <si>
    <t>South Sudan</t>
  </si>
  <si>
    <t>Spain (EEA)</t>
  </si>
  <si>
    <t>Sri Lanka</t>
  </si>
  <si>
    <t>Sudan</t>
  </si>
  <si>
    <t>Suriname</t>
  </si>
  <si>
    <t>Svalbard</t>
  </si>
  <si>
    <t>Swaziland</t>
  </si>
  <si>
    <t>Sweden (EEA)</t>
  </si>
  <si>
    <t>Switzerland</t>
  </si>
  <si>
    <t>Syria</t>
  </si>
  <si>
    <t>Taiwan</t>
  </si>
  <si>
    <t>Tajikistan</t>
  </si>
  <si>
    <t>Tanzania</t>
  </si>
  <si>
    <t>Thailand</t>
  </si>
  <si>
    <t>Timor Leste</t>
  </si>
  <si>
    <t>Togo</t>
  </si>
  <si>
    <t>Tokelau</t>
  </si>
  <si>
    <t>Tonga</t>
  </si>
  <si>
    <t>Trinidad And Tobago</t>
  </si>
  <si>
    <t>Tunisia</t>
  </si>
  <si>
    <t>Turkey</t>
  </si>
  <si>
    <t>Turkmenistan</t>
  </si>
  <si>
    <t>Turks And Caicos Islands</t>
  </si>
  <si>
    <t>Tuvalu</t>
  </si>
  <si>
    <t>Uganda</t>
  </si>
  <si>
    <t>Ukraine</t>
  </si>
  <si>
    <t>United Arab Emirates</t>
  </si>
  <si>
    <t>United States</t>
  </si>
  <si>
    <t>United States Minor Outlying Islands</t>
  </si>
  <si>
    <t>Uruguay</t>
  </si>
  <si>
    <t>Uzbekistan</t>
  </si>
  <si>
    <t>Vanuatu</t>
  </si>
  <si>
    <t>Vatican City State (Holy See)</t>
  </si>
  <si>
    <t>Venezuela</t>
  </si>
  <si>
    <t>Vietnam</t>
  </si>
  <si>
    <t>Virgin Islands (British)</t>
  </si>
  <si>
    <t>Virgin Islands (U.S.)</t>
  </si>
  <si>
    <t>Yemen</t>
  </si>
  <si>
    <t>Zambia</t>
  </si>
  <si>
    <t>Zimbabwe</t>
  </si>
  <si>
    <t>FALSE FALSE FALSE</t>
  </si>
  <si>
    <t>TRUE FALSE FALSE</t>
  </si>
  <si>
    <t>Yes</t>
  </si>
  <si>
    <t>FALSE TRUE FALSE</t>
  </si>
  <si>
    <t>No</t>
  </si>
  <si>
    <t>FALSE FALSE TRUE</t>
  </si>
  <si>
    <t>N/A</t>
  </si>
  <si>
    <t>TRUE TRUE TRUE</t>
  </si>
  <si>
    <t>Invalid Input</t>
  </si>
  <si>
    <t>TRUE TRUE FALSE</t>
  </si>
  <si>
    <t>TRUE FALSE TRUE</t>
  </si>
  <si>
    <t>FALSE TRUE TRUE</t>
  </si>
  <si>
    <t>SMBO</t>
  </si>
  <si>
    <t>Member</t>
  </si>
  <si>
    <t>Benefical Owner</t>
  </si>
  <si>
    <t>Number</t>
  </si>
  <si>
    <t>Conditional Formatting</t>
  </si>
  <si>
    <t>ISMBO</t>
  </si>
  <si>
    <t>Indirect Shareholder</t>
  </si>
  <si>
    <t>ID</t>
  </si>
  <si>
    <t>Passport</t>
  </si>
  <si>
    <t>Driving License</t>
  </si>
  <si>
    <t>Status</t>
  </si>
  <si>
    <t>Current</t>
  </si>
  <si>
    <t>Previous</t>
  </si>
  <si>
    <t>Other</t>
  </si>
  <si>
    <t/>
  </si>
  <si>
    <t>Direct\Indirect</t>
  </si>
  <si>
    <t>Direct</t>
  </si>
  <si>
    <t>Indirect</t>
  </si>
  <si>
    <t>(iv) any intention to increase, reduce or maintain the level of the holding in the foreseeable future.</t>
  </si>
  <si>
    <t>v) any further relevant information.</t>
  </si>
  <si>
    <t>If yes, please complete the details below:</t>
  </si>
  <si>
    <t>D BO/C Application submitted (Y/N)</t>
  </si>
  <si>
    <t xml:space="preserve">4.2 Refusal or Revocation </t>
  </si>
  <si>
    <t>2.1 Name,  Address and Contact Details:</t>
  </si>
  <si>
    <t xml:space="preserve">(ii) where such documents can be obtained, an official certificate or any other equivalent document evidencing the information set out in section 2.2 issued by the relevant competent authority (e.g. certificate of incorporation issued by the Companies Registration Office,  other central register, or equivalent  if registered in another jurisdiction). </t>
  </si>
  <si>
    <t>Country of registration</t>
  </si>
  <si>
    <t>6.1 Fitness and Probity</t>
  </si>
  <si>
    <t>Designated Activity Company</t>
  </si>
  <si>
    <t>Controllor</t>
  </si>
  <si>
    <t>Number1</t>
  </si>
  <si>
    <t>10+</t>
  </si>
  <si>
    <t>Version 2.0.</t>
  </si>
  <si>
    <t>√</t>
  </si>
  <si>
    <t>×</t>
  </si>
  <si>
    <t>Section</t>
  </si>
  <si>
    <t>Details</t>
  </si>
  <si>
    <t>Validation</t>
  </si>
  <si>
    <t>Return Status:</t>
  </si>
  <si>
    <r>
      <t xml:space="preserve">The Central Bank will process personal data provided by you in order to fulfil its statutory  functions or to fulfil its business operations.  Any personal data provided will be processed in accordance with the requirements of data protection legislation. Should you have any queries concerning the processing of personal data by the Central Bank,  these can be submitted to </t>
    </r>
    <r>
      <rPr>
        <sz val="11"/>
        <color rgb="FF1F497D"/>
        <rFont val="Lato"/>
        <family val="2"/>
      </rPr>
      <t xml:space="preserve">dataprotection@centralbank.ie .  </t>
    </r>
    <r>
      <rPr>
        <sz val="11"/>
        <color rgb="FF000000"/>
        <rFont val="Lato"/>
        <family val="2"/>
      </rPr>
      <t xml:space="preserve">A copy of the Central Bank’s Data Protection Notice is available at the following location: </t>
    </r>
    <r>
      <rPr>
        <u/>
        <sz val="11"/>
        <rFont val="Lato"/>
        <family val="2"/>
      </rPr>
      <t xml:space="preserve">https://www.centralbank.ie/fns/privacy-statement </t>
    </r>
  </si>
  <si>
    <t>(i)  Central Bank Institution Code:</t>
  </si>
  <si>
    <t>Conditional formatting</t>
  </si>
  <si>
    <t>Section Valid:</t>
  </si>
  <si>
    <t>Details of Beneficial Ownership</t>
  </si>
  <si>
    <t>UK &amp; NI</t>
  </si>
  <si>
    <r>
      <t>N</t>
    </r>
    <r>
      <rPr>
        <sz val="11"/>
        <rFont val="Lato"/>
        <family val="2"/>
      </rPr>
      <t>ame of register:</t>
    </r>
  </si>
  <si>
    <t>Answer</t>
  </si>
  <si>
    <t>Name of competent authority</t>
  </si>
  <si>
    <t>Name of corporate entity or legal arrangement / parent/ group member</t>
  </si>
  <si>
    <t>Number2</t>
  </si>
  <si>
    <t>5+</t>
  </si>
  <si>
    <t>Formatting</t>
  </si>
  <si>
    <t>Benefical Owner &amp; Significant Influence</t>
  </si>
  <si>
    <t>Format</t>
  </si>
  <si>
    <t>Country (EEA) &amp; (EU)</t>
  </si>
  <si>
    <t>Austria</t>
  </si>
  <si>
    <t>Belgium</t>
  </si>
  <si>
    <t>Bulgaria</t>
  </si>
  <si>
    <t>Croatia</t>
  </si>
  <si>
    <t>Cyprus (Republic of)</t>
  </si>
  <si>
    <t>Czech Republic</t>
  </si>
  <si>
    <t>Denmark</t>
  </si>
  <si>
    <t>Estonia</t>
  </si>
  <si>
    <t>Finland</t>
  </si>
  <si>
    <t>France</t>
  </si>
  <si>
    <t>Germany</t>
  </si>
  <si>
    <t>Greece</t>
  </si>
  <si>
    <t>Hungary</t>
  </si>
  <si>
    <t xml:space="preserve">Iceland </t>
  </si>
  <si>
    <t>Italy</t>
  </si>
  <si>
    <t>Latvia</t>
  </si>
  <si>
    <t xml:space="preserve">Liechtenstein </t>
  </si>
  <si>
    <t>Lithuania</t>
  </si>
  <si>
    <t>Luxembourg</t>
  </si>
  <si>
    <t>Malta</t>
  </si>
  <si>
    <t>Netherlands</t>
  </si>
  <si>
    <t xml:space="preserve">Norway </t>
  </si>
  <si>
    <t>Poland</t>
  </si>
  <si>
    <t>Portugal</t>
  </si>
  <si>
    <t>Romania</t>
  </si>
  <si>
    <t>Slovakia</t>
  </si>
  <si>
    <t>Slovenia</t>
  </si>
  <si>
    <t>Spain</t>
  </si>
  <si>
    <t>Sweden</t>
  </si>
  <si>
    <t>Switzerland (Non-EEA)</t>
  </si>
  <si>
    <t>Gibraltar (Non-EEA)</t>
  </si>
  <si>
    <t>country_eu1</t>
  </si>
  <si>
    <t>country_all</t>
  </si>
  <si>
    <t xml:space="preserve">2.4  Legal Arrangements (other than Body Corporates) </t>
  </si>
  <si>
    <t>(i)  Legal status of Beneficial Owner:</t>
  </si>
  <si>
    <t xml:space="preserve">Is the Beneficial Owner a Body Corporate? </t>
  </si>
  <si>
    <t xml:space="preserve">2.5 Principal Officers of the Beneficial Owner.  </t>
  </si>
  <si>
    <t>Number of Principal Officers</t>
  </si>
  <si>
    <t>Please submit this completed Beneficial Ownership Form (and any separate required documentation) with the VASP Applicant Firm’s application for registration.</t>
  </si>
  <si>
    <t xml:space="preserve">Please provide details of any further Principal Officers of the Beneficial Owner for whom there was insufficient space provided above  </t>
  </si>
  <si>
    <t xml:space="preserve">% Holding </t>
  </si>
  <si>
    <t xml:space="preserve">2.2 Legal Information: </t>
  </si>
  <si>
    <t>(i) Is the Beneficial Owner currently, or ever in the past, been licenced, authorised or otherwise regulated by the Central Bank?</t>
  </si>
  <si>
    <t xml:space="preserve">4.1 Licencing,  Authorisation and/or Registration  </t>
  </si>
  <si>
    <t xml:space="preserve">If Yes, please list the name of the document and associated section /paragraph numbers within the document. </t>
  </si>
  <si>
    <t>If No, please indicate when this information will be submitted.</t>
  </si>
  <si>
    <t>(ii) Has the Central Bank or other competent authority (either in Ireland or another jurisdiction) ever revoked a licence, authorisation or registration granted to the Beneficial Owner?</t>
  </si>
  <si>
    <t>(iii) Has the Beneficial Owner's parent or any group member  ever been refused a licence, authorisation or registration from the Central Bank or other competent authority (either in Ireland or another jurisdiction)?</t>
  </si>
  <si>
    <t>(iv) Has the Central Bank or other competent authority (either in Ireland or another jurisdiction) ever revoked a licence, authorisation or registration granted to the Beneficial Owner's parent or any group member?</t>
  </si>
  <si>
    <t xml:space="preserve">If No, please indicate when this information will be submitted. </t>
  </si>
  <si>
    <t>If 'No', please indicate when the information will be submitted.</t>
  </si>
  <si>
    <t xml:space="preserve"> Has the Beneficial Owner:</t>
  </si>
  <si>
    <r>
      <t xml:space="preserve">Required Documentation:
</t>
    </r>
    <r>
      <rPr>
        <sz val="11"/>
        <rFont val="Lato"/>
        <family val="2"/>
      </rPr>
      <t>The following information should be set out in a separate document in relation to the Beneficial Owner:</t>
    </r>
  </si>
  <si>
    <t>(iii) the period for which the  Beneficial Owner intends to own the holding; and</t>
  </si>
  <si>
    <t>(iii) information on the use of borrowed funds, including the name of the lenders and details of the facilities granted, such as maturities, terms, security interests and guarantees, as well as information on the source of revenue to be used to repay such borrowings. 
The Beneficial Owner should provide information on the origin of the borrowed funds, where the lender is not a credit institution or a financial institution authorised to grant credit.</t>
  </si>
  <si>
    <t>If No, please indicate when the information will be submitted.</t>
  </si>
  <si>
    <t>(i) The Beneficial Owner's name as per its constitution/establishing documents:</t>
  </si>
  <si>
    <t>1.1 Details of the VASP Applicant Firm:</t>
  </si>
  <si>
    <t>1.2 Details of Beneficial Ownership in the VASP Applicant Firm:</t>
  </si>
  <si>
    <t>(i) copy of constitution documents (e.g. articles of association, by laws or other constitution documents), or where the Beneficial Owner is registered in another Member State, a summary explaining the main legal features of the legal form of the Beneficial Owner</t>
  </si>
  <si>
    <t>Is the Beneficial Owner a legal arrangement (e.g. Partnership, Collective Investment Undertaking, Unit Trust, Investment Limited Partnership, Sovereign Wealth Fund or Trust)?</t>
  </si>
  <si>
    <t xml:space="preserve">
(i) the identity of the persons who manage the assets of the Beneficial Owner 
</t>
  </si>
  <si>
    <t>(iii) a copy of the document establishing and governing the Beneficial Owner including the investment policy and any restrictions on investment applicable to the Beneficial Owner.</t>
  </si>
  <si>
    <t>3.1 Natural Persons:</t>
  </si>
  <si>
    <t>3.2 Bodies Corporate or Other Legal Arrangements:</t>
  </si>
  <si>
    <t>(i) Has the Beneficial Owner ever been refused a licence, authorisation or registration by the Central Bank or other competent authority (either in Ireland or another jurisdiction)?</t>
  </si>
  <si>
    <t>If more than 5 entities listed above, please submit additional details in a separate document</t>
  </si>
  <si>
    <r>
      <t xml:space="preserve">Required Documentation:
</t>
    </r>
    <r>
      <rPr>
        <sz val="11"/>
        <rFont val="Lato"/>
        <family val="2"/>
      </rPr>
      <t xml:space="preserve">The following information should be set out in a separate document(s) in relation to the Beneficial Owner:  </t>
    </r>
  </si>
  <si>
    <t>(i) details on the use of private financial resources, including the availability of such resources and source (so as to ensure that the Central Bank is satisfied that the activity that generated the funds is legitimate);</t>
  </si>
  <si>
    <t>(i) copy of constitution documents (e.g. articles of association ,  by laws or other constitution documents), or where the Beneficial Owner  is registered in another Member State, a summary explaining the main legal features of the legal form of the Legal Person</t>
  </si>
  <si>
    <t>(ii)  Legal Name of VASP Applicant Firm:</t>
  </si>
  <si>
    <t>(iii)  Percentage of beneficial ownership in the VASP Applicant Firm:</t>
  </si>
  <si>
    <t xml:space="preserve">(i) Indicate whether beneficial ownership is direct or indirect </t>
  </si>
  <si>
    <t xml:space="preserve">If yes, please indicate the relevant document that provides this supporting information. </t>
  </si>
  <si>
    <t xml:space="preserve">If no, please indicate when this information will be submitted. </t>
  </si>
  <si>
    <t>Number3</t>
  </si>
  <si>
    <t>Direct / Indirect 
Holding</t>
  </si>
  <si>
    <t>Beneficial Owner / 
Control</t>
  </si>
  <si>
    <t>Foreign entity</t>
  </si>
  <si>
    <t xml:space="preserve">If Other selected for Legal Status, please give details </t>
  </si>
  <si>
    <t xml:space="preserve">If Foreign Entity selected for Legal Status, please give details </t>
  </si>
  <si>
    <t>If Yes, please provide the following details:</t>
  </si>
  <si>
    <t xml:space="preserve">If Yes, please indicate the relevant document that provides this supporting information. </t>
  </si>
  <si>
    <t>(i) had any criminal convictions or been subject to any proceedings where the Beneficial Owner has been found against and which were not set aside (subject to national legislative requirements concerning the disclosure of spent convictions)?</t>
  </si>
  <si>
    <t>(ii) been subject to any civil or administrative decisions,  where the Beneficial Owner has been found against, and any administrative sanctions or measures imposed as a consequence of a breach of laws or regulations, in each case which were not set aside and against which no appeal is pending or may be filed?</t>
  </si>
  <si>
    <t>(iii) been subject to any insolvency or similar procedures?</t>
  </si>
  <si>
    <t>(iv) been subject to any civil or administrative investigations, enforcement proceedings, sanctions or other enforcement decisions against the Beneficial Owner, concerning matters that may be considered relevant to the pending VASP registration or to the sound and prudent management of a VASP?</t>
  </si>
  <si>
    <t>If Yes, please provide Central Bank Institution Code</t>
  </si>
  <si>
    <t>If Yes, please provide the parent's Central Bank Institution Code</t>
  </si>
  <si>
    <t>(ii) Is the Beneficial Owner currently applying for, any licence, authorisation or registration from the Central Bank?</t>
  </si>
  <si>
    <t>If Yes, to any of the questions 4.2 (i) to (iv) above , please indicate the number of refusals or revocations and provide further information in  the table below:</t>
  </si>
  <si>
    <t>Annual financial statements, at the individual and, where applicable, the consolidated and sub-consolidated  group levels, for the last three financial years, where the Beneficial Owner has been in operation for that period (or, if less than three years, the period of which Beneficial Owner has been in operation and for which financial statements have been prepared), approved by the statutory auditor or audit firm within the meaning of Directive 2006/43/EC, where applicable, including each of the following items:
(i) the balance sheet;
(ii)  the profit-and-loss accounts or income statement;
(iii) the annual reports and financial annexes and any other documents registered with the relevant registry or competent authority of the Beneficial Owner 
Where the Beneficial Owner has not been operating for a sufficient period to be required to prepare financial statements for the three financial years immediately prior to the date of the application, the Beneficial Owner shall set out the existing financial statements (if any).</t>
  </si>
  <si>
    <t>A detailed explanation of the specific sources of funding utilised by the Beneficial Owner to receive their holding in the VASP Applicant Firm, should be set out in a separate document.  
This explanation should include:</t>
  </si>
  <si>
    <t>Contact Details</t>
  </si>
  <si>
    <t>Legal Information</t>
  </si>
  <si>
    <t>2.3 Body Corporate:</t>
  </si>
  <si>
    <t>Body Corporate</t>
  </si>
  <si>
    <t>Legal Arrangements</t>
  </si>
  <si>
    <t xml:space="preserve">Principal Officers </t>
  </si>
  <si>
    <t>Natural Persons</t>
  </si>
  <si>
    <t>Bodies Corporate or Other Legal Arrangements</t>
  </si>
  <si>
    <t>Licencing,  Authorisation and/or Registration</t>
  </si>
  <si>
    <t>Refusal or Revocation</t>
  </si>
  <si>
    <t xml:space="preserve">Geographical location of the Beneficial Owner </t>
  </si>
  <si>
    <t>If the answer is "Yes" to any of the questions above , please provide supporting documentation. 
Supporting documentation includes (where such documents can be obtained), an official certificate or any other equivalent document evidencing the events set out in 6.1 (i) to (v)  has occurred .</t>
  </si>
  <si>
    <t>Fitness and Probity of Beneficial Owner</t>
  </si>
  <si>
    <t>Politically Exposed Persons</t>
  </si>
  <si>
    <t>Information Concerning Reason For Beneficial Ownership</t>
  </si>
  <si>
    <t xml:space="preserve">Details of Financial Position &amp; Source of Funding </t>
  </si>
  <si>
    <t>(iii) Is the Beneficial Owner registered in a jurisdiction other than Ireland (i.e. on a register equivalent to the Companies Registration Office in Ireland)  ?</t>
  </si>
  <si>
    <t>Name of Entity (i.e. the beneficial owner itself, group member or parent)</t>
  </si>
  <si>
    <t>If 'Yes' has this documentation been submitted as part of this application?</t>
  </si>
  <si>
    <t>(ii) If Beneficial Ownership is indirect, please indicate the number entities which form part of the chain of ownership between the Beneficial Owner and the VASP Applicant Firm:</t>
  </si>
  <si>
    <t>(iii) If Beneficial Ownership is indirect, please provide the name(s) of all the entities which form part of the chain of ownership between the Beneficial Owner and the VASP Applicant Firm:</t>
  </si>
  <si>
    <t>If more than 10 in the chain of ownership between the Beneficial Owner and the VASP Applicant Firm , please submit additional information in a separate document</t>
  </si>
  <si>
    <t>(iii)  Is the registered office different from (ii) above?</t>
  </si>
  <si>
    <t>(ii) Is the Beneficial Owner registered in Ireland with the Companies Registration Office (CRO) or a register holding similar function?</t>
  </si>
  <si>
    <t>Legal Status 1</t>
  </si>
  <si>
    <t>Date of refusal or revocation   (dd/mm/yy)</t>
  </si>
  <si>
    <t xml:space="preserve">5.1 Geographical location of the Beneficial Owner </t>
  </si>
  <si>
    <t>What is the geographical location of the Beneficial Owner's head office?</t>
  </si>
  <si>
    <t xml:space="preserve">If ‘Other’ please provide in a separate document, a description of the AML/CFT regulatory regime of the country listed above </t>
  </si>
  <si>
    <t xml:space="preserve">Required Documentation: </t>
  </si>
  <si>
    <t>(v) been subject to any expulsion by an authority or public sector entity or by a professional body or association?</t>
  </si>
  <si>
    <t>7.1 Information regarding entities owned or controlled by Beneficial Owner:</t>
  </si>
  <si>
    <t>8: Information Concerning Reason For Beneficial Ownership</t>
  </si>
  <si>
    <t xml:space="preserve">8.1  Strategy regarding Holding </t>
  </si>
  <si>
    <t xml:space="preserve">8.2 Influence </t>
  </si>
  <si>
    <t xml:space="preserve">8.3 Shareholder Agreements </t>
  </si>
  <si>
    <t xml:space="preserve">(i) details of the Beneficial Owner’s financial or business reasons for owning the holding/proposed holding; </t>
  </si>
  <si>
    <t>(ii) the Beneficial Owner’s strategy regarding the holding/proposed holding;</t>
  </si>
  <si>
    <t>(i) the content of any existing or intended shareholder’s agreements with other shareholders (or equivalent) in relation to the VASP Applicant Firm.</t>
  </si>
  <si>
    <t>(i) the influence the Beneficial Owner intends to exercise over the VASP Applicant Firm, including in respect of  the strategic development and the allocation of resources of the VASP Applicant Firm.</t>
  </si>
  <si>
    <t xml:space="preserve">9.1 Source of Funding </t>
  </si>
  <si>
    <t xml:space="preserve">9.2 Annual Financial Statements </t>
  </si>
  <si>
    <t xml:space="preserve">Section 9: Details of Financial Position &amp; Source of Funding in the VASP Applicant Firm </t>
  </si>
  <si>
    <t>Details of the VASP Applicant Firm</t>
  </si>
  <si>
    <t>1. Details of the VASP Applicant Firm</t>
  </si>
  <si>
    <t xml:space="preserve">2. Details of the Beneficial Owner </t>
  </si>
  <si>
    <t xml:space="preserve">3. Ownership of the Beneficial Owner </t>
  </si>
  <si>
    <t xml:space="preserve">4. Regulatory History of Beneficial Owner </t>
  </si>
  <si>
    <t xml:space="preserve">5. Geographical location of the Beneficial Owner </t>
  </si>
  <si>
    <t>6. Fitness and Probity of Beneficial Owner</t>
  </si>
  <si>
    <t xml:space="preserve">7. Entities owned or controlled by Beneficial Owner </t>
  </si>
  <si>
    <t>8. Reason For Beneficial Ownership</t>
  </si>
  <si>
    <t xml:space="preserve">9. Details of Financial Position &amp; Source of Funding </t>
  </si>
  <si>
    <t>10. Declarations</t>
  </si>
  <si>
    <t>Entities Owned or Controlled by Beneficial Owner</t>
  </si>
  <si>
    <t>EU/EEA</t>
  </si>
  <si>
    <t xml:space="preserve">Please state the jurisdiction where the Beneficial Owner's head office is located </t>
  </si>
  <si>
    <t>Firm Name</t>
  </si>
  <si>
    <t>If Other selected for Legal Status, please give details</t>
  </si>
  <si>
    <t xml:space="preserve">Has this information been submitted? </t>
  </si>
  <si>
    <t>If No, please indicate when this information will be submitted:</t>
  </si>
  <si>
    <t>Has this information been submitted?</t>
  </si>
  <si>
    <r>
      <t>(i) Please list details of the Principal Officers in the Beneficial Owner</t>
    </r>
    <r>
      <rPr>
        <sz val="11"/>
        <color rgb="FFFF0000"/>
        <rFont val="Lato"/>
        <family val="2"/>
      </rPr>
      <t/>
    </r>
  </si>
  <si>
    <t>Identification Type:</t>
  </si>
  <si>
    <t>Identification Number:</t>
  </si>
  <si>
    <t>Id_Type</t>
  </si>
  <si>
    <t>Drivers Licence</t>
  </si>
  <si>
    <t>No Identification Avaliable</t>
  </si>
  <si>
    <t>Please confirm that a copy of the identification for each Natural Person has been submitted with this application</t>
  </si>
  <si>
    <t xml:space="preserve">2.6 Politically Exposed Persons </t>
  </si>
  <si>
    <t>If the Beneficial Owner is a PEP, please provide further information in a separate document</t>
  </si>
  <si>
    <t>(i) Is the Beneficial Owner the beneficial owner of any bodies corporate of other legal arrangements apart from the VASP Applicant Firm?</t>
  </si>
  <si>
    <t>Annual Financial Statements</t>
  </si>
  <si>
    <t>Person 1:</t>
  </si>
  <si>
    <t>Person 2:</t>
  </si>
  <si>
    <t>Signed by:</t>
  </si>
  <si>
    <t>Position/Title:</t>
  </si>
  <si>
    <t>Date (dd/mm/yy):</t>
  </si>
  <si>
    <t>I/We confirm to the best of my/our knowledge and belief , all responses and information contained in this Beneficial Ownership Form is true, accurate and complete</t>
  </si>
  <si>
    <t>I/We authorise the Central Bank to make such enquiries and to seek such further information as it thinks appropriate to verify the information within this Beneficial Ownership Form</t>
  </si>
  <si>
    <t>I/We will promptly notify the Central Bank of any changes in the information I/We have provided and supply any other relevant information which may come to light in the period during which the VASP Applicant Firm's application for registration as a Virtual Asset Service Provider is being considered and thereafter.</t>
  </si>
  <si>
    <t>I/We acknowledge, on behalf of the Beneficial Owner ,  that the Central Bank may disclose information contained in this Beneficial Ownership Form in the performance of its statutory functions or otherwise as may be specifically authorised by law</t>
  </si>
  <si>
    <t xml:space="preserve">I/We have to the best of my/our knowledge and belief, disclosed any other information which might reasonably be considered relevant for the Central Bank's consideration of this Beneficial Ownership Form </t>
  </si>
  <si>
    <t>I/We acknowledge that the Central Bank may require the Beneficial Owner to give further information or documentation to support the Central Bank's consideration of this Beneficial Ownership Form.</t>
  </si>
  <si>
    <r>
      <t xml:space="preserve">The following information must be submitted in a separate document for each Principal Officer of the Beneficial Owner,  who is </t>
    </r>
    <r>
      <rPr>
        <u/>
        <sz val="11"/>
        <color theme="1"/>
        <rFont val="Lato"/>
        <family val="2"/>
      </rPr>
      <t>not</t>
    </r>
    <r>
      <rPr>
        <sz val="11"/>
        <color theme="1"/>
        <rFont val="Lato"/>
        <family val="2"/>
      </rPr>
      <t xml:space="preserve"> also a Beneficial Owner of the VASP  Applicant Firm in their own right.
(i) Full name;
(ii) Position held in Beneficial Owner; 
(iii) Address;
(iv) Date of birth; and
(v) Country of birth.</t>
    </r>
  </si>
  <si>
    <t xml:space="preserve">1. Declaration by the Beneficial Owner </t>
  </si>
  <si>
    <t>2. Declaration by Applicant Firm:</t>
  </si>
  <si>
    <t xml:space="preserve">I/We the undersigned are authorised by </t>
  </si>
  <si>
    <t xml:space="preserve">('the Beneficial Owner') to complete this Beneficial Ownership Form </t>
  </si>
  <si>
    <t>To the best of our knowledge, information and belief, the information contained in this Beneficial Ownership Form, is true, accurate and supports our view that</t>
  </si>
  <si>
    <t xml:space="preserve">is suitable, to be a beneficial owner of the VASP Applicant firm. </t>
  </si>
  <si>
    <t>Two Principal Officers of the VASP Applicant Firm must sign the Declaration above.</t>
  </si>
  <si>
    <t>This Beneficial Ownership Form should be completed in respect of each body corporate or other legal arrangement who is or proposes be a beneficial owner of a firm seeking registration as a Virtual Asset Service Provider. For the purposes of this form , such body corporate or other legal arrangement is referred to as the "Beneficial Owner" irrespective of whether the beneficial ownership is actual or proposed.</t>
  </si>
  <si>
    <t>This Beneficial Ownership Form is requested for the purpose of the identity and evidence of the fitness and probity of a body corporate or other legal arrangement who is, or propose to be, a beneficial owner in the VASP Applicant Firm,</t>
  </si>
  <si>
    <t>Where separate documentation is required, please ensure that these documents, are clearly marked and referenced in accordance with the relevant section numbers in this Beneficial Ownership Form.</t>
  </si>
  <si>
    <t>AML/CFT</t>
  </si>
  <si>
    <t>Anti-Money Laundering/Countering the Financing of Terrorism</t>
  </si>
  <si>
    <t>AML/CFT/FS</t>
  </si>
  <si>
    <t xml:space="preserve">Anti-Money Laundering/Countering the Financing of Terrorism/International Financial Sanctions </t>
  </si>
  <si>
    <t>CDD</t>
  </si>
  <si>
    <t>Customer Due Diligence</t>
  </si>
  <si>
    <t>CRO</t>
  </si>
  <si>
    <t xml:space="preserve">Companies Registration Office </t>
  </si>
  <si>
    <t>EEA</t>
  </si>
  <si>
    <t>European Economic Area</t>
  </si>
  <si>
    <t>EU</t>
  </si>
  <si>
    <t>European Union</t>
  </si>
  <si>
    <t>FS</t>
  </si>
  <si>
    <t>ML</t>
  </si>
  <si>
    <t>Money Laundering</t>
  </si>
  <si>
    <t>MLRO</t>
  </si>
  <si>
    <t>Money Laundering Reporting Officer</t>
  </si>
  <si>
    <t>ML/TF</t>
  </si>
  <si>
    <t>Money Laundering/Terrorist Financing</t>
  </si>
  <si>
    <t>PCF</t>
  </si>
  <si>
    <t>Pre-approved Control Function</t>
  </si>
  <si>
    <t>PEP</t>
  </si>
  <si>
    <t>Politically Exposed Person</t>
  </si>
  <si>
    <t>TF</t>
  </si>
  <si>
    <t>Terrorist Financing</t>
  </si>
  <si>
    <t>VASP</t>
  </si>
  <si>
    <t>Virtual Asset Service Provider : Person who is undertaking VASP Activities</t>
  </si>
  <si>
    <t xml:space="preserve">VASP Activities </t>
  </si>
  <si>
    <t xml:space="preserve">Declaration by the Beneficial Owner </t>
  </si>
  <si>
    <t>Declaration by Applicant Firm</t>
  </si>
  <si>
    <t>Legal Status2</t>
  </si>
  <si>
    <t xml:space="preserve">(‘the VASP Applicant Firm’) declare that: </t>
  </si>
  <si>
    <t>I/We the undersigned on behalf of</t>
  </si>
  <si>
    <r>
      <t>For each section,  all questions marked with a red asterisk (</t>
    </r>
    <r>
      <rPr>
        <sz val="11"/>
        <color rgb="FFFF0000"/>
        <rFont val="Lato"/>
        <family val="2"/>
      </rPr>
      <t>*</t>
    </r>
    <r>
      <rPr>
        <sz val="11"/>
        <color theme="1"/>
        <rFont val="Lato"/>
        <family val="2"/>
      </rPr>
      <t xml:space="preserve">) must be completed and all required documentation must be submitted. Otherwise your application will not proceed. </t>
    </r>
  </si>
  <si>
    <r>
      <t xml:space="preserve">The Central Bank may process personal data provided by you in order to fulfil its statutory functions or to facilitate its business operations. Any personal data will be processed in accordance with the requirements of data protection legislation. Any queries concerning the processing of personal data by the Central Bank may be directed to dataprotection@centralbank.ie. A copy of the Central Bank’s Data Protection Notice is available at </t>
    </r>
    <r>
      <rPr>
        <b/>
        <sz val="11"/>
        <color theme="4" tint="-0.499984740745262"/>
        <rFont val="Lato"/>
        <family val="2"/>
      </rPr>
      <t>www.centralbank.ie/fns/privacy-statement</t>
    </r>
    <r>
      <rPr>
        <b/>
        <sz val="11"/>
        <color theme="1"/>
        <rFont val="Lato"/>
        <family val="2"/>
      </rPr>
      <t>.</t>
    </r>
  </si>
  <si>
    <t>If N/A selected for question 2.3 above, please provide rationale:</t>
  </si>
  <si>
    <t xml:space="preserve">If 'Yes' the following documentation must be provided to support the application </t>
  </si>
  <si>
    <t>If N/A selected for question 2.4 (i), (ii), (iii), above, please provide rationale:</t>
  </si>
  <si>
    <r>
      <t>(i) Are there a</t>
    </r>
    <r>
      <rPr>
        <sz val="12"/>
        <color theme="1"/>
        <rFont val="Lato"/>
        <family val="2"/>
      </rPr>
      <t xml:space="preserve">ny </t>
    </r>
    <r>
      <rPr>
        <sz val="11"/>
        <color theme="1"/>
        <rFont val="Lato"/>
        <family val="2"/>
      </rPr>
      <t>beneficial owners of/or who control the beneficial owner which are bodies corporate or other legal arrangements?</t>
    </r>
  </si>
  <si>
    <t>International Financial Sanctions</t>
  </si>
  <si>
    <t>Glossary of Terms</t>
  </si>
  <si>
    <t xml:space="preserve">Licence/Registration /Authorisation Type </t>
  </si>
  <si>
    <t>Beneficial Owner / 
Controller</t>
  </si>
  <si>
    <t xml:space="preserve">Has any of the entities that the Beneficial Owner owns or controls ever been subject to insolvency or similar proceedings? </t>
  </si>
  <si>
    <t>Has a description of insolvency or similar procedures must be provided in a separate document?</t>
  </si>
  <si>
    <t>(iv)  information on any financial arrangement with other persons who are shareholders (or equivalent) of the VASP Applicant Firm.</t>
  </si>
  <si>
    <t>Beneficial Owner/ 
Controller</t>
  </si>
  <si>
    <t>(iii) Is the Beneficial Owner a subsidiary of a Credit or Financial Institution licenced, authorised or regulated by the Central Bank?</t>
  </si>
  <si>
    <t>(iv) Has the Beneficial Owner ever been licenced, authorised or otherwise regulated  by a financial services competent authority in a jurisdiction other than Ireland ?</t>
  </si>
  <si>
    <t xml:space="preserve">Please provide details in a separate document of any further beneficial owners of the Beneficial Owner who are bodies corporate or other legal arrangements for whom there was insufficient space provided above </t>
  </si>
  <si>
    <t xml:space="preserve">(i) Are there any natural persons who are beneficial owners of/or control the Beneficial Owner? </t>
  </si>
  <si>
    <t>Please provide details in a separate document of any further beneficial owners of the Beneficial Owner who are natural persons for whom there was insufficient space provided above</t>
  </si>
  <si>
    <t>(i)  Exchange between virtual assets and fiat currencies
(ii) Exchange between one or more forms of virtual assets
(iii)  Transfer of virtual assets, that is to say, conduct a transaction on behalf of another person that moves a virtual asset from one virtual asset address or account to another
(iv)  Custodian wallet provider
(v) Participation in, and provision of, financial services related to an issuer’s offer or sale of a virtual asset or both</t>
  </si>
  <si>
    <t>If Yes to 4.1 (iv) above,  please further details including:
Name of competent authority;
Licence / Registration / Authorisation Type;
Status (Current/Previous);
Date Approval Granted
Date Approval Ceased (if applicable)</t>
  </si>
  <si>
    <t xml:space="preserve">(ii) Trading name (if different from (i) above) </t>
  </si>
  <si>
    <t>Is the Principal Officer also a Beneficial Owner of the VASP Applicant Firm?</t>
  </si>
  <si>
    <t>CJA 2010 to 2021</t>
  </si>
  <si>
    <t>Principal officer is defined in Section 106A of the CJA 2010 to 2021 and means—
(a) in relation to a body corporate, any person who is a director, manager, secretary or other similar officer of the body corporate or any person purporting to act in such a capacity, or
(b) in relation to a partnership—
(i) any person who is a partner in, or a manager or other similar officer of, the partnership or any person purporting to act in such a capacity, and
(ii) in a case where a partner of the partnership is a body corporate, any person who is a director, manager, secretary or other similar officer of such a partner or any person purporting to act in such a capacity;</t>
  </si>
  <si>
    <t>A VASP Applicant Firm is any person who has submitted an application to the Central Bank of Ireland (the Central Bank) for registration as a Virtual Asset Service Provider under Section 106G of the Criminal Justice ( Money Laundering and Terrorist Financing) Acts 2010 to 2021:</t>
  </si>
  <si>
    <t>Beneficial Ownership is defined in Section 26 of the Criminal Justice ( Money Laundering and Terrorist Financing) Acts 2010 to 2021 ('CJA 2010 to 2021') . In summary, it refers to a 25% or greater holding or control in the VASP Applicant Firm. For the purposes of this Application Form , the term 'Beneficial Owner' is used irrespective of whether the beneficial ownership is actual or proposed at the time this Beneficial Ownership Form is submitted.</t>
  </si>
  <si>
    <t>(i) Is the Beneficial Owner a politically exposed person (PEP), as defined in Section 37 (10) of the CJA 2010 to 2021?</t>
  </si>
  <si>
    <t>Criminal Justice (Money Laundering and Terrorist Financing) Acts 2010 to 2021</t>
  </si>
  <si>
    <t>Virtual Asset Service Provider - Legal Person / Other Entity - Validations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</si>
</sst>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dd\-mmm\-yyyy"/>
    <numFmt numFmtId="166" formatCode="dd\-mmmm\-yyyy"/>
    <numFmt numFmtId="167" formatCode="[&lt;=99999999]0#####\ 000\ 0000;0######\ 000\ 0000"/>
    <numFmt numFmtId="168" formatCode="dd\ mmmm\ yyyy"/>
  </numFmts>
  <fonts count="48" x14ac:knownFonts="1">
    <font>
      <sz val="11"/>
      <color theme="1"/>
      <name val="Calibri"/>
      <family val="2"/>
      <scheme val="minor"/>
    </font>
    <font>
      <b/>
      <sz val="14"/>
      <color rgb="FFFF0000"/>
      <name val="Lato"/>
      <family val="2"/>
    </font>
    <font>
      <b/>
      <sz val="10"/>
      <color theme="1"/>
      <name val="Lato"/>
      <family val="2"/>
    </font>
    <font>
      <sz val="10"/>
      <color theme="1"/>
      <name val="Lato"/>
      <family val="2"/>
    </font>
    <font>
      <sz val="8"/>
      <color rgb="FF000000"/>
      <name val="Segoe UI"/>
      <family val="2"/>
    </font>
    <font>
      <b/>
      <sz val="10"/>
      <color rgb="FFFF0000"/>
      <name val="Lato"/>
      <family val="2"/>
    </font>
    <font>
      <b/>
      <sz val="10"/>
      <color rgb="FF1F497D"/>
      <name val="Lato"/>
      <family val="2"/>
    </font>
    <font>
      <i/>
      <sz val="10"/>
      <color theme="1"/>
      <name val="Lato"/>
      <family val="2"/>
    </font>
    <font>
      <sz val="10"/>
      <name val="Lato"/>
      <family val="2"/>
    </font>
    <font>
      <b/>
      <sz val="11"/>
      <color rgb="FFFF0000"/>
      <name val="Lato"/>
      <family val="2"/>
    </font>
    <font>
      <b/>
      <sz val="12"/>
      <color rgb="FFFF0000"/>
      <name val="Lato"/>
      <family val="2"/>
    </font>
    <font>
      <sz val="10"/>
      <color rgb="FFFF0000"/>
      <name val="Lato"/>
      <family val="2"/>
    </font>
    <font>
      <b/>
      <sz val="12"/>
      <color theme="1"/>
      <name val="Lato"/>
      <family val="2"/>
    </font>
    <font>
      <sz val="11"/>
      <color theme="1"/>
      <name val="Lato"/>
      <family val="2"/>
    </font>
    <font>
      <b/>
      <sz val="11"/>
      <name val="Lato"/>
      <family val="2"/>
    </font>
    <font>
      <sz val="11"/>
      <color theme="1"/>
      <name val="Times New Roman"/>
      <family val="2"/>
    </font>
    <font>
      <sz val="16"/>
      <color theme="2"/>
      <name val="Lato"/>
      <family val="2"/>
    </font>
    <font>
      <sz val="12"/>
      <color theme="1"/>
      <name val="Lato"/>
      <family val="2"/>
    </font>
    <font>
      <b/>
      <sz val="18"/>
      <color theme="0"/>
      <name val="Lato"/>
      <family val="2"/>
    </font>
    <font>
      <i/>
      <sz val="11"/>
      <color theme="1"/>
      <name val="Lato"/>
      <family val="2"/>
    </font>
    <font>
      <sz val="12"/>
      <color rgb="FF00B050"/>
      <name val="Lato"/>
      <family val="2"/>
    </font>
    <font>
      <sz val="16"/>
      <color theme="1"/>
      <name val="Lato"/>
      <family val="2"/>
    </font>
    <font>
      <sz val="16"/>
      <color theme="0"/>
      <name val="Lato"/>
      <family val="2"/>
    </font>
    <font>
      <b/>
      <sz val="18"/>
      <color rgb="FFFF0000"/>
      <name val="Lato"/>
      <family val="2"/>
    </font>
    <font>
      <b/>
      <sz val="11"/>
      <color theme="1"/>
      <name val="Lato"/>
      <family val="2"/>
    </font>
    <font>
      <sz val="11"/>
      <name val="Lato"/>
      <family val="2"/>
    </font>
    <font>
      <b/>
      <sz val="12"/>
      <color theme="1"/>
      <name val="Calibri"/>
      <family val="2"/>
      <scheme val="minor"/>
    </font>
    <font>
      <sz val="12"/>
      <color theme="1"/>
      <name val="Calibri"/>
      <family val="2"/>
      <scheme val="minor"/>
    </font>
    <font>
      <sz val="10"/>
      <name val="Calibri"/>
      <family val="2"/>
    </font>
    <font>
      <sz val="11"/>
      <color rgb="FF000000"/>
      <name val="Lato"/>
      <family val="2"/>
    </font>
    <font>
      <sz val="11"/>
      <color rgb="FF1F497D"/>
      <name val="Lato"/>
      <family val="2"/>
    </font>
    <font>
      <u/>
      <sz val="11"/>
      <name val="Lato"/>
      <family val="2"/>
    </font>
    <font>
      <b/>
      <sz val="11"/>
      <color rgb="FF1F497D"/>
      <name val="Lato"/>
      <family val="2"/>
    </font>
    <font>
      <i/>
      <sz val="11"/>
      <color rgb="FFFF0000"/>
      <name val="Lato"/>
      <family val="2"/>
    </font>
    <font>
      <b/>
      <i/>
      <sz val="11"/>
      <color rgb="FFFF0000"/>
      <name val="Lato"/>
      <family val="2"/>
    </font>
    <font>
      <sz val="11"/>
      <color rgb="FFFF0000"/>
      <name val="Lato"/>
      <family val="2"/>
    </font>
    <font>
      <sz val="11"/>
      <color rgb="FF1F497D"/>
      <name val="Calibri"/>
      <family val="2"/>
      <scheme val="minor"/>
    </font>
    <font>
      <sz val="14"/>
      <color theme="1"/>
      <name val="Lato"/>
      <family val="2"/>
    </font>
    <font>
      <b/>
      <i/>
      <sz val="12"/>
      <color rgb="FFFF0000"/>
      <name val="Lato"/>
      <family val="2"/>
    </font>
    <font>
      <b/>
      <sz val="11"/>
      <color rgb="FF000000"/>
      <name val="Lato"/>
      <family val="2"/>
    </font>
    <font>
      <sz val="12"/>
      <color rgb="FF000000"/>
      <name val="Lato"/>
      <family val="2"/>
    </font>
    <font>
      <b/>
      <i/>
      <sz val="11"/>
      <color theme="1"/>
      <name val="Lato"/>
      <family val="2"/>
    </font>
    <font>
      <u/>
      <sz val="11"/>
      <color theme="1"/>
      <name val="Lato"/>
      <family val="2"/>
    </font>
    <font>
      <sz val="10"/>
      <color theme="1"/>
      <name val="Calibri"/>
      <family val="2"/>
      <scheme val="minor"/>
    </font>
    <font>
      <b/>
      <sz val="11"/>
      <color theme="4" tint="-0.499984740745262"/>
      <name val="Lato"/>
      <family val="2"/>
    </font>
    <font>
      <b/>
      <sz val="12"/>
      <color theme="8" tint="-0.499984740745262"/>
      <name val="Lato"/>
      <family val="2"/>
    </font>
    <font>
      <b/>
      <sz val="11"/>
      <color theme="8" tint="-0.499984740745262"/>
      <name val="Lato"/>
      <family val="2"/>
    </font>
    <font>
      <b/>
      <sz val="11"/>
      <color theme="8" tint="-0.499984740745262"/>
      <name val="Calibri"/>
      <family val="2"/>
      <scheme val="minor"/>
    </font>
  </fonts>
  <fills count="8">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499984740745262"/>
        <bgColor indexed="64"/>
      </patternFill>
    </fill>
    <fill>
      <patternFill patternType="solid">
        <fgColor theme="0"/>
        <bgColor indexed="64"/>
      </patternFill>
    </fill>
  </fills>
  <borders count="95">
    <border>
      <left/>
      <right/>
      <top/>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4.9989318521683403E-2"/>
      </right>
      <top style="medium">
        <color theme="0" tint="-0.34998626667073579"/>
      </top>
      <bottom style="thin">
        <color theme="0" tint="-4.9989318521683403E-2"/>
      </bottom>
      <diagonal/>
    </border>
    <border>
      <left style="thin">
        <color theme="0" tint="-4.9989318521683403E-2"/>
      </left>
      <right style="medium">
        <color theme="0" tint="-0.34998626667073579"/>
      </right>
      <top style="medium">
        <color theme="0" tint="-0.34998626667073579"/>
      </top>
      <bottom style="thin">
        <color theme="0" tint="-4.9989318521683403E-2"/>
      </bottom>
      <diagonal/>
    </border>
    <border>
      <left style="medium">
        <color theme="0" tint="-0.34998626667073579"/>
      </left>
      <right style="thin">
        <color theme="0" tint="-4.9989318521683403E-2"/>
      </right>
      <top style="thin">
        <color theme="0" tint="-4.9989318521683403E-2"/>
      </top>
      <bottom style="medium">
        <color theme="0" tint="-0.34998626667073579"/>
      </bottom>
      <diagonal/>
    </border>
    <border>
      <left style="thin">
        <color theme="0" tint="-4.9989318521683403E-2"/>
      </left>
      <right style="medium">
        <color theme="0" tint="-0.34998626667073579"/>
      </right>
      <top style="thin">
        <color theme="0" tint="-4.9989318521683403E-2"/>
      </top>
      <bottom style="medium">
        <color theme="0" tint="-0.34998626667073579"/>
      </bottom>
      <diagonal/>
    </border>
    <border>
      <left style="medium">
        <color theme="0" tint="-0.34998626667073579"/>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theme="0" tint="-0.34998626667073579"/>
      </right>
      <top style="thin">
        <color theme="0" tint="-4.9989318521683403E-2"/>
      </top>
      <bottom style="thin">
        <color theme="0" tint="-4.9989318521683403E-2"/>
      </bottom>
      <diagonal/>
    </border>
    <border>
      <left style="medium">
        <color theme="0" tint="-0.34998626667073579"/>
      </left>
      <right style="thin">
        <color theme="0" tint="-4.9989318521683403E-2"/>
      </right>
      <top/>
      <bottom style="thin">
        <color theme="0" tint="-4.9989318521683403E-2"/>
      </bottom>
      <diagonal/>
    </border>
    <border>
      <left style="thin">
        <color theme="0" tint="-4.9989318521683403E-2"/>
      </left>
      <right style="medium">
        <color theme="0" tint="-0.34998626667073579"/>
      </right>
      <top/>
      <bottom style="thin">
        <color theme="0" tint="-4.9989318521683403E-2"/>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4.9989318521683403E-2"/>
      </right>
      <top style="medium">
        <color theme="0" tint="-0.34998626667073579"/>
      </top>
      <bottom style="medium">
        <color theme="0" tint="-0.34998626667073579"/>
      </bottom>
      <diagonal/>
    </border>
    <border>
      <left style="thin">
        <color theme="0" tint="-4.9989318521683403E-2"/>
      </left>
      <right style="medium">
        <color theme="0" tint="-0.34998626667073579"/>
      </right>
      <top style="medium">
        <color theme="0" tint="-0.34998626667073579"/>
      </top>
      <bottom style="medium">
        <color theme="0" tint="-0.34998626667073579"/>
      </bottom>
      <diagonal/>
    </border>
    <border>
      <left style="medium">
        <color theme="0" tint="-0.249977111117893"/>
      </left>
      <right/>
      <top style="medium">
        <color theme="0" tint="-0.249977111117893"/>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0" tint="-0.34998626667073579"/>
      </left>
      <right style="thin">
        <color theme="0" tint="-4.9989318521683403E-2"/>
      </right>
      <top style="thin">
        <color theme="0" tint="-4.9989318521683403E-2"/>
      </top>
      <bottom/>
      <diagonal/>
    </border>
    <border>
      <left style="thin">
        <color theme="0" tint="-4.9989318521683403E-2"/>
      </left>
      <right style="medium">
        <color theme="0" tint="-0.34998626667073579"/>
      </right>
      <top style="thin">
        <color theme="0" tint="-4.9989318521683403E-2"/>
      </top>
      <bottom/>
      <diagonal/>
    </border>
    <border>
      <left style="medium">
        <color theme="0" tint="-0.34998626667073579"/>
      </left>
      <right style="thin">
        <color theme="0" tint="-4.9989318521683403E-2"/>
      </right>
      <top style="medium">
        <color theme="0" tint="-0.34998626667073579"/>
      </top>
      <bottom/>
      <diagonal/>
    </border>
    <border>
      <left/>
      <right style="medium">
        <color theme="0" tint="-0.34998626667073579"/>
      </right>
      <top style="thin">
        <color theme="0" tint="-4.9989318521683403E-2"/>
      </top>
      <bottom style="thin">
        <color theme="0" tint="-4.9989318521683403E-2"/>
      </bottom>
      <diagonal/>
    </border>
    <border>
      <left/>
      <right/>
      <top style="medium">
        <color theme="0" tint="-0.34998626667073579"/>
      </top>
      <bottom style="medium">
        <color theme="0" tint="-0.34998626667073579"/>
      </bottom>
      <diagonal/>
    </border>
    <border>
      <left/>
      <right/>
      <top/>
      <bottom style="medium">
        <color theme="0" tint="-0.34998626667073579"/>
      </bottom>
      <diagonal/>
    </border>
    <border>
      <left style="medium">
        <color theme="0" tint="-0.34998626667073579"/>
      </left>
      <right/>
      <top style="thin">
        <color theme="0" tint="-4.9989318521683403E-2"/>
      </top>
      <bottom style="thin">
        <color theme="0" tint="-4.9989318521683403E-2"/>
      </bottom>
      <diagonal/>
    </border>
    <border>
      <left/>
      <right style="medium">
        <color theme="0" tint="-0.34998626667073579"/>
      </right>
      <top style="medium">
        <color theme="0" tint="-0.34998626667073579"/>
      </top>
      <bottom style="thin">
        <color theme="0" tint="-4.9989318521683403E-2"/>
      </bottom>
      <diagonal/>
    </border>
    <border>
      <left/>
      <right style="medium">
        <color theme="0" tint="-0.34998626667073579"/>
      </right>
      <top style="thin">
        <color theme="0" tint="-4.9989318521683403E-2"/>
      </top>
      <bottom style="medium">
        <color theme="0" tint="-0.34998626667073579"/>
      </bottom>
      <diagonal/>
    </border>
    <border>
      <left style="medium">
        <color theme="0" tint="-0.34998626667073579"/>
      </left>
      <right/>
      <top style="thin">
        <color theme="0" tint="-4.9989318521683403E-2"/>
      </top>
      <bottom style="medium">
        <color theme="0" tint="-0.34998626667073579"/>
      </bottom>
      <diagonal/>
    </border>
    <border>
      <left style="medium">
        <color theme="0" tint="-0.34998626667073579"/>
      </left>
      <right style="thin">
        <color theme="0" tint="-4.9989318521683403E-2"/>
      </right>
      <top/>
      <bottom/>
      <diagonal/>
    </border>
    <border>
      <left style="medium">
        <color theme="0" tint="-0.34998626667073579"/>
      </left>
      <right style="thin">
        <color theme="0" tint="-4.9989318521683403E-2"/>
      </right>
      <top/>
      <bottom style="medium">
        <color theme="0" tint="-0.3499862666707357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0.34998626667073579"/>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style="thin">
        <color theme="0" tint="-4.9989318521683403E-2"/>
      </right>
      <top/>
      <bottom style="medium">
        <color theme="0" tint="-0.34998626667073579"/>
      </bottom>
      <diagonal/>
    </border>
    <border>
      <left style="thin">
        <color theme="0" tint="-4.9989318521683403E-2"/>
      </left>
      <right style="medium">
        <color theme="0" tint="-0.34998626667073579"/>
      </right>
      <top/>
      <bottom style="medium">
        <color theme="0" tint="-0.34998626667073579"/>
      </bottom>
      <diagonal/>
    </border>
    <border>
      <left style="thin">
        <color theme="0" tint="-4.9989318521683403E-2"/>
      </left>
      <right style="thin">
        <color theme="0" tint="-4.9989318521683403E-2"/>
      </right>
      <top style="medium">
        <color theme="0" tint="-0.34998626667073579"/>
      </top>
      <bottom style="thin">
        <color theme="0" tint="-4.9989318521683403E-2"/>
      </bottom>
      <diagonal/>
    </border>
    <border>
      <left style="medium">
        <color theme="0" tint="-0.34998626667073579"/>
      </left>
      <right/>
      <top style="medium">
        <color theme="0" tint="-0.34998626667073579"/>
      </top>
      <bottom style="thin">
        <color theme="0" tint="-4.9989318521683403E-2"/>
      </bottom>
      <diagonal/>
    </border>
    <border>
      <left style="thin">
        <color theme="0" tint="-4.9989318521683403E-2"/>
      </left>
      <right/>
      <top style="thin">
        <color theme="0" tint="-4.9989318521683403E-2"/>
      </top>
      <bottom style="medium">
        <color theme="0" tint="-0.34998626667073579"/>
      </bottom>
      <diagonal/>
    </border>
    <border>
      <left style="thin">
        <color theme="0" tint="-4.9989318521683403E-2"/>
      </left>
      <right/>
      <top style="medium">
        <color theme="0" tint="-0.34998626667073579"/>
      </top>
      <bottom style="thin">
        <color theme="0" tint="-4.9989318521683403E-2"/>
      </bottom>
      <diagonal/>
    </border>
    <border>
      <left style="medium">
        <color theme="0" tint="-0.24994659260841701"/>
      </left>
      <right style="thin">
        <color theme="0" tint="-4.9989318521683403E-2"/>
      </right>
      <top style="medium">
        <color theme="0" tint="-0.24994659260841701"/>
      </top>
      <bottom style="thin">
        <color theme="0" tint="-4.9989318521683403E-2"/>
      </bottom>
      <diagonal/>
    </border>
    <border>
      <left style="thin">
        <color theme="0" tint="-4.9989318521683403E-2"/>
      </left>
      <right style="thin">
        <color theme="0" tint="-4.9989318521683403E-2"/>
      </right>
      <top style="medium">
        <color theme="0" tint="-0.24994659260841701"/>
      </top>
      <bottom style="thin">
        <color theme="0" tint="-4.9989318521683403E-2"/>
      </bottom>
      <diagonal/>
    </border>
    <border>
      <left style="thin">
        <color theme="0" tint="-4.9989318521683403E-2"/>
      </left>
      <right style="medium">
        <color theme="0" tint="-0.24994659260841701"/>
      </right>
      <top style="medium">
        <color theme="0" tint="-0.24994659260841701"/>
      </top>
      <bottom style="thin">
        <color theme="0" tint="-4.9989318521683403E-2"/>
      </bottom>
      <diagonal/>
    </border>
    <border>
      <left style="medium">
        <color theme="0" tint="-0.24994659260841701"/>
      </left>
      <right style="thin">
        <color theme="0" tint="-4.9989318521683403E-2"/>
      </right>
      <top/>
      <bottom style="thin">
        <color theme="0" tint="-4.9989318521683403E-2"/>
      </bottom>
      <diagonal/>
    </border>
    <border>
      <left style="thin">
        <color theme="0" tint="-4.9989318521683403E-2"/>
      </left>
      <right style="medium">
        <color theme="0" tint="-0.24994659260841701"/>
      </right>
      <top/>
      <bottom style="thin">
        <color theme="0" tint="-4.9989318521683403E-2"/>
      </bottom>
      <diagonal/>
    </border>
    <border>
      <left style="medium">
        <color theme="0" tint="-0.24994659260841701"/>
      </left>
      <right style="thin">
        <color theme="0" tint="-4.9989318521683403E-2"/>
      </right>
      <top/>
      <bottom style="medium">
        <color theme="0" tint="-0.24994659260841701"/>
      </bottom>
      <diagonal/>
    </border>
    <border>
      <left style="thin">
        <color theme="0" tint="-4.9989318521683403E-2"/>
      </left>
      <right style="thin">
        <color theme="0" tint="-4.9989318521683403E-2"/>
      </right>
      <top/>
      <bottom style="medium">
        <color theme="0" tint="-0.24994659260841701"/>
      </bottom>
      <diagonal/>
    </border>
    <border>
      <left style="thin">
        <color theme="0" tint="-4.9989318521683403E-2"/>
      </left>
      <right style="medium">
        <color theme="0" tint="-0.24994659260841701"/>
      </right>
      <top/>
      <bottom style="medium">
        <color theme="0" tint="-0.24994659260841701"/>
      </bottom>
      <diagonal/>
    </border>
    <border>
      <left style="thin">
        <color theme="0" tint="-4.9989318521683403E-2"/>
      </left>
      <right style="thin">
        <color theme="0" tint="-4.9989318521683403E-2"/>
      </right>
      <top style="medium">
        <color theme="0" tint="-0.34998626667073579"/>
      </top>
      <bottom/>
      <diagonal/>
    </border>
    <border>
      <left style="thin">
        <color theme="0" tint="-4.9989318521683403E-2"/>
      </left>
      <right style="medium">
        <color theme="0" tint="-0.34998626667073579"/>
      </right>
      <top style="medium">
        <color theme="0" tint="-0.34998626667073579"/>
      </top>
      <bottom/>
      <diagonal/>
    </border>
    <border>
      <left style="thin">
        <color theme="0" tint="-4.9989318521683403E-2"/>
      </left>
      <right style="thin">
        <color theme="0" tint="-4.9989318521683403E-2"/>
      </right>
      <top style="thin">
        <color theme="0" tint="-4.9989318521683403E-2"/>
      </top>
      <bottom/>
      <diagonal/>
    </border>
    <border>
      <left/>
      <right/>
      <top style="medium">
        <color theme="0" tint="-0.34998626667073579"/>
      </top>
      <bottom style="thin">
        <color theme="0" tint="-4.9989318521683403E-2"/>
      </bottom>
      <diagonal/>
    </border>
    <border>
      <left/>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4.9989318521683403E-2"/>
      </left>
      <right style="thin">
        <color theme="0" tint="-4.9989318521683403E-2"/>
      </right>
      <top style="medium">
        <color theme="0" tint="-0.34998626667073579"/>
      </top>
      <bottom style="medium">
        <color theme="0" tint="-0.34998626667073579"/>
      </bottom>
      <diagonal/>
    </border>
    <border>
      <left/>
      <right style="thin">
        <color theme="0" tint="-4.9989318521683403E-2"/>
      </right>
      <top/>
      <bottom/>
      <diagonal/>
    </border>
    <border>
      <left style="thin">
        <color theme="0" tint="-4.9989318521683403E-2"/>
      </left>
      <right style="medium">
        <color theme="0" tint="-0.34998626667073579"/>
      </right>
      <top/>
      <bottom/>
      <diagonal/>
    </border>
    <border>
      <left style="thin">
        <color theme="0" tint="-4.9989318521683403E-2"/>
      </left>
      <right style="thin">
        <color theme="0" tint="-4.9989318521683403E-2"/>
      </right>
      <top/>
      <bottom/>
      <diagonal/>
    </border>
    <border>
      <left/>
      <right style="medium">
        <color theme="0" tint="-0.34998626667073579"/>
      </right>
      <top/>
      <bottom style="thin">
        <color theme="0" tint="-4.9989318521683403E-2"/>
      </bottom>
      <diagonal/>
    </border>
    <border>
      <left style="thin">
        <color theme="0" tint="-4.9989318521683403E-2"/>
      </left>
      <right/>
      <top/>
      <bottom/>
      <diagonal/>
    </border>
    <border>
      <left/>
      <right/>
      <top/>
      <bottom style="thin">
        <color theme="0" tint="-4.9989318521683403E-2"/>
      </bottom>
      <diagonal/>
    </border>
    <border>
      <left/>
      <right/>
      <top style="thin">
        <color theme="0" tint="-4.9989318521683403E-2"/>
      </top>
      <bottom style="medium">
        <color theme="0" tint="-0.34998626667073579"/>
      </bottom>
      <diagonal/>
    </border>
    <border>
      <left style="medium">
        <color theme="0" tint="-0.34998626667073579"/>
      </left>
      <right/>
      <top/>
      <bottom style="thin">
        <color theme="0" tint="-4.9989318521683403E-2"/>
      </bottom>
      <diagonal/>
    </border>
    <border>
      <left style="medium">
        <color theme="0" tint="-0.34998626667073579"/>
      </left>
      <right/>
      <top style="thin">
        <color theme="0" tint="-4.9989318521683403E-2"/>
      </top>
      <bottom/>
      <diagonal/>
    </border>
  </borders>
  <cellStyleXfs count="2">
    <xf numFmtId="0" fontId="0" fillId="0" borderId="0"/>
    <xf numFmtId="0" fontId="15" fillId="0" borderId="0"/>
  </cellStyleXfs>
  <cellXfs count="634">
    <xf numFmtId="0" fontId="0" fillId="0" borderId="0" xfId="0"/>
    <xf numFmtId="0" fontId="3" fillId="0" borderId="0" xfId="0" applyFont="1" applyAlignment="1">
      <alignment horizontal="left" vertical="center"/>
    </xf>
    <xf numFmtId="0" fontId="5" fillId="0" borderId="0" xfId="0" applyFont="1" applyAlignment="1">
      <alignment horizontal="center" vertical="center"/>
    </xf>
    <xf numFmtId="0" fontId="3" fillId="0" borderId="0" xfId="0" applyFont="1"/>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xf numFmtId="0" fontId="9" fillId="0" borderId="0" xfId="0" applyFont="1" applyAlignment="1"/>
    <xf numFmtId="0" fontId="3" fillId="0" borderId="0" xfId="0" applyFont="1" applyAlignment="1">
      <alignment wrapText="1"/>
    </xf>
    <xf numFmtId="0" fontId="3"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center" vertical="center"/>
    </xf>
    <xf numFmtId="0" fontId="12" fillId="4" borderId="11" xfId="0" applyFont="1" applyFill="1" applyBorder="1" applyAlignment="1">
      <alignment horizontal="left" vertical="center" wrapText="1"/>
    </xf>
    <xf numFmtId="0" fontId="9" fillId="0" borderId="0" xfId="0" applyFont="1" applyAlignment="1">
      <alignment vertical="center"/>
    </xf>
    <xf numFmtId="0" fontId="3" fillId="0" borderId="0" xfId="0" applyFont="1" applyBorder="1" applyAlignment="1">
      <alignment vertical="center" wrapText="1"/>
    </xf>
    <xf numFmtId="0" fontId="3" fillId="0" borderId="0" xfId="0" applyFont="1" applyAlignment="1">
      <alignment horizontal="centerContinuous" vertical="center"/>
    </xf>
    <xf numFmtId="0" fontId="5" fillId="0" borderId="0" xfId="0" applyFont="1" applyAlignment="1">
      <alignment horizontal="centerContinuous" vertical="center"/>
    </xf>
    <xf numFmtId="0" fontId="13" fillId="0" borderId="0" xfId="0" applyFont="1"/>
    <xf numFmtId="0" fontId="13"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Alignment="1">
      <alignment horizontal="center" vertical="center"/>
    </xf>
    <xf numFmtId="0" fontId="12" fillId="4" borderId="0" xfId="0" applyFont="1" applyFill="1" applyBorder="1" applyAlignment="1">
      <alignment horizontal="left" vertical="center" wrapText="1"/>
    </xf>
    <xf numFmtId="0" fontId="3" fillId="0" borderId="0" xfId="0" applyFont="1" applyAlignment="1">
      <alignment horizontal="right" vertical="center"/>
    </xf>
    <xf numFmtId="164" fontId="3" fillId="0" borderId="0" xfId="0" applyNumberFormat="1" applyFont="1" applyAlignment="1">
      <alignment horizontal="right" vertical="center"/>
    </xf>
    <xf numFmtId="0" fontId="5" fillId="0" borderId="0" xfId="0" applyFont="1"/>
    <xf numFmtId="0" fontId="11" fillId="0" borderId="0" xfId="0" applyFont="1" applyAlignment="1">
      <alignment vertical="center" wrapText="1"/>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13" fillId="0" borderId="18" xfId="0" applyFont="1" applyBorder="1" applyAlignment="1">
      <alignment horizontal="left" vertical="center"/>
    </xf>
    <xf numFmtId="0" fontId="13" fillId="0" borderId="19" xfId="0" applyFont="1" applyBorder="1" applyAlignment="1" applyProtection="1">
      <alignment horizontal="left" vertical="center"/>
      <protection locked="0"/>
    </xf>
    <xf numFmtId="0" fontId="6" fillId="3" borderId="21" xfId="0" applyFont="1" applyFill="1" applyBorder="1" applyAlignment="1">
      <alignment horizontal="left" vertical="center"/>
    </xf>
    <xf numFmtId="0" fontId="13" fillId="0" borderId="17" xfId="0" applyFont="1" applyFill="1" applyBorder="1" applyAlignment="1" applyProtection="1">
      <alignment horizontal="centerContinuous" vertical="center" wrapText="1"/>
      <protection locked="0"/>
    </xf>
    <xf numFmtId="0" fontId="13" fillId="0" borderId="15" xfId="0" applyFont="1" applyFill="1" applyBorder="1" applyAlignment="1" applyProtection="1">
      <alignment horizontal="centerContinuous" vertical="center" wrapText="1"/>
      <protection locked="0"/>
    </xf>
    <xf numFmtId="0" fontId="16" fillId="5" borderId="24" xfId="1" applyFont="1" applyFill="1" applyBorder="1"/>
    <xf numFmtId="0" fontId="17" fillId="5" borderId="0" xfId="1" applyFont="1" applyFill="1"/>
    <xf numFmtId="0" fontId="17" fillId="5" borderId="0" xfId="1" applyFont="1" applyFill="1" applyAlignment="1">
      <alignment horizontal="center"/>
    </xf>
    <xf numFmtId="0" fontId="17" fillId="5" borderId="0" xfId="1" applyFont="1" applyFill="1" applyProtection="1">
      <protection hidden="1"/>
    </xf>
    <xf numFmtId="0" fontId="20" fillId="5" borderId="0" xfId="1" applyFont="1" applyFill="1" applyAlignment="1" applyProtection="1">
      <alignment horizontal="center"/>
      <protection hidden="1"/>
    </xf>
    <xf numFmtId="0" fontId="21" fillId="7" borderId="24" xfId="1" applyFont="1" applyFill="1" applyBorder="1" applyProtection="1">
      <protection hidden="1"/>
    </xf>
    <xf numFmtId="0" fontId="21" fillId="7" borderId="28" xfId="1" applyFont="1" applyFill="1" applyBorder="1" applyProtection="1">
      <protection hidden="1"/>
    </xf>
    <xf numFmtId="0" fontId="22" fillId="7" borderId="28" xfId="1" applyFont="1" applyFill="1" applyBorder="1" applyAlignment="1" applyProtection="1">
      <alignment horizontal="center"/>
      <protection hidden="1"/>
    </xf>
    <xf numFmtId="0" fontId="21" fillId="7" borderId="29" xfId="1" applyFont="1" applyFill="1" applyBorder="1" applyAlignment="1" applyProtection="1">
      <alignment horizontal="center"/>
      <protection hidden="1"/>
    </xf>
    <xf numFmtId="0" fontId="17" fillId="5" borderId="0" xfId="1" applyFont="1" applyFill="1" applyAlignment="1" applyProtection="1">
      <alignment horizontal="center"/>
      <protection hidden="1"/>
    </xf>
    <xf numFmtId="0" fontId="23" fillId="5" borderId="0" xfId="1" applyFont="1" applyFill="1" applyAlignment="1">
      <alignment horizontal="center"/>
    </xf>
    <xf numFmtId="0" fontId="12" fillId="7" borderId="30" xfId="1" applyFont="1" applyFill="1" applyBorder="1" applyAlignment="1">
      <alignment horizontal="center"/>
    </xf>
    <xf numFmtId="0" fontId="24" fillId="7" borderId="0" xfId="1" applyFont="1" applyFill="1" applyBorder="1" applyProtection="1">
      <protection hidden="1"/>
    </xf>
    <xf numFmtId="0" fontId="24" fillId="7" borderId="0" xfId="1" applyFont="1" applyFill="1" applyBorder="1" applyAlignment="1" applyProtection="1">
      <alignment horizontal="center"/>
      <protection hidden="1"/>
    </xf>
    <xf numFmtId="0" fontId="24" fillId="7" borderId="31" xfId="1" applyFont="1" applyFill="1" applyBorder="1" applyAlignment="1" applyProtection="1">
      <alignment horizontal="center"/>
      <protection hidden="1"/>
    </xf>
    <xf numFmtId="16" fontId="17" fillId="7" borderId="30" xfId="1" quotePrefix="1" applyNumberFormat="1" applyFont="1" applyFill="1" applyBorder="1" applyAlignment="1">
      <alignment horizontal="center"/>
    </xf>
    <xf numFmtId="0" fontId="13" fillId="7" borderId="0" xfId="1" applyFont="1" applyFill="1" applyBorder="1"/>
    <xf numFmtId="0" fontId="25" fillId="7" borderId="31" xfId="1" applyFont="1" applyFill="1" applyBorder="1" applyAlignment="1" applyProtection="1">
      <alignment horizontal="center"/>
    </xf>
    <xf numFmtId="0" fontId="13" fillId="7" borderId="0" xfId="1" applyFont="1" applyFill="1" applyBorder="1" applyProtection="1">
      <protection hidden="1"/>
    </xf>
    <xf numFmtId="0" fontId="17" fillId="7" borderId="30" xfId="1" applyFont="1" applyFill="1" applyBorder="1" applyAlignment="1">
      <alignment horizontal="center"/>
    </xf>
    <xf numFmtId="0" fontId="26" fillId="7" borderId="0" xfId="1" applyFont="1" applyFill="1" applyBorder="1" applyProtection="1">
      <protection hidden="1"/>
    </xf>
    <xf numFmtId="0" fontId="27" fillId="7" borderId="0" xfId="1" applyFont="1" applyFill="1" applyBorder="1" applyProtection="1">
      <protection hidden="1"/>
    </xf>
    <xf numFmtId="0" fontId="26" fillId="7" borderId="0" xfId="1" applyFont="1" applyFill="1" applyBorder="1" applyAlignment="1" applyProtection="1">
      <alignment horizontal="center"/>
      <protection hidden="1"/>
    </xf>
    <xf numFmtId="0" fontId="28" fillId="7" borderId="31" xfId="1" applyFont="1" applyFill="1" applyBorder="1" applyAlignment="1" applyProtection="1">
      <alignment horizontal="center"/>
    </xf>
    <xf numFmtId="0" fontId="17" fillId="7" borderId="30" xfId="1" quotePrefix="1" applyNumberFormat="1" applyFont="1" applyFill="1" applyBorder="1" applyAlignment="1">
      <alignment horizontal="center"/>
    </xf>
    <xf numFmtId="0" fontId="14" fillId="7" borderId="0" xfId="0" applyFont="1" applyFill="1" applyBorder="1" applyAlignment="1" applyProtection="1">
      <alignment vertical="center"/>
    </xf>
    <xf numFmtId="0" fontId="17" fillId="7" borderId="0" xfId="1" applyFont="1" applyFill="1" applyBorder="1" applyProtection="1">
      <protection hidden="1"/>
    </xf>
    <xf numFmtId="0" fontId="12" fillId="7" borderId="0" xfId="1" applyFont="1" applyFill="1" applyBorder="1" applyAlignment="1" applyProtection="1">
      <alignment horizontal="center"/>
      <protection hidden="1"/>
    </xf>
    <xf numFmtId="0" fontId="12" fillId="7" borderId="31" xfId="1" applyFont="1" applyFill="1" applyBorder="1" applyAlignment="1" applyProtection="1">
      <alignment horizontal="center"/>
      <protection hidden="1"/>
    </xf>
    <xf numFmtId="0" fontId="17" fillId="7" borderId="30" xfId="1" quotePrefix="1" applyFont="1" applyFill="1" applyBorder="1" applyAlignment="1">
      <alignment horizontal="center"/>
    </xf>
    <xf numFmtId="0" fontId="8" fillId="7" borderId="31" xfId="1" applyFont="1" applyFill="1" applyBorder="1" applyAlignment="1" applyProtection="1">
      <alignment horizontal="center"/>
    </xf>
    <xf numFmtId="0" fontId="17" fillId="7" borderId="30" xfId="1" applyFont="1" applyFill="1" applyBorder="1"/>
    <xf numFmtId="0" fontId="17" fillId="7" borderId="32" xfId="1" applyFont="1" applyFill="1" applyBorder="1"/>
    <xf numFmtId="0" fontId="17" fillId="7" borderId="33" xfId="1" applyFont="1" applyFill="1" applyBorder="1" applyProtection="1">
      <protection hidden="1"/>
    </xf>
    <xf numFmtId="0" fontId="17" fillId="7" borderId="33" xfId="1" applyFont="1" applyFill="1" applyBorder="1" applyAlignment="1" applyProtection="1">
      <alignment horizontal="center"/>
      <protection hidden="1"/>
    </xf>
    <xf numFmtId="0" fontId="17" fillId="7" borderId="34" xfId="1" applyFont="1" applyFill="1" applyBorder="1" applyAlignment="1" applyProtection="1">
      <alignment horizontal="center"/>
      <protection hidden="1"/>
    </xf>
    <xf numFmtId="0" fontId="24" fillId="7" borderId="0" xfId="1" applyFont="1" applyFill="1" applyBorder="1" applyAlignment="1" applyProtection="1">
      <alignment wrapText="1"/>
      <protection hidden="1"/>
    </xf>
    <xf numFmtId="0" fontId="13" fillId="0" borderId="43" xfId="0" applyFont="1" applyBorder="1" applyAlignment="1">
      <alignment horizontal="left" vertical="center"/>
    </xf>
    <xf numFmtId="0" fontId="13" fillId="0" borderId="44" xfId="0" applyFont="1" applyBorder="1" applyAlignment="1" applyProtection="1">
      <alignment horizontal="left" vertical="center"/>
      <protection locked="0"/>
    </xf>
    <xf numFmtId="0" fontId="13" fillId="0" borderId="45" xfId="0" applyFont="1" applyBorder="1" applyAlignment="1">
      <alignment horizontal="left" vertical="center" wrapText="1"/>
    </xf>
    <xf numFmtId="0" fontId="13" fillId="0" borderId="19" xfId="0" applyFont="1" applyFill="1" applyBorder="1" applyAlignment="1" applyProtection="1">
      <alignment horizontal="centerContinuous" vertical="center" wrapText="1"/>
      <protection locked="0"/>
    </xf>
    <xf numFmtId="0" fontId="13" fillId="0" borderId="47" xfId="0" applyFont="1" applyBorder="1" applyAlignment="1">
      <alignment horizontal="left" vertical="center" wrapText="1"/>
    </xf>
    <xf numFmtId="0" fontId="14" fillId="0" borderId="48" xfId="0" applyFont="1" applyBorder="1" applyAlignment="1">
      <alignment horizontal="center" vertical="center" wrapText="1"/>
    </xf>
    <xf numFmtId="0" fontId="25" fillId="0" borderId="17" xfId="0" applyFont="1" applyBorder="1" applyAlignment="1" applyProtection="1">
      <alignment horizontal="left" vertical="center"/>
      <protection locked="0"/>
    </xf>
    <xf numFmtId="0" fontId="25" fillId="0" borderId="15" xfId="0" applyFont="1" applyBorder="1" applyAlignment="1" applyProtection="1">
      <alignment horizontal="left" vertical="center"/>
      <protection locked="0"/>
    </xf>
    <xf numFmtId="0" fontId="13" fillId="0" borderId="12" xfId="0" applyFont="1" applyBorder="1" applyAlignment="1">
      <alignment horizontal="justify" vertical="center"/>
    </xf>
    <xf numFmtId="0" fontId="13" fillId="0" borderId="49" xfId="0" applyFont="1" applyBorder="1" applyAlignment="1">
      <alignment horizontal="left" wrapText="1"/>
    </xf>
    <xf numFmtId="0" fontId="33" fillId="0" borderId="46" xfId="0" applyFont="1" applyBorder="1" applyAlignment="1">
      <alignment horizontal="center" vertical="center"/>
    </xf>
    <xf numFmtId="0" fontId="13" fillId="0" borderId="16" xfId="0" applyFont="1" applyBorder="1" applyAlignment="1">
      <alignment vertical="center"/>
    </xf>
    <xf numFmtId="0" fontId="13" fillId="0" borderId="17" xfId="0" applyFont="1" applyBorder="1" applyAlignment="1" applyProtection="1">
      <alignment vertical="center"/>
      <protection locked="0"/>
    </xf>
    <xf numFmtId="167" fontId="13" fillId="0" borderId="17" xfId="0" applyNumberFormat="1" applyFont="1" applyBorder="1" applyAlignment="1" applyProtection="1">
      <alignment vertical="center"/>
      <protection locked="0"/>
    </xf>
    <xf numFmtId="0" fontId="13" fillId="0" borderId="15" xfId="0" applyFont="1" applyBorder="1" applyAlignment="1" applyProtection="1">
      <alignment vertical="center"/>
      <protection locked="0"/>
    </xf>
    <xf numFmtId="0" fontId="25" fillId="0" borderId="17" xfId="0" applyFont="1" applyBorder="1" applyAlignment="1"/>
    <xf numFmtId="0" fontId="25" fillId="0" borderId="16" xfId="0" applyFont="1" applyBorder="1" applyAlignment="1">
      <alignment vertical="center"/>
    </xf>
    <xf numFmtId="0" fontId="13" fillId="0" borderId="16" xfId="0" applyFont="1" applyBorder="1" applyAlignment="1">
      <alignment vertical="center" wrapText="1"/>
    </xf>
    <xf numFmtId="0" fontId="9" fillId="0" borderId="17" xfId="0" applyFont="1" applyBorder="1" applyAlignment="1" applyProtection="1">
      <alignment horizontal="center" wrapText="1"/>
      <protection hidden="1"/>
    </xf>
    <xf numFmtId="0" fontId="25" fillId="0" borderId="49" xfId="0" applyFont="1" applyBorder="1" applyAlignment="1">
      <alignment vertical="center"/>
    </xf>
    <xf numFmtId="0" fontId="25" fillId="0" borderId="46" xfId="0" applyFont="1" applyBorder="1" applyAlignment="1"/>
    <xf numFmtId="0" fontId="13" fillId="0" borderId="49" xfId="0" applyFont="1" applyBorder="1" applyAlignment="1">
      <alignment vertical="center"/>
    </xf>
    <xf numFmtId="0" fontId="25" fillId="0" borderId="51" xfId="0" applyFont="1" applyBorder="1" applyAlignment="1"/>
    <xf numFmtId="0" fontId="9" fillId="0" borderId="16" xfId="0" applyFont="1" applyBorder="1" applyAlignment="1">
      <alignment vertical="center" wrapText="1"/>
    </xf>
    <xf numFmtId="0" fontId="13" fillId="0" borderId="55" xfId="0" applyFont="1" applyBorder="1" applyAlignment="1">
      <alignment horizontal="center" vertical="center" wrapText="1"/>
    </xf>
    <xf numFmtId="0" fontId="13" fillId="0" borderId="17" xfId="0" applyFont="1" applyBorder="1" applyAlignment="1">
      <alignment horizontal="center" vertical="center" wrapText="1"/>
    </xf>
    <xf numFmtId="0" fontId="25" fillId="0" borderId="16" xfId="0" applyFont="1" applyBorder="1" applyAlignment="1">
      <alignment vertical="center" wrapText="1"/>
    </xf>
    <xf numFmtId="0" fontId="9" fillId="0" borderId="55" xfId="0" applyFont="1" applyFill="1" applyBorder="1" applyAlignment="1">
      <alignment horizontal="center" wrapText="1"/>
    </xf>
    <xf numFmtId="0" fontId="25" fillId="0" borderId="14" xfId="0" applyFont="1" applyBorder="1" applyAlignment="1">
      <alignment vertical="center" wrapText="1"/>
    </xf>
    <xf numFmtId="0" fontId="9" fillId="0" borderId="56" xfId="0" applyFont="1" applyFill="1" applyBorder="1" applyAlignment="1">
      <alignment horizontal="center" wrapText="1"/>
    </xf>
    <xf numFmtId="0" fontId="13" fillId="0" borderId="18" xfId="0" applyFont="1" applyBorder="1" applyAlignment="1">
      <alignment horizontal="left" vertical="center" wrapText="1"/>
    </xf>
    <xf numFmtId="0" fontId="9" fillId="0" borderId="57" xfId="0" applyFont="1" applyBorder="1" applyAlignment="1" applyProtection="1">
      <alignment horizontal="center" wrapText="1"/>
      <protection hidden="1"/>
    </xf>
    <xf numFmtId="0" fontId="9" fillId="0" borderId="19" xfId="0" applyFont="1" applyBorder="1" applyAlignment="1" applyProtection="1">
      <alignment horizontal="left" vertical="center" wrapText="1" indent="34"/>
      <protection hidden="1"/>
    </xf>
    <xf numFmtId="0" fontId="32" fillId="0" borderId="58" xfId="0" applyFont="1" applyFill="1" applyBorder="1" applyAlignment="1">
      <alignment horizontal="center"/>
    </xf>
    <xf numFmtId="0" fontId="32" fillId="0" borderId="46" xfId="0" applyFont="1" applyFill="1" applyBorder="1" applyAlignment="1">
      <alignment horizontal="center"/>
    </xf>
    <xf numFmtId="0" fontId="9" fillId="0" borderId="49" xfId="0" applyFont="1" applyBorder="1" applyAlignment="1">
      <alignment vertical="center" wrapText="1"/>
    </xf>
    <xf numFmtId="0" fontId="13" fillId="0" borderId="46" xfId="0" applyFont="1" applyBorder="1" applyAlignment="1">
      <alignment horizontal="center" vertical="center" wrapText="1"/>
    </xf>
    <xf numFmtId="0" fontId="13" fillId="0" borderId="59" xfId="0" applyFont="1" applyBorder="1" applyAlignment="1">
      <alignment horizontal="center" vertical="center" wrapText="1"/>
    </xf>
    <xf numFmtId="0" fontId="9" fillId="0" borderId="0" xfId="0" applyFont="1" applyBorder="1" applyAlignment="1">
      <alignment wrapText="1"/>
    </xf>
    <xf numFmtId="0" fontId="13" fillId="0" borderId="14" xfId="0" applyFont="1" applyBorder="1" applyAlignment="1">
      <alignment vertical="center" wrapText="1"/>
    </xf>
    <xf numFmtId="0" fontId="25" fillId="0" borderId="18" xfId="0" applyFont="1" applyBorder="1" applyAlignment="1">
      <alignment horizontal="left" vertical="center" wrapText="1"/>
    </xf>
    <xf numFmtId="0" fontId="13" fillId="0" borderId="49" xfId="0" applyFont="1" applyBorder="1" applyAlignment="1">
      <alignment horizontal="left" vertical="center"/>
    </xf>
    <xf numFmtId="0" fontId="32" fillId="0" borderId="59" xfId="0" applyFont="1" applyFill="1" applyBorder="1" applyAlignment="1">
      <alignment horizontal="left" vertical="center"/>
    </xf>
    <xf numFmtId="0" fontId="13" fillId="0" borderId="16" xfId="0" applyFont="1" applyBorder="1" applyAlignment="1" applyProtection="1">
      <alignment horizontal="justify" vertical="center" wrapText="1"/>
      <protection locked="0"/>
    </xf>
    <xf numFmtId="0" fontId="13" fillId="0" borderId="55" xfId="0" applyFont="1" applyBorder="1" applyAlignment="1" applyProtection="1">
      <alignment horizontal="justify" vertical="center" wrapText="1"/>
      <protection locked="0"/>
    </xf>
    <xf numFmtId="0" fontId="13" fillId="0" borderId="14" xfId="0" applyFont="1" applyBorder="1" applyAlignment="1" applyProtection="1">
      <alignment horizontal="justify" vertical="center" wrapText="1"/>
      <protection locked="0"/>
    </xf>
    <xf numFmtId="0" fontId="13" fillId="0" borderId="56" xfId="0" applyFont="1" applyBorder="1" applyAlignment="1" applyProtection="1">
      <alignment horizontal="justify" vertical="center" wrapText="1"/>
      <protection locked="0"/>
    </xf>
    <xf numFmtId="0" fontId="1" fillId="0" borderId="0" xfId="0" applyFont="1" applyAlignment="1">
      <alignment horizontal="left" vertical="center" indent="3"/>
    </xf>
    <xf numFmtId="164" fontId="13" fillId="0" borderId="15" xfId="0" applyNumberFormat="1" applyFont="1" applyFill="1" applyBorder="1" applyAlignment="1" applyProtection="1">
      <alignment horizontal="left" vertical="center" wrapText="1"/>
      <protection locked="0"/>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32" fillId="2" borderId="3" xfId="0" applyFont="1" applyFill="1" applyBorder="1" applyAlignment="1"/>
    <xf numFmtId="0" fontId="9" fillId="0" borderId="5" xfId="0" applyFont="1" applyBorder="1" applyAlignment="1" applyProtection="1">
      <alignment horizontal="center" wrapText="1"/>
      <protection hidden="1"/>
    </xf>
    <xf numFmtId="0" fontId="9" fillId="0" borderId="7" xfId="0" applyFont="1" applyBorder="1" applyAlignment="1" applyProtection="1">
      <alignment horizontal="center" wrapText="1"/>
      <protection hidden="1"/>
    </xf>
    <xf numFmtId="0" fontId="1" fillId="0" borderId="0" xfId="0" applyFont="1" applyAlignment="1">
      <alignment horizontal="left" indent="3"/>
    </xf>
    <xf numFmtId="0" fontId="3" fillId="0" borderId="16"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56" xfId="0" applyFont="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57" xfId="0" applyFont="1" applyBorder="1" applyAlignment="1" applyProtection="1">
      <alignment horizontal="center" vertical="center"/>
    </xf>
    <xf numFmtId="0" fontId="3" fillId="0" borderId="19" xfId="0" applyNumberFormat="1" applyFont="1" applyBorder="1" applyAlignment="1" applyProtection="1">
      <alignment horizontal="center" vertical="center"/>
    </xf>
    <xf numFmtId="0" fontId="9" fillId="0" borderId="12" xfId="0" applyFont="1" applyBorder="1" applyAlignment="1">
      <alignment vertical="center" wrapText="1"/>
    </xf>
    <xf numFmtId="0" fontId="13" fillId="0" borderId="0" xfId="0" applyFont="1" applyAlignment="1">
      <alignment vertical="center"/>
    </xf>
    <xf numFmtId="0" fontId="13" fillId="0" borderId="18" xfId="0" applyFont="1" applyBorder="1" applyAlignment="1" applyProtection="1">
      <alignment horizontal="justify" vertical="center"/>
      <protection locked="0"/>
    </xf>
    <xf numFmtId="0" fontId="13" fillId="0" borderId="57" xfId="0" applyFont="1" applyBorder="1" applyAlignment="1" applyProtection="1">
      <alignment vertical="center" wrapText="1"/>
      <protection locked="0"/>
    </xf>
    <xf numFmtId="165" fontId="13" fillId="0" borderId="57" xfId="0" applyNumberFormat="1" applyFont="1" applyBorder="1" applyAlignment="1" applyProtection="1">
      <alignment horizontal="center" vertical="center"/>
      <protection locked="0"/>
    </xf>
    <xf numFmtId="0" fontId="13" fillId="0" borderId="57" xfId="0" applyFont="1" applyBorder="1" applyAlignment="1" applyProtection="1">
      <alignment horizontal="justify" vertical="center"/>
      <protection locked="0"/>
    </xf>
    <xf numFmtId="164" fontId="13" fillId="0" borderId="19" xfId="0" applyNumberFormat="1" applyFont="1" applyBorder="1" applyAlignment="1" applyProtection="1">
      <alignment horizontal="center" vertical="center"/>
      <protection locked="0"/>
    </xf>
    <xf numFmtId="0" fontId="9" fillId="0" borderId="56" xfId="0" applyFont="1" applyBorder="1" applyAlignment="1">
      <alignment horizontal="center" wrapText="1"/>
    </xf>
    <xf numFmtId="0" fontId="13" fillId="0" borderId="54" xfId="0" applyFont="1" applyBorder="1" applyAlignment="1">
      <alignment vertical="center" wrapText="1"/>
    </xf>
    <xf numFmtId="0" fontId="5" fillId="0" borderId="60" xfId="0" applyFont="1" applyBorder="1" applyAlignment="1">
      <alignment horizontal="center" wrapText="1"/>
    </xf>
    <xf numFmtId="0" fontId="3" fillId="0" borderId="61" xfId="0" applyFont="1" applyBorder="1" applyAlignment="1" applyProtection="1">
      <alignment horizontal="center" vertical="center"/>
      <protection locked="0"/>
    </xf>
    <xf numFmtId="0" fontId="32" fillId="3" borderId="47" xfId="0" applyFont="1" applyFill="1" applyBorder="1" applyAlignment="1">
      <alignment vertical="center"/>
    </xf>
    <xf numFmtId="0" fontId="2" fillId="3" borderId="8" xfId="0" applyFont="1" applyFill="1" applyBorder="1" applyAlignment="1">
      <alignment horizontal="justify" vertical="center" wrapText="1"/>
    </xf>
    <xf numFmtId="0" fontId="2" fillId="3" borderId="10" xfId="0" applyFont="1" applyFill="1" applyBorder="1" applyAlignment="1">
      <alignment horizontal="justify" vertical="center" wrapText="1"/>
    </xf>
    <xf numFmtId="0" fontId="2" fillId="3" borderId="10" xfId="0" applyFont="1" applyFill="1" applyBorder="1" applyAlignment="1">
      <alignment horizontal="center" vertical="center" wrapText="1"/>
    </xf>
    <xf numFmtId="0" fontId="25" fillId="0" borderId="17" xfId="0" applyFont="1" applyBorder="1" applyAlignment="1" applyProtection="1">
      <alignment horizontal="left" vertical="center" wrapText="1"/>
      <protection locked="0"/>
    </xf>
    <xf numFmtId="0" fontId="13" fillId="0" borderId="57" xfId="0" applyFont="1" applyBorder="1" applyAlignment="1" applyProtection="1">
      <alignment horizontal="left" vertical="center" wrapText="1"/>
      <protection locked="0"/>
    </xf>
    <xf numFmtId="0" fontId="13" fillId="0" borderId="22" xfId="0" applyFont="1" applyBorder="1" applyAlignment="1">
      <alignment horizontal="left" vertical="center" wrapText="1"/>
    </xf>
    <xf numFmtId="0" fontId="13" fillId="0" borderId="16" xfId="0" applyFont="1" applyBorder="1" applyAlignment="1">
      <alignment horizontal="center" vertical="center"/>
    </xf>
    <xf numFmtId="0" fontId="13" fillId="0" borderId="55" xfId="0" applyFont="1" applyBorder="1" applyAlignment="1">
      <alignment horizontal="center" vertical="center"/>
    </xf>
    <xf numFmtId="0" fontId="13" fillId="0" borderId="14" xfId="0" applyFont="1" applyBorder="1" applyAlignment="1">
      <alignment horizontal="center" vertical="center"/>
    </xf>
    <xf numFmtId="0" fontId="13" fillId="0" borderId="56" xfId="0" applyFont="1" applyBorder="1" applyAlignment="1">
      <alignment horizontal="center" vertical="center"/>
    </xf>
    <xf numFmtId="0" fontId="25" fillId="0" borderId="0" xfId="0" applyFont="1" applyBorder="1" applyAlignment="1">
      <alignment vertical="center" wrapText="1"/>
    </xf>
    <xf numFmtId="0" fontId="9" fillId="0" borderId="12" xfId="0" applyFont="1" applyFill="1" applyBorder="1" applyAlignment="1">
      <alignment vertical="center" wrapText="1"/>
    </xf>
    <xf numFmtId="0" fontId="34" fillId="0" borderId="0" xfId="0" applyFont="1" applyBorder="1" applyAlignment="1">
      <alignment horizontal="centerContinuous" vertical="top"/>
    </xf>
    <xf numFmtId="0" fontId="24" fillId="3" borderId="1" xfId="0" applyFont="1" applyFill="1" applyBorder="1" applyAlignment="1">
      <alignment vertical="center" wrapText="1"/>
    </xf>
    <xf numFmtId="0" fontId="24" fillId="3" borderId="2" xfId="0" applyFont="1" applyFill="1" applyBorder="1" applyAlignment="1">
      <alignment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left" vertical="center" wrapText="1"/>
    </xf>
    <xf numFmtId="0" fontId="13" fillId="0" borderId="55"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0" fontId="24" fillId="3" borderId="47" xfId="0" applyFont="1" applyFill="1" applyBorder="1" applyAlignment="1">
      <alignment horizontal="center" vertical="center" wrapText="1"/>
    </xf>
    <xf numFmtId="0" fontId="9" fillId="0" borderId="17" xfId="0" applyFont="1" applyFill="1" applyBorder="1" applyAlignment="1">
      <alignment horizontal="center"/>
    </xf>
    <xf numFmtId="0" fontId="26" fillId="4" borderId="11" xfId="0" applyFont="1" applyFill="1" applyBorder="1" applyAlignment="1">
      <alignment horizontal="left" vertical="top" wrapText="1"/>
    </xf>
    <xf numFmtId="0" fontId="27" fillId="0" borderId="0" xfId="0" applyFont="1" applyFill="1" applyAlignment="1">
      <alignment horizontal="left" vertical="top" wrapText="1"/>
    </xf>
    <xf numFmtId="0" fontId="13" fillId="0" borderId="15" xfId="0" applyFont="1" applyBorder="1" applyAlignment="1" applyProtection="1">
      <alignment horizontal="center" vertical="center"/>
      <protection locked="0"/>
    </xf>
    <xf numFmtId="0" fontId="13" fillId="0" borderId="18" xfId="0" applyFont="1" applyBorder="1" applyAlignment="1">
      <alignment vertical="center" wrapText="1"/>
    </xf>
    <xf numFmtId="0" fontId="32" fillId="3" borderId="21" xfId="0" applyFont="1" applyFill="1" applyBorder="1" applyAlignment="1">
      <alignment vertical="center"/>
    </xf>
    <xf numFmtId="0" fontId="13" fillId="0" borderId="0" xfId="0" applyFont="1" applyAlignment="1">
      <alignment horizontal="left" vertical="center"/>
    </xf>
    <xf numFmtId="0" fontId="13" fillId="0" borderId="63" xfId="0" applyFont="1" applyBorder="1" applyAlignment="1">
      <alignment vertical="center"/>
    </xf>
    <xf numFmtId="0" fontId="13" fillId="0" borderId="16" xfId="0" applyFont="1" applyBorder="1" applyAlignment="1">
      <alignment horizontal="left" vertical="center" wrapText="1"/>
    </xf>
    <xf numFmtId="0" fontId="13" fillId="0" borderId="14" xfId="0" applyFont="1" applyBorder="1" applyAlignment="1">
      <alignment horizontal="left" vertical="center" wrapText="1"/>
    </xf>
    <xf numFmtId="0" fontId="13" fillId="0" borderId="14" xfId="0" applyFont="1" applyBorder="1" applyAlignment="1">
      <alignment horizontal="left" vertical="center" wrapText="1"/>
    </xf>
    <xf numFmtId="0" fontId="3" fillId="0" borderId="0" xfId="0" applyFont="1" applyBorder="1" applyAlignment="1">
      <alignment horizontal="left" vertical="center"/>
    </xf>
    <xf numFmtId="0" fontId="5" fillId="0" borderId="0" xfId="0" applyFont="1" applyAlignment="1">
      <alignment wrapText="1"/>
    </xf>
    <xf numFmtId="0" fontId="13" fillId="0" borderId="0" xfId="0" applyFont="1" applyAlignment="1"/>
    <xf numFmtId="0" fontId="9" fillId="0" borderId="0" xfId="0" applyFont="1" applyAlignment="1">
      <alignment horizontal="center" vertical="center"/>
    </xf>
    <xf numFmtId="0" fontId="13" fillId="3" borderId="21" xfId="0" applyFont="1" applyFill="1" applyBorder="1"/>
    <xf numFmtId="0" fontId="13" fillId="0" borderId="0" xfId="0" applyFont="1" applyFill="1" applyBorder="1" applyAlignment="1">
      <alignment wrapText="1"/>
    </xf>
    <xf numFmtId="0" fontId="9" fillId="0" borderId="0" xfId="0" applyFont="1" applyFill="1" applyBorder="1" applyAlignment="1">
      <alignment horizontal="left" vertical="center" wrapText="1" indent="3"/>
    </xf>
    <xf numFmtId="0" fontId="13" fillId="0" borderId="0" xfId="0" applyFont="1" applyBorder="1"/>
    <xf numFmtId="0" fontId="25" fillId="0" borderId="17" xfId="0" applyFont="1" applyBorder="1" applyAlignment="1" applyProtection="1">
      <alignment horizontal="center" vertical="center" wrapText="1"/>
      <protection locked="0"/>
    </xf>
    <xf numFmtId="0" fontId="9" fillId="0" borderId="17" xfId="0" applyFont="1" applyBorder="1" applyAlignment="1" applyProtection="1">
      <alignment horizontal="center"/>
      <protection hidden="1"/>
    </xf>
    <xf numFmtId="0" fontId="25" fillId="0" borderId="15" xfId="0" applyFont="1" applyBorder="1" applyAlignment="1" applyProtection="1">
      <alignment horizontal="center" vertical="center" wrapText="1"/>
      <protection locked="0"/>
    </xf>
    <xf numFmtId="0" fontId="13"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13" fillId="0" borderId="55" xfId="0" applyNumberFormat="1" applyFont="1" applyBorder="1" applyAlignment="1" applyProtection="1">
      <alignment horizontal="center" vertical="center" wrapText="1"/>
      <protection locked="0"/>
    </xf>
    <xf numFmtId="0" fontId="13" fillId="0" borderId="17" xfId="0" applyNumberFormat="1" applyFont="1" applyBorder="1" applyAlignment="1" applyProtection="1">
      <alignment horizontal="center" vertical="center"/>
    </xf>
    <xf numFmtId="0" fontId="13" fillId="0" borderId="56" xfId="0" applyNumberFormat="1" applyFont="1" applyBorder="1" applyAlignment="1" applyProtection="1">
      <alignment horizontal="center" vertical="center" wrapText="1"/>
      <protection locked="0"/>
    </xf>
    <xf numFmtId="0" fontId="13" fillId="0" borderId="15" xfId="0" applyNumberFormat="1" applyFont="1" applyBorder="1" applyAlignment="1" applyProtection="1">
      <alignment horizontal="center" vertical="center"/>
    </xf>
    <xf numFmtId="0" fontId="13" fillId="0" borderId="0" xfId="0" applyFont="1" applyBorder="1" applyAlignment="1"/>
    <xf numFmtId="0" fontId="13" fillId="0" borderId="0" xfId="0" applyFont="1" applyBorder="1" applyAlignment="1">
      <alignment wrapText="1"/>
    </xf>
    <xf numFmtId="0" fontId="13" fillId="0" borderId="0" xfId="0" applyFont="1" applyBorder="1" applyAlignment="1">
      <alignment vertical="center" wrapText="1"/>
    </xf>
    <xf numFmtId="0" fontId="24" fillId="3" borderId="0" xfId="0" applyFont="1" applyFill="1" applyAlignment="1">
      <alignment horizontal="center" vertical="center" wrapText="1"/>
    </xf>
    <xf numFmtId="0" fontId="9" fillId="0" borderId="17" xfId="0" applyFont="1" applyFill="1" applyBorder="1" applyAlignment="1">
      <alignment horizontal="center" wrapText="1"/>
    </xf>
    <xf numFmtId="0" fontId="9" fillId="0" borderId="0" xfId="0" applyFont="1" applyAlignment="1">
      <alignment horizontal="left" vertical="center" wrapText="1" indent="3"/>
    </xf>
    <xf numFmtId="0" fontId="9" fillId="0" borderId="0" xfId="0" applyFont="1" applyBorder="1" applyAlignment="1">
      <alignment horizontal="left" vertical="center" wrapText="1" indent="3"/>
    </xf>
    <xf numFmtId="0" fontId="13" fillId="0" borderId="0" xfId="0" applyFont="1" applyBorder="1" applyAlignment="1">
      <alignment horizontal="centerContinuous" wrapText="1"/>
    </xf>
    <xf numFmtId="0" fontId="34" fillId="0" borderId="0" xfId="0" applyFont="1" applyBorder="1" applyAlignment="1" applyProtection="1">
      <alignment horizontal="centerContinuous" vertical="center"/>
    </xf>
    <xf numFmtId="0" fontId="13" fillId="0" borderId="0" xfId="0" applyFont="1" applyAlignment="1">
      <alignment horizontal="centerContinuous"/>
    </xf>
    <xf numFmtId="0" fontId="13" fillId="0" borderId="0" xfId="0" applyFont="1" applyBorder="1" applyAlignment="1">
      <alignment vertical="center"/>
    </xf>
    <xf numFmtId="0" fontId="25" fillId="0" borderId="0" xfId="0" applyFont="1" applyBorder="1"/>
    <xf numFmtId="0" fontId="9" fillId="0" borderId="0" xfId="0" applyFont="1" applyAlignment="1">
      <alignment horizontal="left" vertical="center" indent="3"/>
    </xf>
    <xf numFmtId="0" fontId="13" fillId="0" borderId="0" xfId="0" applyFont="1" applyFill="1" applyAlignment="1">
      <alignment horizontal="center"/>
    </xf>
    <xf numFmtId="0" fontId="9" fillId="0" borderId="0" xfId="0" applyFont="1" applyFill="1" applyBorder="1" applyAlignment="1">
      <alignment horizontal="center" wrapText="1"/>
    </xf>
    <xf numFmtId="0" fontId="13" fillId="0" borderId="0" xfId="0" applyFont="1" applyFill="1" applyAlignment="1">
      <alignment vertical="center"/>
    </xf>
    <xf numFmtId="0" fontId="13" fillId="0" borderId="0" xfId="0" applyFont="1" applyAlignment="1">
      <alignment horizontal="left" indent="3"/>
    </xf>
    <xf numFmtId="0" fontId="13" fillId="0" borderId="0" xfId="0" applyFont="1" applyAlignment="1">
      <alignment horizontal="left"/>
    </xf>
    <xf numFmtId="0" fontId="13" fillId="0" borderId="0" xfId="0" applyFont="1" applyBorder="1" applyAlignment="1">
      <alignment horizontal="left" wrapText="1"/>
    </xf>
    <xf numFmtId="0" fontId="9" fillId="0" borderId="0" xfId="0" applyFont="1" applyFill="1" applyAlignment="1">
      <alignment horizontal="center"/>
    </xf>
    <xf numFmtId="0" fontId="9" fillId="0" borderId="0" xfId="0" applyFont="1" applyFill="1" applyBorder="1" applyAlignment="1">
      <alignment horizontal="center" vertical="center"/>
    </xf>
    <xf numFmtId="0" fontId="13" fillId="0" borderId="0" xfId="0" applyFont="1" applyAlignment="1">
      <alignment horizontal="center"/>
    </xf>
    <xf numFmtId="0" fontId="19" fillId="0" borderId="0" xfId="0" applyFont="1" applyBorder="1" applyAlignment="1">
      <alignment wrapText="1"/>
    </xf>
    <xf numFmtId="0" fontId="25" fillId="0" borderId="0" xfId="0" applyFont="1" applyBorder="1" applyAlignment="1"/>
    <xf numFmtId="0" fontId="32" fillId="3" borderId="47" xfId="0" applyFont="1" applyFill="1" applyBorder="1" applyAlignment="1"/>
    <xf numFmtId="0" fontId="32" fillId="3" borderId="21" xfId="0" applyFont="1" applyFill="1" applyBorder="1" applyAlignment="1"/>
    <xf numFmtId="0" fontId="25" fillId="0" borderId="0" xfId="0" applyFont="1" applyFill="1" applyBorder="1" applyAlignment="1">
      <alignment horizontal="center" vertical="top" wrapText="1"/>
    </xf>
    <xf numFmtId="0" fontId="13" fillId="0" borderId="0" xfId="0" applyFont="1" applyFill="1" applyAlignment="1">
      <alignment horizontal="center" vertical="center"/>
    </xf>
    <xf numFmtId="0" fontId="13" fillId="0" borderId="0" xfId="0" applyFont="1" applyFill="1" applyAlignment="1"/>
    <xf numFmtId="0" fontId="32" fillId="0" borderId="0" xfId="0" applyFont="1" applyFill="1" applyBorder="1" applyAlignment="1">
      <alignment horizontal="left" indent="3"/>
    </xf>
    <xf numFmtId="0" fontId="13" fillId="0" borderId="0" xfId="0" applyFont="1" applyBorder="1" applyAlignment="1">
      <alignment horizontal="left" vertical="center" wrapText="1" indent="3"/>
    </xf>
    <xf numFmtId="0" fontId="24" fillId="0" borderId="0" xfId="0" applyFont="1" applyAlignment="1"/>
    <xf numFmtId="0" fontId="34" fillId="0" borderId="0" xfId="0" applyFont="1" applyBorder="1" applyAlignment="1" applyProtection="1">
      <alignment horizontal="centerContinuous" vertical="center" wrapText="1"/>
    </xf>
    <xf numFmtId="0" fontId="32" fillId="0" borderId="0" xfId="0" applyFont="1" applyFill="1" applyBorder="1" applyAlignment="1">
      <alignment horizontal="center"/>
    </xf>
    <xf numFmtId="0" fontId="13" fillId="0" borderId="0" xfId="0" applyFont="1" applyBorder="1" applyAlignment="1">
      <alignment horizontal="center" vertical="center" wrapText="1"/>
    </xf>
    <xf numFmtId="0" fontId="13" fillId="0" borderId="0" xfId="0" applyFont="1" applyFill="1" applyAlignment="1">
      <alignment vertical="top" wrapText="1"/>
    </xf>
    <xf numFmtId="0" fontId="13" fillId="0" borderId="0" xfId="0" applyFont="1" applyBorder="1" applyAlignment="1">
      <alignment horizontal="center" wrapText="1"/>
    </xf>
    <xf numFmtId="0" fontId="13" fillId="0" borderId="0" xfId="0" applyFont="1" applyBorder="1" applyAlignment="1">
      <alignment horizontal="justify"/>
    </xf>
    <xf numFmtId="0" fontId="13" fillId="0" borderId="0" xfId="0" applyFont="1" applyBorder="1" applyAlignment="1">
      <alignment horizontal="left" indent="3"/>
    </xf>
    <xf numFmtId="0" fontId="13" fillId="0" borderId="0" xfId="0" applyFont="1" applyBorder="1" applyAlignment="1">
      <alignment horizontal="centerContinuous"/>
    </xf>
    <xf numFmtId="0" fontId="9" fillId="0" borderId="0" xfId="0" applyFont="1" applyFill="1" applyAlignment="1">
      <alignment horizontal="center" vertical="center"/>
    </xf>
    <xf numFmtId="0" fontId="13" fillId="0" borderId="0" xfId="0" applyFont="1" applyFill="1" applyBorder="1" applyAlignment="1">
      <alignment vertical="center" wrapText="1"/>
    </xf>
    <xf numFmtId="0" fontId="24" fillId="3" borderId="20" xfId="0" applyFont="1" applyFill="1" applyBorder="1" applyAlignment="1">
      <alignment horizontal="justify" vertical="center" wrapText="1"/>
    </xf>
    <xf numFmtId="0" fontId="24" fillId="3" borderId="47" xfId="0" applyFont="1" applyFill="1" applyBorder="1" applyAlignment="1">
      <alignment horizontal="justify" vertical="center" wrapText="1"/>
    </xf>
    <xf numFmtId="0" fontId="24" fillId="0" borderId="0" xfId="0" applyFont="1" applyFill="1" applyBorder="1" applyAlignment="1">
      <alignment horizontal="center" vertical="center" wrapText="1"/>
    </xf>
    <xf numFmtId="0" fontId="13" fillId="0" borderId="0" xfId="0" applyFont="1" applyAlignment="1">
      <alignment horizontal="center" vertical="center" wrapText="1"/>
    </xf>
    <xf numFmtId="0" fontId="34" fillId="0" borderId="0" xfId="0" applyFont="1" applyAlignment="1"/>
    <xf numFmtId="0" fontId="35" fillId="0" borderId="0" xfId="0" applyFont="1" applyBorder="1" applyAlignment="1">
      <alignment vertical="center"/>
    </xf>
    <xf numFmtId="0" fontId="13" fillId="0" borderId="0" xfId="0" applyFont="1" applyAlignment="1">
      <alignment horizontal="left" vertical="center" wrapText="1"/>
    </xf>
    <xf numFmtId="0" fontId="32" fillId="0" borderId="0" xfId="0" applyFont="1" applyFill="1" applyBorder="1" applyAlignment="1">
      <alignment horizontal="left" vertical="center"/>
    </xf>
    <xf numFmtId="0" fontId="13" fillId="0" borderId="0" xfId="0" applyFont="1" applyAlignment="1">
      <alignment horizontal="centerContinuous" vertical="center"/>
    </xf>
    <xf numFmtId="0" fontId="35" fillId="0" borderId="0" xfId="0" applyFont="1" applyAlignment="1">
      <alignment vertical="center"/>
    </xf>
    <xf numFmtId="0" fontId="13" fillId="0" borderId="0" xfId="0" applyFont="1" applyAlignment="1">
      <alignment vertical="top" wrapText="1"/>
    </xf>
    <xf numFmtId="0" fontId="5" fillId="0" borderId="0" xfId="0" applyFont="1" applyAlignment="1">
      <alignment vertical="center"/>
    </xf>
    <xf numFmtId="0" fontId="3" fillId="0" borderId="0" xfId="0" applyFont="1" applyBorder="1" applyAlignment="1">
      <alignment vertical="center"/>
    </xf>
    <xf numFmtId="0" fontId="13" fillId="0" borderId="16" xfId="0" applyFont="1" applyFill="1" applyBorder="1" applyAlignment="1">
      <alignment vertical="center" wrapText="1"/>
    </xf>
    <xf numFmtId="0" fontId="13" fillId="0" borderId="14" xfId="0" applyFont="1" applyFill="1" applyBorder="1" applyAlignment="1">
      <alignment vertical="center" wrapText="1"/>
    </xf>
    <xf numFmtId="0" fontId="36" fillId="0" borderId="0" xfId="0" applyFont="1" applyAlignment="1">
      <alignment vertical="center" wrapText="1"/>
    </xf>
    <xf numFmtId="0" fontId="13" fillId="0" borderId="43" xfId="0" applyFont="1" applyBorder="1" applyAlignment="1">
      <alignment horizontal="left" vertical="center" wrapText="1"/>
    </xf>
    <xf numFmtId="0" fontId="5" fillId="0" borderId="0" xfId="0" applyFont="1" applyFill="1" applyBorder="1" applyAlignment="1">
      <alignment horizontal="center" wrapText="1"/>
    </xf>
    <xf numFmtId="0" fontId="12" fillId="0" borderId="0" xfId="0" applyFont="1" applyBorder="1" applyAlignment="1" applyProtection="1">
      <alignment horizontal="left" vertical="center" wrapText="1"/>
    </xf>
    <xf numFmtId="0" fontId="34" fillId="0" borderId="0" xfId="0" applyFont="1" applyBorder="1" applyAlignment="1">
      <alignment horizontal="centerContinuous" vertical="top" wrapText="1"/>
    </xf>
    <xf numFmtId="0" fontId="13" fillId="0" borderId="0" xfId="0" applyFont="1" applyBorder="1" applyAlignment="1">
      <alignment horizontal="centerContinuous" vertical="center" wrapText="1"/>
    </xf>
    <xf numFmtId="0" fontId="5" fillId="0" borderId="0" xfId="0" applyFont="1" applyFill="1" applyBorder="1" applyAlignment="1">
      <alignment horizontal="centerContinuous" wrapText="1"/>
    </xf>
    <xf numFmtId="0" fontId="12" fillId="0" borderId="0" xfId="0" applyFont="1" applyBorder="1" applyAlignment="1" applyProtection="1">
      <alignment horizontal="centerContinuous" vertical="center" wrapText="1"/>
    </xf>
    <xf numFmtId="0" fontId="25" fillId="0" borderId="13" xfId="0" applyFont="1" applyBorder="1" applyAlignment="1">
      <alignment horizontal="center" vertical="center" wrapText="1"/>
    </xf>
    <xf numFmtId="0" fontId="3" fillId="0" borderId="0" xfId="0" applyFont="1" applyBorder="1"/>
    <xf numFmtId="0" fontId="5" fillId="0" borderId="17" xfId="0" applyFont="1" applyBorder="1" applyAlignment="1">
      <alignment horizontal="center" wrapText="1"/>
    </xf>
    <xf numFmtId="0" fontId="5" fillId="0" borderId="0" xfId="0" applyFont="1" applyFill="1" applyBorder="1" applyAlignment="1"/>
    <xf numFmtId="0" fontId="37" fillId="0" borderId="0" xfId="0" applyFont="1" applyFill="1" applyBorder="1" applyAlignment="1">
      <alignment horizontal="left" wrapText="1" indent="3"/>
    </xf>
    <xf numFmtId="0" fontId="1" fillId="0" borderId="0" xfId="0" applyFont="1" applyFill="1" applyBorder="1" applyAlignment="1">
      <alignment horizontal="left" wrapText="1" indent="3"/>
    </xf>
    <xf numFmtId="0" fontId="37" fillId="0" borderId="0" xfId="0" applyFont="1" applyAlignment="1">
      <alignment horizontal="left" indent="3"/>
    </xf>
    <xf numFmtId="0" fontId="5" fillId="0" borderId="13" xfId="0" applyFont="1" applyFill="1" applyBorder="1" applyAlignment="1">
      <alignment horizontal="left" vertical="center" wrapText="1" indent="34"/>
    </xf>
    <xf numFmtId="0" fontId="13" fillId="0" borderId="50" xfId="0" applyFont="1" applyBorder="1" applyAlignment="1"/>
    <xf numFmtId="0" fontId="5" fillId="0" borderId="17" xfId="0" applyFont="1" applyBorder="1" applyAlignment="1" applyProtection="1">
      <alignment horizontal="center" wrapText="1"/>
      <protection hidden="1"/>
    </xf>
    <xf numFmtId="0" fontId="5" fillId="0" borderId="13" xfId="0" applyFont="1" applyBorder="1" applyAlignment="1">
      <alignment horizontal="center" wrapText="1"/>
    </xf>
    <xf numFmtId="166" fontId="25" fillId="0" borderId="15" xfId="0" applyNumberFormat="1" applyFont="1" applyFill="1" applyBorder="1" applyAlignment="1" applyProtection="1">
      <alignment horizontal="center" vertical="center" wrapText="1"/>
      <protection locked="0"/>
    </xf>
    <xf numFmtId="0" fontId="24" fillId="3" borderId="47" xfId="0" applyFont="1" applyFill="1" applyBorder="1" applyAlignment="1">
      <alignment horizontal="centerContinuous" vertical="center" wrapText="1"/>
    </xf>
    <xf numFmtId="0" fontId="3" fillId="3" borderId="21" xfId="0" applyFont="1" applyFill="1" applyBorder="1" applyAlignment="1">
      <alignment horizontal="centerContinuous"/>
    </xf>
    <xf numFmtId="0" fontId="24" fillId="3" borderId="20" xfId="0" applyFont="1" applyFill="1" applyBorder="1" applyAlignment="1">
      <alignment horizontal="centerContinuous" vertical="center" wrapText="1"/>
    </xf>
    <xf numFmtId="0" fontId="3" fillId="0" borderId="12"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3" fillId="0" borderId="17" xfId="0" applyNumberFormat="1" applyFont="1" applyBorder="1" applyAlignment="1" applyProtection="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13" fillId="0" borderId="12" xfId="0" applyFont="1" applyBorder="1" applyAlignment="1" applyProtection="1">
      <alignment horizontal="justify" vertical="center"/>
      <protection locked="0"/>
    </xf>
    <xf numFmtId="0" fontId="13" fillId="0" borderId="62" xfId="0" applyFont="1" applyBorder="1" applyAlignment="1" applyProtection="1">
      <alignment vertical="center" wrapText="1"/>
      <protection locked="0"/>
    </xf>
    <xf numFmtId="165" fontId="13" fillId="0" borderId="62" xfId="0" applyNumberFormat="1" applyFont="1" applyBorder="1" applyAlignment="1" applyProtection="1">
      <alignment horizontal="center" vertical="center"/>
      <protection locked="0"/>
    </xf>
    <xf numFmtId="0" fontId="13" fillId="0" borderId="62" xfId="0" applyFont="1" applyBorder="1" applyAlignment="1" applyProtection="1">
      <alignment horizontal="justify" vertical="center"/>
      <protection locked="0"/>
    </xf>
    <xf numFmtId="164" fontId="13" fillId="0" borderId="13" xfId="0" applyNumberFormat="1" applyFont="1" applyBorder="1" applyAlignment="1" applyProtection="1">
      <alignment horizontal="center" vertical="center"/>
      <protection locked="0"/>
    </xf>
    <xf numFmtId="0" fontId="13" fillId="0" borderId="54" xfId="0" applyFont="1" applyBorder="1" applyAlignment="1" applyProtection="1">
      <alignment horizontal="justify" vertical="center"/>
      <protection locked="0"/>
    </xf>
    <xf numFmtId="0" fontId="13" fillId="0" borderId="60" xfId="0" applyFont="1" applyBorder="1" applyAlignment="1" applyProtection="1">
      <alignment vertical="center" wrapText="1"/>
      <protection locked="0"/>
    </xf>
    <xf numFmtId="165" fontId="13" fillId="0" borderId="60" xfId="0" applyNumberFormat="1" applyFont="1" applyBorder="1" applyAlignment="1" applyProtection="1">
      <alignment horizontal="center" vertical="center"/>
      <protection locked="0"/>
    </xf>
    <xf numFmtId="0" fontId="13" fillId="0" borderId="60" xfId="0" applyFont="1" applyBorder="1" applyAlignment="1" applyProtection="1">
      <alignment horizontal="justify" vertical="center"/>
      <protection locked="0"/>
    </xf>
    <xf numFmtId="164" fontId="13" fillId="0" borderId="61" xfId="0" applyNumberFormat="1" applyFont="1" applyBorder="1" applyAlignment="1" applyProtection="1">
      <alignment horizontal="center" vertical="center"/>
      <protection locked="0"/>
    </xf>
    <xf numFmtId="0" fontId="9" fillId="0" borderId="0" xfId="0" applyFont="1" applyBorder="1" applyAlignment="1">
      <alignment vertical="center" wrapText="1"/>
    </xf>
    <xf numFmtId="0" fontId="25" fillId="0" borderId="0" xfId="0" applyFont="1" applyBorder="1" applyAlignment="1">
      <alignment horizontal="center" vertical="center" wrapText="1"/>
    </xf>
    <xf numFmtId="0" fontId="9" fillId="0" borderId="0" xfId="0" applyFont="1" applyAlignment="1">
      <alignment horizontal="centerContinuous"/>
    </xf>
    <xf numFmtId="0" fontId="3" fillId="0" borderId="69" xfId="0" applyFont="1" applyBorder="1" applyAlignment="1" applyProtection="1">
      <alignment horizontal="justify" vertical="center" wrapText="1"/>
      <protection locked="0"/>
    </xf>
    <xf numFmtId="0" fontId="3" fillId="0" borderId="57" xfId="0" applyFont="1" applyBorder="1" applyAlignment="1" applyProtection="1">
      <alignment vertical="center"/>
      <protection locked="0"/>
    </xf>
    <xf numFmtId="0" fontId="3" fillId="0" borderId="57" xfId="0" applyFont="1" applyBorder="1" applyAlignment="1" applyProtection="1">
      <alignment horizontal="center" vertical="center" wrapText="1"/>
      <protection locked="0"/>
    </xf>
    <xf numFmtId="0" fontId="3" fillId="0" borderId="57" xfId="0" applyFont="1" applyBorder="1" applyAlignment="1" applyProtection="1">
      <alignment horizontal="left" vertical="center"/>
      <protection locked="0"/>
    </xf>
    <xf numFmtId="164" fontId="3" fillId="0" borderId="70" xfId="0" applyNumberFormat="1" applyFont="1" applyBorder="1" applyAlignment="1" applyProtection="1">
      <alignment horizontal="center" vertical="center" wrapText="1"/>
      <protection locked="0"/>
    </xf>
    <xf numFmtId="0" fontId="24"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3" fillId="0" borderId="66" xfId="0" applyFont="1" applyBorder="1" applyAlignment="1" applyProtection="1">
      <alignment horizontal="justify" vertical="center" wrapText="1"/>
      <protection locked="0"/>
    </xf>
    <xf numFmtId="0" fontId="3" fillId="0" borderId="67" xfId="0" applyFont="1" applyBorder="1" applyAlignment="1" applyProtection="1">
      <alignment vertical="center"/>
      <protection locked="0"/>
    </xf>
    <xf numFmtId="0" fontId="3" fillId="0" borderId="67" xfId="0" applyFont="1" applyBorder="1" applyAlignment="1" applyProtection="1">
      <alignment horizontal="center" vertical="center" wrapText="1"/>
      <protection locked="0"/>
    </xf>
    <xf numFmtId="0" fontId="3" fillId="0" borderId="67" xfId="0" applyFont="1" applyBorder="1" applyAlignment="1" applyProtection="1">
      <alignment horizontal="left" vertical="center"/>
      <protection locked="0"/>
    </xf>
    <xf numFmtId="164" fontId="3" fillId="0" borderId="68" xfId="0" applyNumberFormat="1" applyFont="1" applyBorder="1" applyAlignment="1" applyProtection="1">
      <alignment horizontal="center" vertical="center" wrapText="1"/>
      <protection locked="0"/>
    </xf>
    <xf numFmtId="0" fontId="3" fillId="0" borderId="71" xfId="0" applyFont="1" applyBorder="1" applyAlignment="1" applyProtection="1">
      <alignment horizontal="justify" vertical="center" wrapText="1"/>
      <protection locked="0"/>
    </xf>
    <xf numFmtId="0" fontId="3" fillId="0" borderId="72" xfId="0" applyFont="1" applyBorder="1" applyAlignment="1" applyProtection="1">
      <alignment vertical="center"/>
      <protection locked="0"/>
    </xf>
    <xf numFmtId="0" fontId="3" fillId="0" borderId="72" xfId="0" applyFont="1" applyBorder="1" applyAlignment="1" applyProtection="1">
      <alignment horizontal="center" vertical="center" wrapText="1"/>
      <protection locked="0"/>
    </xf>
    <xf numFmtId="0" fontId="3" fillId="0" borderId="72" xfId="0" applyFont="1" applyBorder="1" applyAlignment="1" applyProtection="1">
      <alignment horizontal="left" vertical="center"/>
      <protection locked="0"/>
    </xf>
    <xf numFmtId="164" fontId="3" fillId="0" borderId="73" xfId="0" applyNumberFormat="1" applyFont="1" applyBorder="1" applyAlignment="1" applyProtection="1">
      <alignment horizontal="center" vertical="center" wrapText="1"/>
      <protection locked="0"/>
    </xf>
    <xf numFmtId="0" fontId="9" fillId="0" borderId="0" xfId="0" applyFont="1" applyAlignment="1">
      <alignment wrapText="1"/>
    </xf>
    <xf numFmtId="0" fontId="5" fillId="0" borderId="0" xfId="0" applyFont="1" applyAlignment="1">
      <alignment horizontal="left" vertical="center" wrapText="1"/>
    </xf>
    <xf numFmtId="0" fontId="34" fillId="0" borderId="0" xfId="0" applyFont="1" applyAlignment="1">
      <alignment horizontal="center" vertical="center"/>
    </xf>
    <xf numFmtId="0" fontId="34" fillId="0" borderId="0" xfId="0" applyFont="1" applyAlignment="1">
      <alignment horizontal="centerContinuous"/>
    </xf>
    <xf numFmtId="0" fontId="1" fillId="0" borderId="0" xfId="0" applyFont="1" applyFill="1" applyBorder="1" applyAlignment="1">
      <alignment horizontal="left" vertical="center" wrapText="1" indent="3"/>
    </xf>
    <xf numFmtId="0" fontId="13" fillId="0" borderId="0" xfId="0" applyNumberFormat="1" applyFont="1" applyBorder="1" applyAlignment="1" applyProtection="1">
      <alignment horizontal="center" vertical="center"/>
    </xf>
    <xf numFmtId="0" fontId="13" fillId="0" borderId="0" xfId="0" applyFont="1" applyFill="1" applyBorder="1" applyAlignment="1">
      <alignment vertical="center"/>
    </xf>
    <xf numFmtId="0" fontId="32" fillId="0" borderId="0" xfId="0" applyFont="1" applyFill="1" applyBorder="1" applyAlignment="1">
      <alignment horizontal="left" vertical="center" wrapText="1"/>
    </xf>
    <xf numFmtId="0" fontId="32" fillId="3" borderId="21" xfId="0" applyFont="1" applyFill="1" applyBorder="1" applyAlignment="1">
      <alignment horizontal="center" vertical="center" wrapText="1"/>
    </xf>
    <xf numFmtId="0" fontId="13" fillId="0" borderId="50" xfId="0" applyFont="1" applyBorder="1" applyAlignment="1">
      <alignment vertical="center"/>
    </xf>
    <xf numFmtId="0" fontId="5" fillId="0" borderId="55" xfId="0" applyFont="1" applyBorder="1" applyAlignment="1">
      <alignment horizontal="center"/>
    </xf>
    <xf numFmtId="0" fontId="13" fillId="0" borderId="55" xfId="0" applyFont="1" applyBorder="1" applyAlignment="1" applyProtection="1">
      <alignment horizontal="center" vertical="center"/>
      <protection locked="0"/>
    </xf>
    <xf numFmtId="0" fontId="5" fillId="0" borderId="56" xfId="0" applyFont="1" applyBorder="1" applyAlignment="1">
      <alignment horizontal="center"/>
    </xf>
    <xf numFmtId="0" fontId="13" fillId="0" borderId="56" xfId="0" applyFont="1" applyBorder="1" applyAlignment="1" applyProtection="1">
      <alignment horizontal="center" vertical="center"/>
      <protection locked="0"/>
    </xf>
    <xf numFmtId="0" fontId="9" fillId="0" borderId="45" xfId="0" applyFont="1" applyBorder="1" applyAlignment="1">
      <alignment vertical="center" wrapText="1"/>
    </xf>
    <xf numFmtId="0" fontId="13" fillId="0" borderId="74" xfId="0" applyFont="1" applyBorder="1" applyAlignment="1">
      <alignment horizontal="center" vertical="center" wrapText="1"/>
    </xf>
    <xf numFmtId="0" fontId="13" fillId="0" borderId="75" xfId="0" applyFont="1" applyBorder="1" applyAlignment="1">
      <alignment vertical="center" wrapText="1"/>
    </xf>
    <xf numFmtId="0" fontId="5" fillId="0" borderId="57" xfId="0" applyFont="1" applyBorder="1" applyAlignment="1">
      <alignment horizontal="center"/>
    </xf>
    <xf numFmtId="0" fontId="13" fillId="0" borderId="57" xfId="0" applyFont="1" applyBorder="1" applyAlignment="1" applyProtection="1">
      <alignment horizontal="center" vertical="center"/>
      <protection locked="0"/>
    </xf>
    <xf numFmtId="0" fontId="5" fillId="0" borderId="60" xfId="0" applyFont="1" applyBorder="1" applyAlignment="1">
      <alignment horizontal="center"/>
    </xf>
    <xf numFmtId="0" fontId="13" fillId="0" borderId="60" xfId="0" applyFont="1" applyBorder="1" applyAlignment="1" applyProtection="1">
      <alignment horizontal="center" vertical="center"/>
      <protection locked="0"/>
    </xf>
    <xf numFmtId="0" fontId="5" fillId="0" borderId="19" xfId="0" applyFont="1" applyBorder="1" applyAlignment="1">
      <alignment horizontal="center"/>
    </xf>
    <xf numFmtId="0" fontId="5" fillId="0" borderId="15" xfId="0" applyFont="1" applyBorder="1" applyAlignment="1">
      <alignment horizontal="center" wrapText="1"/>
    </xf>
    <xf numFmtId="0" fontId="13" fillId="0" borderId="16" xfId="0" applyFont="1" applyFill="1" applyBorder="1" applyAlignment="1">
      <alignment horizontal="left" vertical="center" wrapText="1"/>
    </xf>
    <xf numFmtId="0" fontId="24" fillId="0" borderId="0" xfId="0" applyFont="1" applyAlignment="1">
      <alignment vertical="center"/>
    </xf>
    <xf numFmtId="0" fontId="9" fillId="0" borderId="18" xfId="0" applyFont="1" applyFill="1" applyBorder="1" applyAlignment="1">
      <alignment horizontal="left" vertical="center"/>
    </xf>
    <xf numFmtId="166" fontId="13" fillId="0" borderId="19" xfId="0" applyNumberFormat="1" applyFont="1" applyBorder="1" applyAlignment="1" applyProtection="1">
      <alignment horizontal="center" vertical="center"/>
      <protection locked="0"/>
    </xf>
    <xf numFmtId="166" fontId="13" fillId="0" borderId="17" xfId="0" applyNumberFormat="1" applyFont="1" applyBorder="1" applyAlignment="1" applyProtection="1">
      <alignment horizontal="center" vertical="center"/>
      <protection locked="0"/>
    </xf>
    <xf numFmtId="166" fontId="13" fillId="0" borderId="15" xfId="0" applyNumberFormat="1" applyFont="1" applyBorder="1" applyAlignment="1" applyProtection="1">
      <alignment horizontal="center" vertical="center"/>
      <protection locked="0"/>
    </xf>
    <xf numFmtId="166" fontId="13" fillId="0" borderId="61" xfId="0" applyNumberFormat="1" applyFont="1" applyBorder="1" applyAlignment="1" applyProtection="1">
      <alignment horizontal="center" vertical="center"/>
      <protection locked="0"/>
    </xf>
    <xf numFmtId="0" fontId="13" fillId="0" borderId="55" xfId="0" applyFont="1" applyBorder="1" applyAlignment="1" applyProtection="1">
      <alignment vertical="center"/>
      <protection locked="0"/>
    </xf>
    <xf numFmtId="0" fontId="13" fillId="0" borderId="43" xfId="0" applyFont="1" applyBorder="1" applyAlignment="1">
      <alignment vertical="center" wrapText="1"/>
    </xf>
    <xf numFmtId="0" fontId="13" fillId="0" borderId="76" xfId="0" applyFont="1" applyBorder="1" applyAlignment="1" applyProtection="1">
      <alignment vertical="center"/>
      <protection locked="0"/>
    </xf>
    <xf numFmtId="0" fontId="13" fillId="0" borderId="54" xfId="0" applyFont="1" applyBorder="1" applyAlignment="1">
      <alignment horizontal="left" vertical="center" wrapText="1"/>
    </xf>
    <xf numFmtId="0" fontId="13" fillId="0" borderId="60" xfId="0" applyFont="1" applyBorder="1" applyAlignment="1" applyProtection="1">
      <alignment vertical="center"/>
      <protection locked="0"/>
    </xf>
    <xf numFmtId="0" fontId="9" fillId="0" borderId="43" xfId="0" applyFont="1" applyBorder="1" applyAlignment="1">
      <alignment vertical="center" wrapText="1"/>
    </xf>
    <xf numFmtId="0" fontId="13" fillId="0" borderId="76" xfId="0" applyFont="1" applyBorder="1" applyAlignment="1">
      <alignment horizontal="center" vertical="center" wrapText="1"/>
    </xf>
    <xf numFmtId="0" fontId="13" fillId="0" borderId="57" xfId="0" applyFont="1" applyBorder="1" applyAlignment="1">
      <alignment vertical="center"/>
    </xf>
    <xf numFmtId="0" fontId="13" fillId="0" borderId="19" xfId="0" applyFont="1" applyBorder="1" applyAlignment="1">
      <alignment vertical="center"/>
    </xf>
    <xf numFmtId="0" fontId="32" fillId="0" borderId="18" xfId="0" applyFont="1" applyFill="1" applyBorder="1" applyAlignment="1">
      <alignment horizontal="left" vertical="center"/>
    </xf>
    <xf numFmtId="0" fontId="5" fillId="0" borderId="76" xfId="0" applyFont="1" applyBorder="1" applyAlignment="1">
      <alignment horizontal="center"/>
    </xf>
    <xf numFmtId="166" fontId="13" fillId="0" borderId="44" xfId="0" applyNumberFormat="1" applyFont="1" applyBorder="1" applyAlignment="1" applyProtection="1">
      <alignment horizontal="center" vertical="center"/>
      <protection locked="0"/>
    </xf>
    <xf numFmtId="0" fontId="38" fillId="0" borderId="0" xfId="0" applyFont="1" applyAlignment="1">
      <alignment horizontal="centerContinuous"/>
    </xf>
    <xf numFmtId="0" fontId="19" fillId="0" borderId="0" xfId="0" applyFont="1" applyBorder="1" applyAlignment="1">
      <alignment vertical="center" wrapText="1"/>
    </xf>
    <xf numFmtId="0" fontId="9" fillId="0" borderId="0" xfId="0" applyFont="1" applyFill="1" applyBorder="1" applyAlignment="1">
      <alignment horizontal="centerContinuous" wrapText="1"/>
    </xf>
    <xf numFmtId="0" fontId="39" fillId="0" borderId="0" xfId="0" applyFont="1"/>
    <xf numFmtId="0" fontId="40" fillId="0" borderId="0" xfId="0" applyFont="1"/>
    <xf numFmtId="0" fontId="25" fillId="0" borderId="16" xfId="0" applyFont="1" applyBorder="1" applyAlignment="1">
      <alignment horizontal="left" vertical="center" wrapText="1"/>
    </xf>
    <xf numFmtId="0" fontId="13" fillId="0" borderId="17" xfId="0" applyFont="1" applyBorder="1" applyAlignment="1" applyProtection="1">
      <alignment vertical="center" wrapText="1"/>
      <protection locked="0"/>
    </xf>
    <xf numFmtId="166" fontId="13" fillId="0" borderId="15" xfId="0" applyNumberFormat="1" applyFont="1" applyBorder="1" applyAlignment="1" applyProtection="1">
      <alignment horizontal="center" vertical="center" wrapText="1"/>
      <protection locked="0"/>
    </xf>
    <xf numFmtId="0" fontId="13" fillId="0" borderId="0" xfId="0" applyFont="1" applyAlignment="1" applyProtection="1"/>
    <xf numFmtId="0" fontId="7" fillId="0" borderId="52" xfId="0" applyFont="1" applyBorder="1" applyAlignment="1">
      <alignment vertical="center" wrapText="1"/>
    </xf>
    <xf numFmtId="0" fontId="25" fillId="0" borderId="17" xfId="0" applyFont="1" applyBorder="1" applyAlignment="1">
      <alignment horizontal="center" vertical="center" wrapText="1"/>
    </xf>
    <xf numFmtId="0" fontId="25" fillId="0" borderId="18" xfId="0" applyFont="1" applyFill="1" applyBorder="1" applyAlignment="1">
      <alignment horizontal="left" vertical="center"/>
    </xf>
    <xf numFmtId="0" fontId="3" fillId="0" borderId="62" xfId="0" applyFont="1" applyBorder="1" applyAlignment="1" applyProtection="1">
      <alignment vertical="center"/>
      <protection locked="0"/>
    </xf>
    <xf numFmtId="0" fontId="3" fillId="0" borderId="55" xfId="0" applyFont="1" applyBorder="1" applyAlignment="1" applyProtection="1">
      <alignment vertical="center"/>
      <protection locked="0"/>
    </xf>
    <xf numFmtId="0" fontId="3" fillId="0" borderId="56" xfId="0" applyFont="1" applyBorder="1" applyAlignment="1" applyProtection="1">
      <alignment vertical="center"/>
      <protection locked="0"/>
    </xf>
    <xf numFmtId="0" fontId="3" fillId="0" borderId="65" xfId="0" applyFont="1" applyBorder="1" applyAlignment="1" applyProtection="1">
      <alignment vertical="center"/>
      <protection locked="0"/>
    </xf>
    <xf numFmtId="0" fontId="3" fillId="0" borderId="58" xfId="0" applyFont="1" applyBorder="1" applyAlignment="1" applyProtection="1">
      <alignment vertical="center"/>
      <protection locked="0"/>
    </xf>
    <xf numFmtId="0" fontId="3" fillId="0" borderId="64"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13" fillId="0" borderId="18"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5" fillId="0" borderId="17" xfId="0" applyFont="1" applyFill="1" applyBorder="1" applyAlignment="1">
      <alignment horizontal="center" wrapText="1"/>
    </xf>
    <xf numFmtId="0" fontId="25" fillId="0" borderId="17" xfId="0" applyFont="1" applyFill="1" applyBorder="1" applyAlignment="1" applyProtection="1">
      <alignment horizontal="left" vertical="center" wrapText="1"/>
      <protection locked="0"/>
    </xf>
    <xf numFmtId="0" fontId="24" fillId="0" borderId="0" xfId="0" applyFont="1" applyAlignment="1" applyProtection="1">
      <alignment vertical="top" wrapText="1"/>
    </xf>
    <xf numFmtId="0" fontId="3" fillId="0" borderId="0" xfId="0" applyFont="1" applyFill="1" applyBorder="1" applyAlignment="1" applyProtection="1">
      <alignment vertical="center" wrapText="1"/>
    </xf>
    <xf numFmtId="0" fontId="3" fillId="0" borderId="0" xfId="0" applyFont="1" applyBorder="1" applyAlignment="1" applyProtection="1">
      <alignment horizontal="left" vertical="center"/>
    </xf>
    <xf numFmtId="0" fontId="3" fillId="0" borderId="0" xfId="0" applyFont="1" applyAlignment="1" applyProtection="1">
      <alignment horizontal="left" vertical="center"/>
    </xf>
    <xf numFmtId="0" fontId="10" fillId="0" borderId="0" xfId="0" applyFont="1" applyProtection="1"/>
    <xf numFmtId="0" fontId="3" fillId="0" borderId="0" xfId="0" applyFont="1" applyProtection="1"/>
    <xf numFmtId="0" fontId="25" fillId="0" borderId="0" xfId="0" applyFont="1" applyFill="1" applyBorder="1" applyAlignment="1" applyProtection="1">
      <alignment vertical="center"/>
    </xf>
    <xf numFmtId="165" fontId="25" fillId="0" borderId="0" xfId="0" applyNumberFormat="1" applyFont="1" applyFill="1" applyBorder="1" applyAlignment="1" applyProtection="1">
      <alignment vertical="center"/>
    </xf>
    <xf numFmtId="0" fontId="25" fillId="0" borderId="46" xfId="0" applyFont="1" applyBorder="1" applyAlignment="1" applyProtection="1">
      <alignment horizontal="left"/>
    </xf>
    <xf numFmtId="0" fontId="9" fillId="0" borderId="19" xfId="0" applyFont="1" applyBorder="1" applyAlignment="1" applyProtection="1">
      <alignment horizontal="left" vertical="center" wrapText="1" indent="34"/>
    </xf>
    <xf numFmtId="166" fontId="13" fillId="0" borderId="46" xfId="0" applyNumberFormat="1" applyFont="1" applyBorder="1" applyAlignment="1" applyProtection="1">
      <alignment horizontal="center" vertical="center" wrapText="1"/>
      <protection locked="0"/>
    </xf>
    <xf numFmtId="0" fontId="9" fillId="0" borderId="0" xfId="0" applyFont="1" applyBorder="1" applyAlignment="1" applyProtection="1">
      <alignment horizontal="left" vertical="top" wrapText="1"/>
    </xf>
    <xf numFmtId="0" fontId="25" fillId="0" borderId="49"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165" fontId="25" fillId="0" borderId="0" xfId="0" applyNumberFormat="1" applyFont="1" applyFill="1" applyBorder="1" applyAlignment="1" applyProtection="1">
      <alignment horizontal="center" vertical="center" wrapText="1"/>
    </xf>
    <xf numFmtId="0" fontId="13" fillId="0" borderId="0" xfId="0" applyFont="1" applyAlignment="1" applyProtection="1">
      <alignment vertical="center"/>
    </xf>
    <xf numFmtId="0" fontId="13" fillId="0" borderId="0" xfId="0" applyFont="1" applyFill="1" applyAlignment="1" applyProtection="1">
      <alignment vertical="center"/>
    </xf>
    <xf numFmtId="0" fontId="13" fillId="0" borderId="0" xfId="0" applyFont="1" applyAlignment="1" applyProtection="1">
      <alignment horizontal="center" vertical="center"/>
    </xf>
    <xf numFmtId="0" fontId="13" fillId="0" borderId="62" xfId="0" applyFont="1" applyBorder="1" applyAlignment="1" applyProtection="1">
      <alignment horizontal="left" vertical="center"/>
    </xf>
    <xf numFmtId="0" fontId="13" fillId="0" borderId="57" xfId="0" applyFont="1" applyBorder="1" applyAlignment="1" applyProtection="1">
      <alignment horizontal="left" vertical="center"/>
    </xf>
    <xf numFmtId="0" fontId="13" fillId="0" borderId="60" xfId="0" applyFont="1" applyBorder="1" applyAlignment="1" applyProtection="1">
      <alignment horizontal="left" vertical="center"/>
    </xf>
    <xf numFmtId="0" fontId="13" fillId="0" borderId="16" xfId="0" applyFont="1" applyBorder="1" applyAlignment="1" applyProtection="1">
      <alignment vertical="center"/>
      <protection locked="0"/>
    </xf>
    <xf numFmtId="0" fontId="13" fillId="0" borderId="14" xfId="0" applyFont="1" applyBorder="1" applyAlignment="1" applyProtection="1">
      <alignment vertical="center"/>
      <protection locked="0"/>
    </xf>
    <xf numFmtId="0" fontId="13" fillId="0" borderId="67" xfId="0" applyFont="1" applyBorder="1" applyAlignment="1" applyProtection="1">
      <alignment horizontal="left" vertical="center"/>
    </xf>
    <xf numFmtId="0" fontId="13" fillId="0" borderId="72" xfId="0" applyFont="1" applyBorder="1" applyAlignment="1" applyProtection="1">
      <alignment horizontal="left" vertical="center"/>
    </xf>
    <xf numFmtId="0" fontId="5" fillId="0" borderId="17" xfId="0" applyFont="1" applyBorder="1" applyAlignment="1" applyProtection="1">
      <alignment horizontal="center" wrapText="1"/>
    </xf>
    <xf numFmtId="166" fontId="13" fillId="0" borderId="57" xfId="0" applyNumberFormat="1" applyFont="1" applyBorder="1" applyAlignment="1" applyProtection="1">
      <alignment horizontal="center" vertical="center" wrapText="1"/>
      <protection locked="0"/>
    </xf>
    <xf numFmtId="166" fontId="13" fillId="0" borderId="55" xfId="0" applyNumberFormat="1" applyFont="1" applyBorder="1" applyAlignment="1" applyProtection="1">
      <alignment horizontal="center" vertical="center" wrapText="1"/>
      <protection locked="0"/>
    </xf>
    <xf numFmtId="166" fontId="13" fillId="0" borderId="56" xfId="0" applyNumberFormat="1" applyFont="1" applyBorder="1" applyAlignment="1" applyProtection="1">
      <alignment horizontal="center" vertical="center" wrapText="1"/>
      <protection locked="0"/>
    </xf>
    <xf numFmtId="0" fontId="25" fillId="0" borderId="78" xfId="0" applyFont="1" applyBorder="1" applyAlignment="1" applyProtection="1">
      <alignment horizontal="left" vertical="center" wrapText="1"/>
    </xf>
    <xf numFmtId="0" fontId="25" fillId="0" borderId="78" xfId="0" applyFont="1" applyBorder="1" applyAlignment="1" applyProtection="1">
      <alignment horizontal="center" vertical="center" wrapText="1"/>
    </xf>
    <xf numFmtId="0" fontId="25" fillId="0" borderId="55" xfId="0" applyFont="1" applyBorder="1" applyAlignment="1" applyProtection="1">
      <alignment horizontal="left" vertical="center" wrapText="1"/>
      <protection locked="0"/>
    </xf>
    <xf numFmtId="0" fontId="25" fillId="0" borderId="56" xfId="0" applyFont="1" applyBorder="1" applyAlignment="1" applyProtection="1">
      <alignment horizontal="left" vertical="center" wrapText="1"/>
      <protection locked="0"/>
    </xf>
    <xf numFmtId="0" fontId="25" fillId="0" borderId="57" xfId="0" applyFont="1" applyBorder="1" applyAlignment="1" applyProtection="1">
      <alignment horizontal="left" vertical="center" wrapText="1"/>
      <protection locked="0"/>
    </xf>
    <xf numFmtId="0" fontId="25" fillId="3" borderId="20" xfId="0" applyFont="1" applyFill="1" applyBorder="1" applyAlignment="1" applyProtection="1">
      <alignment vertical="center" wrapText="1"/>
    </xf>
    <xf numFmtId="0" fontId="13" fillId="0" borderId="18" xfId="0" applyFont="1" applyFill="1" applyBorder="1" applyAlignment="1">
      <alignment vertical="center" wrapText="1"/>
    </xf>
    <xf numFmtId="0" fontId="5" fillId="0" borderId="19" xfId="0" applyFont="1" applyBorder="1" applyAlignment="1">
      <alignment horizontal="center" wrapText="1"/>
    </xf>
    <xf numFmtId="0" fontId="9" fillId="0" borderId="20" xfId="0" applyFont="1" applyFill="1" applyBorder="1" applyAlignment="1">
      <alignment vertical="center" wrapText="1"/>
    </xf>
    <xf numFmtId="0" fontId="25" fillId="0" borderId="21" xfId="0" applyFont="1" applyBorder="1" applyAlignment="1">
      <alignment horizontal="center" vertical="center" wrapText="1"/>
    </xf>
    <xf numFmtId="0" fontId="25" fillId="0" borderId="48" xfId="0" applyFont="1" applyBorder="1" applyAlignment="1" applyProtection="1">
      <alignment horizontal="left" vertical="center" wrapText="1"/>
    </xf>
    <xf numFmtId="0" fontId="25" fillId="0" borderId="62" xfId="0" applyFont="1" applyBorder="1" applyAlignment="1" applyProtection="1">
      <alignment horizontal="left" vertical="center" wrapText="1"/>
      <protection locked="0"/>
    </xf>
    <xf numFmtId="0" fontId="3" fillId="0" borderId="0" xfId="0" applyFont="1" applyAlignment="1" applyProtection="1"/>
    <xf numFmtId="14" fontId="13" fillId="0" borderId="57" xfId="0" applyNumberFormat="1" applyFont="1" applyBorder="1" applyAlignment="1" applyProtection="1">
      <alignment vertical="center" wrapText="1"/>
      <protection locked="0"/>
    </xf>
    <xf numFmtId="0" fontId="10" fillId="0" borderId="0" xfId="0" applyFont="1" applyAlignment="1">
      <alignment horizontal="centerContinuous" vertical="center"/>
    </xf>
    <xf numFmtId="0" fontId="35" fillId="0" borderId="0" xfId="0" applyFont="1" applyAlignment="1">
      <alignment horizontal="centerContinuous" vertical="center"/>
    </xf>
    <xf numFmtId="0" fontId="3" fillId="0" borderId="0" xfId="0" applyFont="1" applyAlignment="1">
      <alignment horizontal="centerContinuous"/>
    </xf>
    <xf numFmtId="0" fontId="13" fillId="0" borderId="0" xfId="0" applyFont="1" applyAlignment="1">
      <alignment vertical="center"/>
    </xf>
    <xf numFmtId="0" fontId="24" fillId="0" borderId="0" xfId="0" applyFont="1"/>
    <xf numFmtId="0" fontId="13" fillId="0" borderId="0" xfId="0" applyFont="1" applyAlignment="1">
      <alignment vertical="center" wrapText="1"/>
    </xf>
    <xf numFmtId="0" fontId="13" fillId="0" borderId="57" xfId="0" applyFont="1" applyBorder="1" applyAlignment="1" applyProtection="1">
      <alignment vertical="center"/>
      <protection locked="0"/>
    </xf>
    <xf numFmtId="0" fontId="13" fillId="0" borderId="79" xfId="0" applyFont="1" applyFill="1" applyBorder="1"/>
    <xf numFmtId="0" fontId="13" fillId="0" borderId="0" xfId="0" applyFont="1" applyFill="1" applyBorder="1"/>
    <xf numFmtId="0" fontId="13" fillId="0" borderId="80" xfId="0" applyFont="1" applyFill="1" applyBorder="1"/>
    <xf numFmtId="0" fontId="13" fillId="0" borderId="55" xfId="0" applyFont="1" applyFill="1" applyBorder="1" applyAlignment="1" applyProtection="1">
      <alignment horizontal="left" vertical="center" wrapText="1"/>
      <protection locked="0"/>
    </xf>
    <xf numFmtId="0" fontId="13" fillId="0" borderId="17" xfId="0" applyFont="1" applyFill="1" applyBorder="1" applyAlignment="1" applyProtection="1">
      <alignment horizontal="left" vertical="center" wrapText="1"/>
      <protection locked="0"/>
    </xf>
    <xf numFmtId="168" fontId="13" fillId="0" borderId="55" xfId="0" applyNumberFormat="1" applyFont="1" applyFill="1" applyBorder="1" applyAlignment="1" applyProtection="1">
      <alignment horizontal="left" vertical="center"/>
      <protection locked="0"/>
    </xf>
    <xf numFmtId="168" fontId="13" fillId="0" borderId="17" xfId="0" applyNumberFormat="1" applyFont="1" applyFill="1" applyBorder="1" applyAlignment="1" applyProtection="1">
      <alignment horizontal="left" vertical="center"/>
      <protection locked="0"/>
    </xf>
    <xf numFmtId="0" fontId="13" fillId="0" borderId="83" xfId="0" applyFont="1" applyFill="1" applyBorder="1"/>
    <xf numFmtId="0" fontId="13" fillId="0" borderId="48" xfId="0" applyFont="1" applyFill="1" applyBorder="1"/>
    <xf numFmtId="0" fontId="13" fillId="0" borderId="84" xfId="0" applyFont="1" applyFill="1" applyBorder="1"/>
    <xf numFmtId="0" fontId="13" fillId="0" borderId="81" xfId="0" applyFont="1" applyBorder="1" applyAlignment="1" applyProtection="1">
      <alignment vertical="center"/>
    </xf>
    <xf numFmtId="0" fontId="13" fillId="0" borderId="0" xfId="0" applyFont="1" applyBorder="1" applyProtection="1"/>
    <xf numFmtId="0" fontId="13" fillId="0" borderId="82" xfId="0" applyFont="1" applyBorder="1" applyProtection="1"/>
    <xf numFmtId="0" fontId="13" fillId="0" borderId="80" xfId="0" applyFont="1" applyBorder="1" applyProtection="1"/>
    <xf numFmtId="0" fontId="13" fillId="0" borderId="89" xfId="0" applyFont="1" applyFill="1" applyBorder="1" applyProtection="1"/>
    <xf numFmtId="0" fontId="13" fillId="0" borderId="79" xfId="0" applyFont="1" applyFill="1" applyBorder="1" applyProtection="1"/>
    <xf numFmtId="0" fontId="13" fillId="0" borderId="91" xfId="0" applyFont="1" applyFill="1" applyBorder="1" applyProtection="1"/>
    <xf numFmtId="0" fontId="13" fillId="0" borderId="46" xfId="0" applyFont="1" applyFill="1" applyBorder="1" applyProtection="1"/>
    <xf numFmtId="0" fontId="13" fillId="0" borderId="59" xfId="0" applyFont="1" applyFill="1" applyBorder="1" applyProtection="1"/>
    <xf numFmtId="0" fontId="13" fillId="0" borderId="51" xfId="0" applyFont="1" applyFill="1" applyBorder="1" applyProtection="1"/>
    <xf numFmtId="0" fontId="13" fillId="0" borderId="92" xfId="0" applyFont="1" applyFill="1" applyBorder="1" applyProtection="1"/>
    <xf numFmtId="0" fontId="13" fillId="0" borderId="0" xfId="0" applyFont="1" applyFill="1" applyBorder="1" applyAlignment="1" applyProtection="1">
      <alignment horizontal="center" vertical="center"/>
    </xf>
    <xf numFmtId="0" fontId="13" fillId="0" borderId="80" xfId="0" applyFont="1" applyFill="1" applyBorder="1" applyAlignment="1" applyProtection="1">
      <alignment horizontal="center" vertical="center"/>
    </xf>
    <xf numFmtId="0" fontId="13" fillId="0" borderId="79" xfId="0" applyFont="1" applyBorder="1" applyAlignment="1">
      <alignment vertical="center"/>
    </xf>
    <xf numFmtId="0" fontId="13" fillId="0" borderId="80" xfId="0" applyFont="1" applyBorder="1"/>
    <xf numFmtId="0" fontId="13" fillId="0" borderId="88" xfId="0" applyFont="1" applyBorder="1" applyAlignment="1" applyProtection="1">
      <alignment vertical="center"/>
    </xf>
    <xf numFmtId="0" fontId="13" fillId="0" borderId="87" xfId="0" applyFont="1" applyBorder="1" applyAlignment="1" applyProtection="1">
      <alignment vertical="center"/>
    </xf>
    <xf numFmtId="0" fontId="13" fillId="0" borderId="86" xfId="0" applyFont="1" applyBorder="1" applyAlignment="1" applyProtection="1">
      <alignment vertical="center"/>
    </xf>
    <xf numFmtId="0" fontId="41" fillId="0" borderId="0" xfId="0" applyFont="1" applyBorder="1" applyAlignment="1">
      <alignment horizontal="centerContinuous" vertical="center" wrapText="1"/>
    </xf>
    <xf numFmtId="0" fontId="19" fillId="0" borderId="0" xfId="0" applyFont="1" applyBorder="1" applyAlignment="1">
      <alignment horizontal="centerContinuous" vertical="center" wrapText="1"/>
    </xf>
    <xf numFmtId="0" fontId="43" fillId="0" borderId="0" xfId="0" applyFont="1" applyAlignment="1">
      <alignment vertical="center"/>
    </xf>
    <xf numFmtId="0" fontId="13" fillId="0" borderId="18" xfId="0" applyFont="1" applyBorder="1" applyAlignment="1">
      <alignment horizontal="center" vertical="center"/>
    </xf>
    <xf numFmtId="0" fontId="13" fillId="0" borderId="17" xfId="0" applyFont="1" applyBorder="1" applyAlignment="1">
      <alignment horizontal="left" vertical="center" wrapText="1"/>
    </xf>
    <xf numFmtId="0" fontId="13" fillId="0" borderId="13" xfId="0" applyFont="1" applyBorder="1" applyAlignment="1">
      <alignment horizontal="left" vertical="center" wrapText="1"/>
    </xf>
    <xf numFmtId="0" fontId="13" fillId="0" borderId="15" xfId="0" applyFont="1" applyBorder="1" applyAlignment="1">
      <alignment horizontal="left" vertical="center" wrapText="1"/>
    </xf>
    <xf numFmtId="0" fontId="0" fillId="0" borderId="0" xfId="0" applyAlignment="1">
      <alignment horizontal="left" vertical="center"/>
    </xf>
    <xf numFmtId="0" fontId="10" fillId="0" borderId="0" xfId="0" applyFont="1" applyAlignment="1">
      <alignment vertical="center"/>
    </xf>
    <xf numFmtId="166" fontId="25" fillId="0" borderId="17" xfId="0" applyNumberFormat="1" applyFont="1" applyFill="1" applyBorder="1" applyAlignment="1" applyProtection="1">
      <alignment horizontal="center" vertical="center" wrapText="1"/>
      <protection locked="0"/>
    </xf>
    <xf numFmtId="0" fontId="13" fillId="0" borderId="66" xfId="0" applyFont="1" applyBorder="1" applyAlignment="1" applyProtection="1">
      <alignment horizontal="justify" vertical="center" wrapText="1"/>
      <protection locked="0"/>
    </xf>
    <xf numFmtId="0" fontId="13" fillId="0" borderId="67" xfId="0" applyFont="1" applyBorder="1" applyAlignment="1" applyProtection="1">
      <alignment vertical="center"/>
      <protection locked="0"/>
    </xf>
    <xf numFmtId="0" fontId="13" fillId="0" borderId="67" xfId="0" applyFont="1" applyBorder="1" applyAlignment="1" applyProtection="1">
      <alignment horizontal="center" vertical="center" wrapText="1"/>
      <protection locked="0"/>
    </xf>
    <xf numFmtId="0" fontId="13" fillId="0" borderId="67" xfId="0" applyFont="1" applyBorder="1" applyAlignment="1" applyProtection="1">
      <alignment horizontal="left" vertical="center"/>
      <protection locked="0"/>
    </xf>
    <xf numFmtId="0" fontId="13" fillId="0" borderId="69" xfId="0" applyFont="1" applyBorder="1" applyAlignment="1" applyProtection="1">
      <alignment horizontal="justify" vertical="center" wrapText="1"/>
      <protection locked="0"/>
    </xf>
    <xf numFmtId="0" fontId="13" fillId="0" borderId="57" xfId="0" applyFont="1" applyBorder="1" applyAlignment="1" applyProtection="1">
      <alignment horizontal="center" vertical="center" wrapText="1"/>
      <protection locked="0"/>
    </xf>
    <xf numFmtId="0" fontId="13" fillId="0" borderId="57" xfId="0" applyFont="1" applyBorder="1" applyAlignment="1" applyProtection="1">
      <alignment horizontal="left" vertical="center"/>
      <protection locked="0"/>
    </xf>
    <xf numFmtId="0" fontId="13" fillId="0" borderId="71" xfId="0" applyFont="1" applyBorder="1" applyAlignment="1" applyProtection="1">
      <alignment horizontal="justify" vertical="center" wrapText="1"/>
      <protection locked="0"/>
    </xf>
    <xf numFmtId="0" fontId="13" fillId="0" borderId="72" xfId="0" applyFont="1" applyBorder="1" applyAlignment="1" applyProtection="1">
      <alignment vertical="center"/>
      <protection locked="0"/>
    </xf>
    <xf numFmtId="0" fontId="13" fillId="0" borderId="72" xfId="0" applyFont="1" applyBorder="1" applyAlignment="1" applyProtection="1">
      <alignment horizontal="center" vertical="center" wrapText="1"/>
      <protection locked="0"/>
    </xf>
    <xf numFmtId="0" fontId="13" fillId="0" borderId="72" xfId="0" applyFont="1" applyBorder="1" applyAlignment="1" applyProtection="1">
      <alignment horizontal="left" vertical="center"/>
      <protection locked="0"/>
    </xf>
    <xf numFmtId="164" fontId="13" fillId="0" borderId="68" xfId="0" applyNumberFormat="1" applyFont="1" applyBorder="1" applyAlignment="1" applyProtection="1">
      <alignment horizontal="center" vertical="center" wrapText="1"/>
      <protection locked="0"/>
    </xf>
    <xf numFmtId="164" fontId="13" fillId="0" borderId="70" xfId="0" applyNumberFormat="1" applyFont="1" applyBorder="1" applyAlignment="1" applyProtection="1">
      <alignment horizontal="center" vertical="center" wrapText="1"/>
      <protection locked="0"/>
    </xf>
    <xf numFmtId="164" fontId="13" fillId="0" borderId="73" xfId="0" applyNumberFormat="1" applyFont="1" applyBorder="1" applyAlignment="1" applyProtection="1">
      <alignment horizontal="center" vertical="center" wrapText="1"/>
      <protection locked="0"/>
    </xf>
    <xf numFmtId="0" fontId="29" fillId="0" borderId="53" xfId="0" applyFont="1" applyFill="1" applyBorder="1" applyAlignment="1" applyProtection="1">
      <alignment vertical="center"/>
    </xf>
    <xf numFmtId="0" fontId="13" fillId="0" borderId="83" xfId="0" applyFont="1" applyFill="1" applyBorder="1" applyProtection="1"/>
    <xf numFmtId="0" fontId="29" fillId="0" borderId="53" xfId="0" applyFont="1" applyFill="1" applyBorder="1" applyAlignment="1">
      <alignment vertical="center"/>
    </xf>
    <xf numFmtId="0" fontId="8" fillId="0" borderId="0" xfId="0" applyFont="1" applyBorder="1" applyProtection="1">
      <protection locked="0"/>
    </xf>
    <xf numFmtId="0" fontId="13" fillId="0" borderId="20"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25" fillId="0" borderId="44" xfId="0" applyFont="1" applyBorder="1" applyAlignment="1" applyProtection="1">
      <alignment horizontal="center" vertical="center" wrapText="1"/>
      <protection locked="0"/>
    </xf>
    <xf numFmtId="0" fontId="13" fillId="0" borderId="12" xfId="0" applyFont="1" applyBorder="1" applyAlignment="1" applyProtection="1">
      <alignment horizontal="justify" vertical="center" wrapText="1"/>
      <protection locked="0"/>
    </xf>
    <xf numFmtId="0" fontId="13" fillId="0" borderId="62" xfId="0" applyFont="1" applyBorder="1" applyAlignment="1" applyProtection="1">
      <alignment horizontal="justify" vertical="center" wrapText="1"/>
      <protection locked="0"/>
    </xf>
    <xf numFmtId="0" fontId="5" fillId="0" borderId="13" xfId="0" applyFont="1" applyFill="1" applyBorder="1" applyAlignment="1" applyProtection="1">
      <alignment horizontal="center" wrapText="1"/>
      <protection hidden="1"/>
    </xf>
    <xf numFmtId="0" fontId="5" fillId="0" borderId="17" xfId="0" applyFont="1" applyFill="1" applyBorder="1" applyAlignment="1" applyProtection="1">
      <alignment horizontal="center" wrapText="1"/>
      <protection hidden="1"/>
    </xf>
    <xf numFmtId="0" fontId="5" fillId="0" borderId="15" xfId="0" applyFont="1" applyFill="1" applyBorder="1" applyAlignment="1" applyProtection="1">
      <alignment horizontal="center" wrapText="1"/>
      <protection hidden="1"/>
    </xf>
    <xf numFmtId="0" fontId="25" fillId="0" borderId="0" xfId="0" applyFont="1" applyAlignment="1">
      <alignment vertical="center"/>
    </xf>
    <xf numFmtId="0" fontId="9" fillId="0" borderId="0" xfId="0" applyFont="1" applyFill="1" applyAlignment="1">
      <alignment horizontal="centerContinuous" vertical="center"/>
    </xf>
    <xf numFmtId="0" fontId="9" fillId="0" borderId="0" xfId="0" applyFont="1" applyFill="1" applyAlignment="1">
      <alignment horizontal="centerContinuous"/>
    </xf>
    <xf numFmtId="0" fontId="13" fillId="0" borderId="12" xfId="0" applyFont="1" applyBorder="1" applyAlignment="1">
      <alignment horizontal="left" vertical="center" wrapText="1"/>
    </xf>
    <xf numFmtId="0" fontId="13" fillId="0" borderId="16" xfId="0" applyFont="1" applyBorder="1" applyAlignment="1">
      <alignment horizontal="left" vertical="center" wrapText="1"/>
    </xf>
    <xf numFmtId="0" fontId="13" fillId="0" borderId="14" xfId="0" applyFont="1" applyBorder="1" applyAlignment="1">
      <alignment horizontal="left" vertical="center" wrapText="1"/>
    </xf>
    <xf numFmtId="0" fontId="46" fillId="3" borderId="20" xfId="0" applyFont="1" applyFill="1" applyBorder="1" applyAlignment="1">
      <alignment horizontal="left" vertical="center"/>
    </xf>
    <xf numFmtId="0" fontId="46" fillId="2" borderId="20" xfId="0" applyFont="1" applyFill="1" applyBorder="1" applyAlignment="1">
      <alignment horizontal="left" vertical="center"/>
    </xf>
    <xf numFmtId="0" fontId="46" fillId="2" borderId="21" xfId="0" applyFont="1" applyFill="1" applyBorder="1" applyAlignment="1">
      <alignment horizontal="center" vertical="center"/>
    </xf>
    <xf numFmtId="0" fontId="46" fillId="2" borderId="47" xfId="0" applyFont="1" applyFill="1" applyBorder="1" applyAlignment="1">
      <alignment horizontal="left" vertical="center"/>
    </xf>
    <xf numFmtId="0" fontId="46" fillId="2" borderId="21" xfId="0" applyFont="1" applyFill="1" applyBorder="1" applyAlignment="1">
      <alignment horizontal="center" vertical="center" wrapText="1"/>
    </xf>
    <xf numFmtId="0" fontId="46" fillId="3" borderId="20" xfId="0" applyFont="1" applyFill="1" applyBorder="1" applyAlignment="1">
      <alignment vertical="center"/>
    </xf>
    <xf numFmtId="0" fontId="46" fillId="3" borderId="21" xfId="0" applyFont="1" applyFill="1" applyBorder="1" applyAlignment="1">
      <alignment horizontal="center" vertical="center"/>
    </xf>
    <xf numFmtId="0" fontId="46" fillId="3" borderId="20" xfId="0" applyFont="1" applyFill="1" applyBorder="1" applyAlignment="1">
      <alignment horizontal="justify" vertical="center" wrapText="1"/>
    </xf>
    <xf numFmtId="0" fontId="46" fillId="3" borderId="47" xfId="0" applyFont="1" applyFill="1" applyBorder="1" applyAlignment="1">
      <alignment horizontal="justify" vertical="center" wrapText="1"/>
    </xf>
    <xf numFmtId="0" fontId="46" fillId="3" borderId="47" xfId="0" applyFont="1" applyFill="1" applyBorder="1" applyAlignment="1">
      <alignment horizontal="center" vertical="center" wrapText="1"/>
    </xf>
    <xf numFmtId="0" fontId="46" fillId="3" borderId="21" xfId="0" applyFont="1" applyFill="1" applyBorder="1" applyAlignment="1">
      <alignment horizontal="center" vertical="center" wrapText="1"/>
    </xf>
    <xf numFmtId="0" fontId="46" fillId="3" borderId="8" xfId="0" applyFont="1" applyFill="1" applyBorder="1" applyAlignment="1">
      <alignment horizontal="justify" vertical="center" wrapText="1"/>
    </xf>
    <xf numFmtId="0" fontId="46" fillId="3" borderId="10" xfId="0" applyFont="1" applyFill="1" applyBorder="1" applyAlignment="1">
      <alignment horizontal="justify" vertical="center" wrapText="1"/>
    </xf>
    <xf numFmtId="0" fontId="46" fillId="3" borderId="10" xfId="0" applyFont="1" applyFill="1" applyBorder="1" applyAlignment="1">
      <alignment horizontal="center" vertical="center" wrapText="1"/>
    </xf>
    <xf numFmtId="0" fontId="46" fillId="3" borderId="9" xfId="0" applyFont="1" applyFill="1" applyBorder="1" applyAlignment="1">
      <alignment horizontal="center" vertical="center" wrapText="1"/>
    </xf>
    <xf numFmtId="0" fontId="46" fillId="3" borderId="47" xfId="0" applyFont="1" applyFill="1" applyBorder="1" applyAlignment="1" applyProtection="1">
      <alignment horizontal="left" vertical="center" wrapText="1"/>
    </xf>
    <xf numFmtId="0" fontId="46" fillId="3" borderId="20" xfId="0" applyFont="1" applyFill="1" applyBorder="1" applyAlignment="1">
      <alignment vertical="center" wrapText="1"/>
    </xf>
    <xf numFmtId="0" fontId="46" fillId="3" borderId="47" xfId="0" applyFont="1" applyFill="1" applyBorder="1" applyAlignment="1">
      <alignment vertical="center" wrapText="1"/>
    </xf>
    <xf numFmtId="0" fontId="46" fillId="2" borderId="1" xfId="0" applyFont="1" applyFill="1" applyBorder="1" applyAlignment="1">
      <alignment vertical="center"/>
    </xf>
    <xf numFmtId="0" fontId="1" fillId="0" borderId="0" xfId="0" applyFont="1" applyAlignment="1">
      <alignment horizontal="left" vertical="center" indent="2"/>
    </xf>
    <xf numFmtId="0" fontId="2" fillId="3" borderId="20" xfId="0" applyFont="1" applyFill="1" applyBorder="1" applyAlignment="1">
      <alignment horizontal="justify" vertical="center" wrapText="1"/>
    </xf>
    <xf numFmtId="0" fontId="2" fillId="3" borderId="47" xfId="0" applyFont="1" applyFill="1" applyBorder="1" applyAlignment="1">
      <alignment horizontal="justify" vertical="center" wrapText="1"/>
    </xf>
    <xf numFmtId="0" fontId="2" fillId="3" borderId="47"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9" fillId="0" borderId="13" xfId="0" applyFont="1" applyBorder="1" applyAlignment="1" applyProtection="1">
      <alignment horizontal="center" wrapText="1"/>
      <protection hidden="1"/>
    </xf>
    <xf numFmtId="0" fontId="9" fillId="0" borderId="15" xfId="0" applyFont="1" applyBorder="1" applyAlignment="1" applyProtection="1">
      <alignment horizontal="center" wrapText="1"/>
      <protection hidden="1"/>
    </xf>
    <xf numFmtId="0" fontId="45" fillId="3" borderId="12" xfId="0" applyFont="1" applyFill="1" applyBorder="1" applyAlignment="1">
      <alignment horizontal="centerContinuous" vertical="center"/>
    </xf>
    <xf numFmtId="0" fontId="45" fillId="3" borderId="13" xfId="0" applyFont="1" applyFill="1" applyBorder="1" applyAlignment="1">
      <alignment horizontal="centerContinuous" vertical="center"/>
    </xf>
    <xf numFmtId="0" fontId="2" fillId="0" borderId="16" xfId="0" applyFont="1" applyBorder="1" applyAlignment="1">
      <alignment horizontal="left" vertical="center"/>
    </xf>
    <xf numFmtId="0" fontId="13" fillId="0" borderId="17" xfId="0" applyFont="1" applyBorder="1" applyAlignment="1">
      <alignment horizontal="left" vertical="center"/>
    </xf>
    <xf numFmtId="0" fontId="2" fillId="0" borderId="14" xfId="0" applyFont="1" applyBorder="1" applyAlignment="1">
      <alignment horizontal="left" vertical="center"/>
    </xf>
    <xf numFmtId="0" fontId="13" fillId="0" borderId="55" xfId="0" applyFont="1" applyBorder="1" applyAlignment="1" applyProtection="1">
      <alignment horizontal="left" vertical="center"/>
      <protection locked="0"/>
    </xf>
    <xf numFmtId="0" fontId="13" fillId="0" borderId="44" xfId="0" applyFont="1" applyBorder="1" applyAlignment="1">
      <alignment horizontal="center" vertical="center" wrapText="1"/>
    </xf>
    <xf numFmtId="0" fontId="18" fillId="6" borderId="25" xfId="1" applyFont="1" applyFill="1" applyBorder="1" applyAlignment="1">
      <alignment horizontal="center" vertical="center"/>
    </xf>
    <xf numFmtId="0" fontId="18" fillId="6" borderId="26" xfId="1" applyFont="1" applyFill="1" applyBorder="1" applyAlignment="1">
      <alignment horizontal="center" vertical="center"/>
    </xf>
    <xf numFmtId="0" fontId="18" fillId="6" borderId="27" xfId="1" applyFont="1" applyFill="1" applyBorder="1" applyAlignment="1">
      <alignment horizontal="center" vertical="center"/>
    </xf>
    <xf numFmtId="0" fontId="19" fillId="5" borderId="26" xfId="1" applyFont="1" applyFill="1" applyBorder="1" applyAlignment="1">
      <alignment horizontal="center" vertical="center"/>
    </xf>
    <xf numFmtId="0" fontId="29" fillId="0" borderId="35" xfId="0" applyFont="1" applyBorder="1" applyAlignment="1">
      <alignment horizontal="left"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0" borderId="38" xfId="0" applyFont="1" applyBorder="1" applyAlignment="1">
      <alignment horizontal="left" vertical="center" wrapText="1"/>
    </xf>
    <xf numFmtId="0" fontId="29" fillId="0" borderId="0" xfId="0" applyFont="1" applyBorder="1" applyAlignment="1">
      <alignment horizontal="left" vertical="center" wrapText="1"/>
    </xf>
    <xf numFmtId="0" fontId="29" fillId="0" borderId="39" xfId="0" applyFont="1" applyBorder="1" applyAlignment="1">
      <alignment horizontal="left" vertical="center" wrapText="1"/>
    </xf>
    <xf numFmtId="0" fontId="29" fillId="0" borderId="40" xfId="0" applyFont="1" applyBorder="1" applyAlignment="1">
      <alignment horizontal="left" vertical="center" wrapText="1"/>
    </xf>
    <xf numFmtId="0" fontId="29" fillId="0" borderId="41" xfId="0" applyFont="1" applyBorder="1" applyAlignment="1">
      <alignment horizontal="left" vertical="center" wrapText="1"/>
    </xf>
    <xf numFmtId="0" fontId="29" fillId="0" borderId="42" xfId="0" applyFont="1" applyBorder="1" applyAlignment="1">
      <alignment horizontal="left" vertical="center" wrapText="1"/>
    </xf>
    <xf numFmtId="0" fontId="32" fillId="2" borderId="22" xfId="0" applyFont="1" applyFill="1" applyBorder="1" applyAlignment="1">
      <alignment horizontal="center" vertical="center"/>
    </xf>
    <xf numFmtId="0" fontId="32" fillId="2" borderId="23" xfId="0" applyFont="1" applyFill="1" applyBorder="1" applyAlignment="1">
      <alignment horizontal="center" vertical="center"/>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6" xfId="0" applyFont="1" applyBorder="1" applyAlignment="1">
      <alignment horizontal="left" vertical="center" wrapText="1"/>
    </xf>
    <xf numFmtId="0" fontId="13" fillId="0" borderId="14" xfId="0" applyFont="1" applyBorder="1" applyAlignment="1">
      <alignment horizontal="left" vertical="center" wrapText="1"/>
    </xf>
    <xf numFmtId="0" fontId="1" fillId="0" borderId="79" xfId="0" applyFont="1" applyBorder="1" applyAlignment="1">
      <alignment horizontal="left" vertical="center" indent="3"/>
    </xf>
    <xf numFmtId="0" fontId="25" fillId="0" borderId="58" xfId="0" applyFont="1" applyBorder="1" applyAlignment="1" applyProtection="1">
      <alignment horizontal="center" vertical="center" wrapText="1"/>
      <protection locked="0"/>
    </xf>
    <xf numFmtId="0" fontId="25" fillId="0" borderId="46" xfId="0" applyFont="1" applyBorder="1" applyAlignment="1" applyProtection="1">
      <alignment horizontal="center" vertical="center" wrapText="1"/>
      <protection locked="0"/>
    </xf>
    <xf numFmtId="0" fontId="25" fillId="0" borderId="64" xfId="0" applyFont="1" applyBorder="1" applyAlignment="1" applyProtection="1">
      <alignment horizontal="center" vertical="center" wrapText="1"/>
      <protection locked="0"/>
    </xf>
    <xf numFmtId="0" fontId="25" fillId="0" borderId="51" xfId="0" applyFont="1" applyBorder="1" applyAlignment="1" applyProtection="1">
      <alignment horizontal="center" vertical="center" wrapText="1"/>
      <protection locked="0"/>
    </xf>
    <xf numFmtId="0" fontId="25" fillId="0" borderId="81" xfId="0" applyFont="1" applyBorder="1" applyAlignment="1" applyProtection="1">
      <alignment horizontal="left" vertical="center" wrapText="1"/>
      <protection locked="0"/>
    </xf>
    <xf numFmtId="0" fontId="25" fillId="0" borderId="78" xfId="0" applyFont="1" applyBorder="1" applyAlignment="1" applyProtection="1">
      <alignment horizontal="left" vertical="center" wrapText="1"/>
      <protection locked="0"/>
    </xf>
    <xf numFmtId="0" fontId="25" fillId="0" borderId="82" xfId="0" applyFont="1" applyBorder="1" applyAlignment="1" applyProtection="1">
      <alignment horizontal="left" vertical="center" wrapText="1"/>
      <protection locked="0"/>
    </xf>
    <xf numFmtId="0" fontId="25" fillId="0" borderId="79" xfId="0" applyFont="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0" borderId="80" xfId="0" applyFont="1" applyBorder="1" applyAlignment="1" applyProtection="1">
      <alignment horizontal="left" vertical="center" wrapText="1"/>
      <protection locked="0"/>
    </xf>
    <xf numFmtId="0" fontId="25" fillId="0" borderId="83" xfId="0" applyFont="1" applyBorder="1" applyAlignment="1" applyProtection="1">
      <alignment horizontal="left" vertical="center" wrapText="1"/>
      <protection locked="0"/>
    </xf>
    <xf numFmtId="0" fontId="25" fillId="0" borderId="48" xfId="0" applyFont="1" applyBorder="1" applyAlignment="1" applyProtection="1">
      <alignment horizontal="left" vertical="center" wrapText="1"/>
      <protection locked="0"/>
    </xf>
    <xf numFmtId="0" fontId="25" fillId="0" borderId="84" xfId="0" applyFont="1" applyBorder="1" applyAlignment="1" applyProtection="1">
      <alignment horizontal="left" vertical="center" wrapText="1"/>
      <protection locked="0"/>
    </xf>
    <xf numFmtId="0" fontId="46" fillId="3" borderId="22" xfId="0" applyFont="1" applyFill="1" applyBorder="1" applyAlignment="1">
      <alignment horizontal="left" vertical="center"/>
    </xf>
    <xf numFmtId="0" fontId="46" fillId="3" borderId="23" xfId="0" applyFont="1" applyFill="1" applyBorder="1" applyAlignment="1">
      <alignment horizontal="left" vertical="center"/>
    </xf>
    <xf numFmtId="0" fontId="46" fillId="2" borderId="20" xfId="0" applyFont="1" applyFill="1" applyBorder="1" applyAlignment="1">
      <alignment horizontal="left" vertical="center"/>
    </xf>
    <xf numFmtId="0" fontId="46" fillId="2" borderId="47" xfId="0" applyFont="1" applyFill="1" applyBorder="1" applyAlignment="1">
      <alignment horizontal="left" vertical="center"/>
    </xf>
    <xf numFmtId="0" fontId="32" fillId="3" borderId="22" xfId="0" applyFont="1" applyFill="1" applyBorder="1" applyAlignment="1">
      <alignment horizontal="left" vertical="center"/>
    </xf>
    <xf numFmtId="0" fontId="32" fillId="3" borderId="23" xfId="0" applyFont="1" applyFill="1" applyBorder="1" applyAlignment="1">
      <alignment horizontal="left" vertical="center"/>
    </xf>
    <xf numFmtId="0" fontId="25" fillId="0" borderId="81" xfId="0" applyFont="1" applyBorder="1" applyAlignment="1" applyProtection="1">
      <alignment horizontal="left" vertical="center" wrapText="1"/>
    </xf>
    <xf numFmtId="0" fontId="25" fillId="0" borderId="79" xfId="0" applyFont="1" applyBorder="1" applyAlignment="1" applyProtection="1">
      <alignment horizontal="left" vertical="center" wrapText="1"/>
    </xf>
    <xf numFmtId="0" fontId="25" fillId="0" borderId="93" xfId="0" applyFont="1" applyBorder="1" applyAlignment="1" applyProtection="1">
      <alignment horizontal="left" vertical="center" wrapText="1"/>
    </xf>
    <xf numFmtId="0" fontId="25" fillId="0" borderId="94" xfId="0" applyFont="1" applyBorder="1" applyAlignment="1" applyProtection="1">
      <alignment horizontal="left" vertical="center" wrapText="1"/>
    </xf>
    <xf numFmtId="0" fontId="25" fillId="0" borderId="83" xfId="0" applyFont="1" applyBorder="1" applyAlignment="1" applyProtection="1">
      <alignment horizontal="left" vertical="center" wrapText="1"/>
    </xf>
    <xf numFmtId="0" fontId="25" fillId="0" borderId="65" xfId="0" applyFont="1" applyBorder="1" applyAlignment="1" applyProtection="1">
      <alignment horizontal="center" vertical="center" wrapText="1"/>
      <protection locked="0"/>
    </xf>
    <xf numFmtId="0" fontId="25" fillId="0" borderId="50" xfId="0" applyFont="1" applyBorder="1" applyAlignment="1" applyProtection="1">
      <alignment horizontal="center" vertical="center" wrapText="1"/>
      <protection locked="0"/>
    </xf>
    <xf numFmtId="0" fontId="25" fillId="0" borderId="59" xfId="0" applyFont="1" applyBorder="1" applyAlignment="1" applyProtection="1">
      <alignment horizontal="center" vertical="center" wrapText="1"/>
    </xf>
    <xf numFmtId="0" fontId="25" fillId="0" borderId="46" xfId="0" applyFont="1" applyBorder="1" applyAlignment="1" applyProtection="1">
      <alignment horizontal="center" vertical="center" wrapText="1"/>
    </xf>
    <xf numFmtId="0" fontId="25" fillId="0" borderId="53" xfId="0" applyFont="1" applyBorder="1" applyAlignment="1" applyProtection="1">
      <alignment horizontal="left" vertical="center" wrapText="1"/>
    </xf>
    <xf numFmtId="0" fontId="25" fillId="0" borderId="54" xfId="0" applyFont="1" applyBorder="1" applyAlignment="1" applyProtection="1">
      <alignment horizontal="left" vertical="center" wrapText="1"/>
    </xf>
    <xf numFmtId="0" fontId="46" fillId="3" borderId="47" xfId="0" applyFont="1" applyFill="1" applyBorder="1" applyAlignment="1" applyProtection="1">
      <alignment vertical="center"/>
    </xf>
    <xf numFmtId="0" fontId="47" fillId="3" borderId="21" xfId="0" applyFont="1" applyFill="1" applyBorder="1" applyAlignment="1" applyProtection="1">
      <alignment vertical="center"/>
    </xf>
    <xf numFmtId="0" fontId="13" fillId="0" borderId="57"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13" fillId="0" borderId="55"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13" fillId="0" borderId="56"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46" fillId="3" borderId="20" xfId="0" applyFont="1" applyFill="1" applyBorder="1" applyAlignment="1">
      <alignment horizontal="left" vertical="center"/>
    </xf>
    <xf numFmtId="0" fontId="46" fillId="3" borderId="47" xfId="0" applyFont="1" applyFill="1" applyBorder="1" applyAlignment="1">
      <alignment horizontal="left" vertical="center"/>
    </xf>
    <xf numFmtId="0" fontId="3" fillId="0" borderId="0" xfId="0" applyFont="1" applyBorder="1" applyAlignment="1">
      <alignment horizontal="left" vertical="center" wrapText="1"/>
    </xf>
    <xf numFmtId="0" fontId="13" fillId="0" borderId="64"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0" fontId="46" fillId="3" borderId="47"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13" fillId="0" borderId="65" xfId="0" applyFont="1" applyBorder="1" applyAlignment="1" applyProtection="1">
      <alignment horizontal="left" vertical="center" wrapText="1"/>
      <protection locked="0"/>
    </xf>
    <xf numFmtId="0" fontId="13" fillId="0" borderId="50" xfId="0" applyFont="1" applyBorder="1" applyAlignment="1" applyProtection="1">
      <alignment horizontal="left" vertical="center" wrapText="1"/>
      <protection locked="0"/>
    </xf>
    <xf numFmtId="0" fontId="13" fillId="0" borderId="58"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25" fillId="0" borderId="12" xfId="0" applyFont="1" applyBorder="1" applyAlignment="1" applyProtection="1">
      <alignment horizontal="left" vertical="center" wrapText="1"/>
    </xf>
    <xf numFmtId="0" fontId="25" fillId="0" borderId="16" xfId="0" applyFont="1" applyBorder="1" applyAlignment="1" applyProtection="1">
      <alignment horizontal="left" vertical="center" wrapText="1"/>
    </xf>
    <xf numFmtId="0" fontId="25" fillId="0" borderId="14" xfId="0" applyFont="1" applyBorder="1" applyAlignment="1" applyProtection="1">
      <alignment horizontal="left" vertical="center" wrapText="1"/>
    </xf>
    <xf numFmtId="0" fontId="13" fillId="0" borderId="62" xfId="0" applyFont="1" applyBorder="1" applyAlignment="1" applyProtection="1">
      <alignment vertical="center"/>
      <protection locked="0"/>
    </xf>
    <xf numFmtId="0" fontId="0" fillId="0" borderId="13" xfId="0" applyBorder="1" applyAlignment="1" applyProtection="1">
      <alignment vertical="center"/>
      <protection locked="0"/>
    </xf>
    <xf numFmtId="0" fontId="0" fillId="0" borderId="17" xfId="0" applyBorder="1" applyAlignment="1" applyProtection="1">
      <alignment vertical="center"/>
      <protection locked="0"/>
    </xf>
    <xf numFmtId="0" fontId="0" fillId="0" borderId="15" xfId="0" applyBorder="1" applyAlignment="1" applyProtection="1">
      <alignment vertical="center"/>
      <protection locked="0"/>
    </xf>
    <xf numFmtId="0" fontId="13" fillId="0" borderId="63" xfId="0" applyFont="1" applyBorder="1" applyAlignment="1">
      <alignment horizontal="left" vertical="center" wrapText="1"/>
    </xf>
    <xf numFmtId="0" fontId="13" fillId="0" borderId="77" xfId="0" applyFont="1" applyBorder="1" applyAlignment="1">
      <alignment horizontal="left" vertical="center" wrapText="1"/>
    </xf>
    <xf numFmtId="0" fontId="13" fillId="0" borderId="50" xfId="0" applyFont="1" applyBorder="1" applyAlignment="1">
      <alignment horizontal="left" vertical="center" wrapText="1"/>
    </xf>
    <xf numFmtId="0" fontId="46" fillId="3" borderId="21" xfId="0" applyFont="1" applyFill="1" applyBorder="1" applyAlignment="1">
      <alignment horizontal="left" vertical="center"/>
    </xf>
    <xf numFmtId="0" fontId="25" fillId="0" borderId="79" xfId="0" applyFont="1" applyBorder="1" applyAlignment="1">
      <alignment vertical="center" wrapText="1"/>
    </xf>
    <xf numFmtId="0" fontId="25" fillId="0" borderId="0" xfId="0" applyFont="1" applyBorder="1" applyAlignment="1">
      <alignment vertical="center" wrapText="1"/>
    </xf>
    <xf numFmtId="0" fontId="25" fillId="0" borderId="80" xfId="0" applyFont="1" applyBorder="1" applyAlignment="1">
      <alignment vertical="center" wrapText="1"/>
    </xf>
    <xf numFmtId="0" fontId="13" fillId="0" borderId="79" xfId="0" applyFont="1" applyBorder="1" applyAlignment="1">
      <alignment vertical="center" wrapText="1"/>
    </xf>
    <xf numFmtId="0" fontId="13" fillId="0" borderId="0" xfId="0" applyFont="1" applyBorder="1" applyAlignment="1">
      <alignment vertical="center" wrapText="1"/>
    </xf>
    <xf numFmtId="0" fontId="13" fillId="0" borderId="80" xfId="0" applyFont="1" applyBorder="1" applyAlignment="1">
      <alignment vertical="center" wrapText="1"/>
    </xf>
    <xf numFmtId="0" fontId="13" fillId="0" borderId="53" xfId="0" applyFont="1" applyBorder="1" applyAlignment="1" applyProtection="1">
      <alignment horizontal="left" vertical="center" wrapText="1"/>
    </xf>
    <xf numFmtId="0" fontId="13" fillId="0" borderId="88" xfId="0" applyFont="1" applyBorder="1" applyAlignment="1" applyProtection="1">
      <alignment horizontal="left" vertical="center" wrapText="1"/>
    </xf>
    <xf numFmtId="0" fontId="13" fillId="0" borderId="87" xfId="0" applyFont="1" applyBorder="1" applyAlignment="1" applyProtection="1">
      <alignment horizontal="left" vertical="center" wrapText="1"/>
    </xf>
    <xf numFmtId="0" fontId="13" fillId="0" borderId="53" xfId="0" applyFont="1" applyBorder="1" applyAlignment="1" applyProtection="1">
      <alignment horizontal="left" vertical="center" indent="2"/>
    </xf>
    <xf numFmtId="0" fontId="13" fillId="0" borderId="90" xfId="0" applyFont="1" applyBorder="1" applyAlignment="1" applyProtection="1">
      <alignment horizontal="left" vertical="center" indent="2"/>
    </xf>
    <xf numFmtId="0" fontId="13" fillId="0" borderId="53" xfId="0" applyFont="1" applyBorder="1" applyAlignment="1" applyProtection="1">
      <alignment vertical="center" wrapText="1"/>
    </xf>
    <xf numFmtId="0" fontId="13" fillId="0" borderId="88" xfId="0" applyFont="1" applyBorder="1" applyAlignment="1" applyProtection="1">
      <alignment vertical="center" wrapText="1"/>
    </xf>
    <xf numFmtId="0" fontId="13" fillId="0" borderId="87" xfId="0" applyFont="1" applyBorder="1" applyAlignment="1" applyProtection="1">
      <alignment vertical="center" wrapText="1"/>
    </xf>
    <xf numFmtId="0" fontId="46" fillId="3" borderId="22" xfId="0" applyFont="1" applyFill="1" applyBorder="1" applyAlignment="1" applyProtection="1">
      <alignment horizontal="left" vertical="center"/>
    </xf>
    <xf numFmtId="0" fontId="46" fillId="3" borderId="85" xfId="0" applyFont="1" applyFill="1" applyBorder="1" applyAlignment="1" applyProtection="1">
      <alignment horizontal="left" vertical="center"/>
    </xf>
    <xf numFmtId="0" fontId="46" fillId="3" borderId="23" xfId="0" applyFont="1" applyFill="1" applyBorder="1" applyAlignment="1" applyProtection="1">
      <alignment horizontal="left" vertical="center"/>
    </xf>
  </cellXfs>
  <cellStyles count="2">
    <cellStyle name="Normal" xfId="0" builtinId="0"/>
    <cellStyle name="Normal 2" xfId="1"/>
  </cellStyles>
  <dxfs count="872">
    <dxf>
      <font>
        <color theme="4" tint="-0.499984740745262"/>
      </font>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4" tint="-0.499984740745262"/>
      </font>
    </dxf>
    <dxf>
      <fill>
        <patternFill>
          <bgColor theme="0" tint="-0.24994659260841701"/>
        </patternFill>
      </fill>
    </dxf>
    <dxf>
      <fill>
        <patternFill>
          <bgColor theme="0" tint="-0.24994659260841701"/>
        </patternFill>
      </fill>
    </dxf>
    <dxf>
      <font>
        <color theme="4" tint="-0.499984740745262"/>
      </font>
    </dxf>
    <dxf>
      <fill>
        <patternFill>
          <bgColor theme="0" tint="-0.24994659260841701"/>
        </patternFill>
      </fill>
    </dxf>
    <dxf>
      <fill>
        <patternFill>
          <bgColor theme="0" tint="-0.24994659260841701"/>
        </patternFill>
      </fill>
    </dxf>
    <dxf>
      <font>
        <b/>
        <i/>
        <color rgb="FFFF0000"/>
      </font>
    </dxf>
    <dxf>
      <fill>
        <patternFill>
          <bgColor theme="0" tint="-0.24994659260841701"/>
        </patternFill>
      </fill>
    </dxf>
    <dxf>
      <fill>
        <patternFill>
          <bgColor theme="0" tint="-0.24994659260841701"/>
        </patternFill>
      </fill>
    </dxf>
    <dxf>
      <font>
        <b/>
        <i/>
        <color rgb="FFFF0000"/>
      </font>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b/>
        <i/>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4" tint="-0.499984740745262"/>
      </font>
    </dxf>
    <dxf>
      <font>
        <color theme="4" tint="-0.499984740745262"/>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FF0000"/>
      </font>
    </dxf>
    <dxf>
      <fill>
        <patternFill>
          <bgColor theme="0" tint="-0.34998626667073579"/>
        </patternFill>
      </fill>
    </dxf>
    <dxf>
      <fill>
        <patternFill>
          <bgColor theme="0" tint="-0.34998626667073579"/>
        </patternFill>
      </fill>
    </dxf>
    <dxf>
      <fill>
        <patternFill>
          <bgColor theme="0" tint="-0.24994659260841701"/>
        </patternFill>
      </fill>
    </dxf>
    <dxf>
      <font>
        <b/>
        <i/>
        <color rgb="FFFF0000"/>
      </font>
    </dxf>
    <dxf>
      <font>
        <b/>
        <i/>
        <color rgb="FFFF0000"/>
      </font>
    </dxf>
    <dxf>
      <fill>
        <patternFill>
          <bgColor theme="0" tint="-0.24994659260841701"/>
        </patternFill>
      </fill>
    </dxf>
    <dxf>
      <fill>
        <patternFill>
          <bgColor theme="0" tint="-0.24994659260841701"/>
        </patternFill>
      </fill>
    </dxf>
    <dxf>
      <font>
        <b/>
        <i val="0"/>
        <color rgb="FFFF0000"/>
      </font>
    </dxf>
    <dxf>
      <font>
        <b/>
        <i/>
        <color rgb="FFFF0000"/>
      </font>
    </dxf>
    <dxf>
      <font>
        <b/>
        <i val="0"/>
        <color rgb="FFFF0000"/>
      </font>
    </dxf>
    <dxf>
      <font>
        <b/>
        <i val="0"/>
        <color rgb="FFFF0000"/>
      </font>
    </dxf>
    <dxf>
      <font>
        <b/>
        <i val="0"/>
        <color rgb="FFFF0000"/>
      </font>
    </dxf>
    <dxf>
      <fill>
        <patternFill>
          <bgColor theme="0" tint="-0.24994659260841701"/>
        </patternFill>
      </fill>
    </dxf>
    <dxf>
      <fill>
        <patternFill>
          <bgColor theme="0" tint="-0.24994659260841701"/>
        </patternFill>
      </fill>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s>
  <tableStyles count="0" defaultTableStyle="TableStyleMedium2" defaultPivotStyle="PivotStyleLight16"/>
  <colors>
    <mruColors>
      <color rgb="FF1F497D"/>
      <color rgb="FF1F0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fmlaLink="$N$16" lockText="1"/>
</file>

<file path=xl/ctrlProps/ctrlProp10.xml><?xml version="1.0" encoding="utf-8"?>
<formControlPr xmlns="http://schemas.microsoft.com/office/spreadsheetml/2009/9/main" objectType="CheckBox" fmlaLink="$O$46" lockText="1"/>
</file>

<file path=xl/ctrlProps/ctrlProp100.xml><?xml version="1.0" encoding="utf-8"?>
<formControlPr xmlns="http://schemas.microsoft.com/office/spreadsheetml/2009/9/main" objectType="CheckBox" fmlaLink="AA22" lockText="1"/>
</file>

<file path=xl/ctrlProps/ctrlProp101.xml><?xml version="1.0" encoding="utf-8"?>
<formControlPr xmlns="http://schemas.microsoft.com/office/spreadsheetml/2009/9/main" objectType="CheckBox" fmlaLink="AB22" lockText="1"/>
</file>

<file path=xl/ctrlProps/ctrlProp102.xml><?xml version="1.0" encoding="utf-8"?>
<formControlPr xmlns="http://schemas.microsoft.com/office/spreadsheetml/2009/9/main" objectType="CheckBox" fmlaLink="O26" lockText="1"/>
</file>

<file path=xl/ctrlProps/ctrlProp103.xml><?xml version="1.0" encoding="utf-8"?>
<formControlPr xmlns="http://schemas.microsoft.com/office/spreadsheetml/2009/9/main" objectType="CheckBox" fmlaLink="P26" lockText="1"/>
</file>

<file path=xl/ctrlProps/ctrlProp104.xml><?xml version="1.0" encoding="utf-8"?>
<formControlPr xmlns="http://schemas.microsoft.com/office/spreadsheetml/2009/9/main" objectType="CheckBox" fmlaLink="AC43" lockText="1"/>
</file>

<file path=xl/ctrlProps/ctrlProp105.xml><?xml version="1.0" encoding="utf-8"?>
<formControlPr xmlns="http://schemas.microsoft.com/office/spreadsheetml/2009/9/main" objectType="CheckBox" fmlaLink="AD43" lockText="1"/>
</file>

<file path=xl/ctrlProps/ctrlProp106.xml><?xml version="1.0" encoding="utf-8"?>
<formControlPr xmlns="http://schemas.microsoft.com/office/spreadsheetml/2009/9/main" objectType="CheckBox" fmlaLink="Z43" lockText="1"/>
</file>

<file path=xl/ctrlProps/ctrlProp107.xml><?xml version="1.0" encoding="utf-8"?>
<formControlPr xmlns="http://schemas.microsoft.com/office/spreadsheetml/2009/9/main" objectType="CheckBox" fmlaLink="AA43" lockText="1"/>
</file>

<file path=xl/ctrlProps/ctrlProp108.xml><?xml version="1.0" encoding="utf-8"?>
<formControlPr xmlns="http://schemas.microsoft.com/office/spreadsheetml/2009/9/main" objectType="CheckBox" fmlaLink="AC44" lockText="1"/>
</file>

<file path=xl/ctrlProps/ctrlProp109.xml><?xml version="1.0" encoding="utf-8"?>
<formControlPr xmlns="http://schemas.microsoft.com/office/spreadsheetml/2009/9/main" objectType="CheckBox" fmlaLink="AD44" lockText="1"/>
</file>

<file path=xl/ctrlProps/ctrlProp11.xml><?xml version="1.0" encoding="utf-8"?>
<formControlPr xmlns="http://schemas.microsoft.com/office/spreadsheetml/2009/9/main" objectType="CheckBox" fmlaLink="$N$58" lockText="1"/>
</file>

<file path=xl/ctrlProps/ctrlProp110.xml><?xml version="1.0" encoding="utf-8"?>
<formControlPr xmlns="http://schemas.microsoft.com/office/spreadsheetml/2009/9/main" objectType="CheckBox" fmlaLink="Z44" lockText="1"/>
</file>

<file path=xl/ctrlProps/ctrlProp111.xml><?xml version="1.0" encoding="utf-8"?>
<formControlPr xmlns="http://schemas.microsoft.com/office/spreadsheetml/2009/9/main" objectType="CheckBox" fmlaLink="AA44" lockText="1"/>
</file>

<file path=xl/ctrlProps/ctrlProp112.xml><?xml version="1.0" encoding="utf-8"?>
<formControlPr xmlns="http://schemas.microsoft.com/office/spreadsheetml/2009/9/main" objectType="CheckBox" fmlaLink="AC45" lockText="1"/>
</file>

<file path=xl/ctrlProps/ctrlProp113.xml><?xml version="1.0" encoding="utf-8"?>
<formControlPr xmlns="http://schemas.microsoft.com/office/spreadsheetml/2009/9/main" objectType="CheckBox" fmlaLink="AD45" lockText="1"/>
</file>

<file path=xl/ctrlProps/ctrlProp114.xml><?xml version="1.0" encoding="utf-8"?>
<formControlPr xmlns="http://schemas.microsoft.com/office/spreadsheetml/2009/9/main" objectType="CheckBox" fmlaLink="Z45" lockText="1"/>
</file>

<file path=xl/ctrlProps/ctrlProp115.xml><?xml version="1.0" encoding="utf-8"?>
<formControlPr xmlns="http://schemas.microsoft.com/office/spreadsheetml/2009/9/main" objectType="CheckBox" fmlaLink="AA45" lockText="1"/>
</file>

<file path=xl/ctrlProps/ctrlProp116.xml><?xml version="1.0" encoding="utf-8"?>
<formControlPr xmlns="http://schemas.microsoft.com/office/spreadsheetml/2009/9/main" objectType="CheckBox" fmlaLink="AC46" lockText="1"/>
</file>

<file path=xl/ctrlProps/ctrlProp117.xml><?xml version="1.0" encoding="utf-8"?>
<formControlPr xmlns="http://schemas.microsoft.com/office/spreadsheetml/2009/9/main" objectType="CheckBox" fmlaLink="AD46" lockText="1"/>
</file>

<file path=xl/ctrlProps/ctrlProp118.xml><?xml version="1.0" encoding="utf-8"?>
<formControlPr xmlns="http://schemas.microsoft.com/office/spreadsheetml/2009/9/main" objectType="CheckBox" fmlaLink="Z46" lockText="1"/>
</file>

<file path=xl/ctrlProps/ctrlProp119.xml><?xml version="1.0" encoding="utf-8"?>
<formControlPr xmlns="http://schemas.microsoft.com/office/spreadsheetml/2009/9/main" objectType="CheckBox" fmlaLink="AA46" lockText="1"/>
</file>

<file path=xl/ctrlProps/ctrlProp12.xml><?xml version="1.0" encoding="utf-8"?>
<formControlPr xmlns="http://schemas.microsoft.com/office/spreadsheetml/2009/9/main" objectType="CheckBox" fmlaLink="$O$58" lockText="1"/>
</file>

<file path=xl/ctrlProps/ctrlProp120.xml><?xml version="1.0" encoding="utf-8"?>
<formControlPr xmlns="http://schemas.microsoft.com/office/spreadsheetml/2009/9/main" objectType="CheckBox" fmlaLink="AC47" lockText="1"/>
</file>

<file path=xl/ctrlProps/ctrlProp121.xml><?xml version="1.0" encoding="utf-8"?>
<formControlPr xmlns="http://schemas.microsoft.com/office/spreadsheetml/2009/9/main" objectType="CheckBox" fmlaLink="AD47" lockText="1"/>
</file>

<file path=xl/ctrlProps/ctrlProp122.xml><?xml version="1.0" encoding="utf-8"?>
<formControlPr xmlns="http://schemas.microsoft.com/office/spreadsheetml/2009/9/main" objectType="CheckBox" fmlaLink="Z47" lockText="1"/>
</file>

<file path=xl/ctrlProps/ctrlProp123.xml><?xml version="1.0" encoding="utf-8"?>
<formControlPr xmlns="http://schemas.microsoft.com/office/spreadsheetml/2009/9/main" objectType="CheckBox" fmlaLink="AA47" lockText="1"/>
</file>

<file path=xl/ctrlProps/ctrlProp124.xml><?xml version="1.0" encoding="utf-8"?>
<formControlPr xmlns="http://schemas.microsoft.com/office/spreadsheetml/2009/9/main" objectType="CheckBox" fmlaLink="AC48" lockText="1"/>
</file>

<file path=xl/ctrlProps/ctrlProp125.xml><?xml version="1.0" encoding="utf-8"?>
<formControlPr xmlns="http://schemas.microsoft.com/office/spreadsheetml/2009/9/main" objectType="CheckBox" fmlaLink="AD48" lockText="1"/>
</file>

<file path=xl/ctrlProps/ctrlProp126.xml><?xml version="1.0" encoding="utf-8"?>
<formControlPr xmlns="http://schemas.microsoft.com/office/spreadsheetml/2009/9/main" objectType="CheckBox" fmlaLink="Z48" lockText="1"/>
</file>

<file path=xl/ctrlProps/ctrlProp127.xml><?xml version="1.0" encoding="utf-8"?>
<formControlPr xmlns="http://schemas.microsoft.com/office/spreadsheetml/2009/9/main" objectType="CheckBox" fmlaLink="AA48" lockText="1"/>
</file>

<file path=xl/ctrlProps/ctrlProp128.xml><?xml version="1.0" encoding="utf-8"?>
<formControlPr xmlns="http://schemas.microsoft.com/office/spreadsheetml/2009/9/main" objectType="CheckBox" fmlaLink="AC49" lockText="1"/>
</file>

<file path=xl/ctrlProps/ctrlProp129.xml><?xml version="1.0" encoding="utf-8"?>
<formControlPr xmlns="http://schemas.microsoft.com/office/spreadsheetml/2009/9/main" objectType="CheckBox" fmlaLink="AD49" lockText="1"/>
</file>

<file path=xl/ctrlProps/ctrlProp13.xml><?xml version="1.0" encoding="utf-8"?>
<formControlPr xmlns="http://schemas.microsoft.com/office/spreadsheetml/2009/9/main" objectType="CheckBox" fmlaLink="$N$61" lockText="1"/>
</file>

<file path=xl/ctrlProps/ctrlProp130.xml><?xml version="1.0" encoding="utf-8"?>
<formControlPr xmlns="http://schemas.microsoft.com/office/spreadsheetml/2009/9/main" objectType="CheckBox" fmlaLink="Z49" lockText="1"/>
</file>

<file path=xl/ctrlProps/ctrlProp131.xml><?xml version="1.0" encoding="utf-8"?>
<formControlPr xmlns="http://schemas.microsoft.com/office/spreadsheetml/2009/9/main" objectType="CheckBox" fmlaLink="AA49" lockText="1"/>
</file>

<file path=xl/ctrlProps/ctrlProp132.xml><?xml version="1.0" encoding="utf-8"?>
<formControlPr xmlns="http://schemas.microsoft.com/office/spreadsheetml/2009/9/main" objectType="CheckBox" fmlaLink="AC50" lockText="1"/>
</file>

<file path=xl/ctrlProps/ctrlProp133.xml><?xml version="1.0" encoding="utf-8"?>
<formControlPr xmlns="http://schemas.microsoft.com/office/spreadsheetml/2009/9/main" objectType="CheckBox" fmlaLink="AD50" lockText="1"/>
</file>

<file path=xl/ctrlProps/ctrlProp134.xml><?xml version="1.0" encoding="utf-8"?>
<formControlPr xmlns="http://schemas.microsoft.com/office/spreadsheetml/2009/9/main" objectType="CheckBox" fmlaLink="Z50" lockText="1"/>
</file>

<file path=xl/ctrlProps/ctrlProp135.xml><?xml version="1.0" encoding="utf-8"?>
<formControlPr xmlns="http://schemas.microsoft.com/office/spreadsheetml/2009/9/main" objectType="CheckBox" fmlaLink="AA50" lockText="1"/>
</file>

<file path=xl/ctrlProps/ctrlProp136.xml><?xml version="1.0" encoding="utf-8"?>
<formControlPr xmlns="http://schemas.microsoft.com/office/spreadsheetml/2009/9/main" objectType="CheckBox" fmlaLink="AC51" lockText="1"/>
</file>

<file path=xl/ctrlProps/ctrlProp137.xml><?xml version="1.0" encoding="utf-8"?>
<formControlPr xmlns="http://schemas.microsoft.com/office/spreadsheetml/2009/9/main" objectType="CheckBox" fmlaLink="AD51" lockText="1"/>
</file>

<file path=xl/ctrlProps/ctrlProp138.xml><?xml version="1.0" encoding="utf-8"?>
<formControlPr xmlns="http://schemas.microsoft.com/office/spreadsheetml/2009/9/main" objectType="CheckBox" fmlaLink="Z51" lockText="1"/>
</file>

<file path=xl/ctrlProps/ctrlProp139.xml><?xml version="1.0" encoding="utf-8"?>
<formControlPr xmlns="http://schemas.microsoft.com/office/spreadsheetml/2009/9/main" objectType="CheckBox" fmlaLink="AA51" lockText="1"/>
</file>

<file path=xl/ctrlProps/ctrlProp14.xml><?xml version="1.0" encoding="utf-8"?>
<formControlPr xmlns="http://schemas.microsoft.com/office/spreadsheetml/2009/9/main" objectType="CheckBox" fmlaLink="$O$61" lockText="1"/>
</file>

<file path=xl/ctrlProps/ctrlProp140.xml><?xml version="1.0" encoding="utf-8"?>
<formControlPr xmlns="http://schemas.microsoft.com/office/spreadsheetml/2009/9/main" objectType="CheckBox" fmlaLink="AC52" lockText="1"/>
</file>

<file path=xl/ctrlProps/ctrlProp141.xml><?xml version="1.0" encoding="utf-8"?>
<formControlPr xmlns="http://schemas.microsoft.com/office/spreadsheetml/2009/9/main" objectType="CheckBox" fmlaLink="AD52" lockText="1"/>
</file>

<file path=xl/ctrlProps/ctrlProp142.xml><?xml version="1.0" encoding="utf-8"?>
<formControlPr xmlns="http://schemas.microsoft.com/office/spreadsheetml/2009/9/main" objectType="CheckBox" fmlaLink="Z52" lockText="1"/>
</file>

<file path=xl/ctrlProps/ctrlProp143.xml><?xml version="1.0" encoding="utf-8"?>
<formControlPr xmlns="http://schemas.microsoft.com/office/spreadsheetml/2009/9/main" objectType="CheckBox" fmlaLink="AA52" lockText="1"/>
</file>

<file path=xl/ctrlProps/ctrlProp144.xml><?xml version="1.0" encoding="utf-8"?>
<formControlPr xmlns="http://schemas.microsoft.com/office/spreadsheetml/2009/9/main" objectType="CheckBox" fmlaLink="O72" lockText="1"/>
</file>

<file path=xl/ctrlProps/ctrlProp145.xml><?xml version="1.0" encoding="utf-8"?>
<formControlPr xmlns="http://schemas.microsoft.com/office/spreadsheetml/2009/9/main" objectType="CheckBox" fmlaLink="P72" lockText="1"/>
</file>

<file path=xl/ctrlProps/ctrlProp146.xml><?xml version="1.0" encoding="utf-8"?>
<formControlPr xmlns="http://schemas.microsoft.com/office/spreadsheetml/2009/9/main" objectType="CheckBox" fmlaLink="O33" lockText="1"/>
</file>

<file path=xl/ctrlProps/ctrlProp147.xml><?xml version="1.0" encoding="utf-8"?>
<formControlPr xmlns="http://schemas.microsoft.com/office/spreadsheetml/2009/9/main" objectType="CheckBox" fmlaLink="P33" lockText="1"/>
</file>

<file path=xl/ctrlProps/ctrlProp148.xml><?xml version="1.0" encoding="utf-8"?>
<formControlPr xmlns="http://schemas.microsoft.com/office/spreadsheetml/2009/9/main" objectType="CheckBox" fmlaLink="N27" lockText="1"/>
</file>

<file path=xl/ctrlProps/ctrlProp149.xml><?xml version="1.0" encoding="utf-8"?>
<formControlPr xmlns="http://schemas.microsoft.com/office/spreadsheetml/2009/9/main" objectType="CheckBox" fmlaLink="O27" lockText="1"/>
</file>

<file path=xl/ctrlProps/ctrlProp15.xml><?xml version="1.0" encoding="utf-8"?>
<formControlPr xmlns="http://schemas.microsoft.com/office/spreadsheetml/2009/9/main" objectType="CheckBox" fmlaLink="$P$61" lockText="1"/>
</file>

<file path=xl/ctrlProps/ctrlProp150.xml><?xml version="1.0" encoding="utf-8"?>
<formControlPr xmlns="http://schemas.microsoft.com/office/spreadsheetml/2009/9/main" objectType="CheckBox" fmlaLink="P27" lockText="1"/>
</file>

<file path=xl/ctrlProps/ctrlProp151.xml><?xml version="1.0" encoding="utf-8"?>
<formControlPr xmlns="http://schemas.microsoft.com/office/spreadsheetml/2009/9/main" objectType="CheckBox" fmlaLink="N9" lockText="1"/>
</file>

<file path=xl/ctrlProps/ctrlProp152.xml><?xml version="1.0" encoding="utf-8"?>
<formControlPr xmlns="http://schemas.microsoft.com/office/spreadsheetml/2009/9/main" objectType="CheckBox" fmlaLink="O9" lockText="1"/>
</file>

<file path=xl/ctrlProps/ctrlProp153.xml><?xml version="1.0" encoding="utf-8"?>
<formControlPr xmlns="http://schemas.microsoft.com/office/spreadsheetml/2009/9/main" objectType="CheckBox" fmlaLink="N11" lockText="1"/>
</file>

<file path=xl/ctrlProps/ctrlProp154.xml><?xml version="1.0" encoding="utf-8"?>
<formControlPr xmlns="http://schemas.microsoft.com/office/spreadsheetml/2009/9/main" objectType="CheckBox" fmlaLink="O11" lockText="1"/>
</file>

<file path=xl/ctrlProps/ctrlProp155.xml><?xml version="1.0" encoding="utf-8"?>
<formControlPr xmlns="http://schemas.microsoft.com/office/spreadsheetml/2009/9/main" objectType="CheckBox" fmlaLink="N14" lockText="1"/>
</file>

<file path=xl/ctrlProps/ctrlProp156.xml><?xml version="1.0" encoding="utf-8"?>
<formControlPr xmlns="http://schemas.microsoft.com/office/spreadsheetml/2009/9/main" objectType="CheckBox" fmlaLink="O14" lockText="1"/>
</file>

<file path=xl/ctrlProps/ctrlProp157.xml><?xml version="1.0" encoding="utf-8"?>
<formControlPr xmlns="http://schemas.microsoft.com/office/spreadsheetml/2009/9/main" objectType="CheckBox" fmlaLink="N12" lockText="1"/>
</file>

<file path=xl/ctrlProps/ctrlProp158.xml><?xml version="1.0" encoding="utf-8"?>
<formControlPr xmlns="http://schemas.microsoft.com/office/spreadsheetml/2009/9/main" objectType="CheckBox" fmlaLink="O12" lockText="1"/>
</file>

<file path=xl/ctrlProps/ctrlProp159.xml><?xml version="1.0" encoding="utf-8"?>
<formControlPr xmlns="http://schemas.microsoft.com/office/spreadsheetml/2009/9/main" objectType="CheckBox" fmlaLink="N28" lockText="1"/>
</file>

<file path=xl/ctrlProps/ctrlProp16.xml><?xml version="1.0" encoding="utf-8"?>
<formControlPr xmlns="http://schemas.microsoft.com/office/spreadsheetml/2009/9/main" objectType="CheckBox" fmlaLink="$N$62" lockText="1"/>
</file>

<file path=xl/ctrlProps/ctrlProp160.xml><?xml version="1.0" encoding="utf-8"?>
<formControlPr xmlns="http://schemas.microsoft.com/office/spreadsheetml/2009/9/main" objectType="CheckBox" fmlaLink="O28" lockText="1"/>
</file>

<file path=xl/ctrlProps/ctrlProp161.xml><?xml version="1.0" encoding="utf-8"?>
<formControlPr xmlns="http://schemas.microsoft.com/office/spreadsheetml/2009/9/main" objectType="CheckBox" fmlaLink="P28" lockText="1"/>
</file>

<file path=xl/ctrlProps/ctrlProp162.xml><?xml version="1.0" encoding="utf-8"?>
<formControlPr xmlns="http://schemas.microsoft.com/office/spreadsheetml/2009/9/main" objectType="CheckBox" fmlaLink="N25" lockText="1"/>
</file>

<file path=xl/ctrlProps/ctrlProp163.xml><?xml version="1.0" encoding="utf-8"?>
<formControlPr xmlns="http://schemas.microsoft.com/office/spreadsheetml/2009/9/main" objectType="CheckBox" fmlaLink="O25" lockText="1"/>
</file>

<file path=xl/ctrlProps/ctrlProp164.xml><?xml version="1.0" encoding="utf-8"?>
<formControlPr xmlns="http://schemas.microsoft.com/office/spreadsheetml/2009/9/main" objectType="CheckBox" fmlaLink="N26" lockText="1"/>
</file>

<file path=xl/ctrlProps/ctrlProp165.xml><?xml version="1.0" encoding="utf-8"?>
<formControlPr xmlns="http://schemas.microsoft.com/office/spreadsheetml/2009/9/main" objectType="CheckBox" fmlaLink="O26" lockText="1"/>
</file>

<file path=xl/ctrlProps/ctrlProp166.xml><?xml version="1.0" encoding="utf-8"?>
<formControlPr xmlns="http://schemas.microsoft.com/office/spreadsheetml/2009/9/main" objectType="CheckBox" fmlaLink="N18" lockText="1"/>
</file>

<file path=xl/ctrlProps/ctrlProp167.xml><?xml version="1.0" encoding="utf-8"?>
<formControlPr xmlns="http://schemas.microsoft.com/office/spreadsheetml/2009/9/main" objectType="CheckBox" fmlaLink="O18" lockText="1"/>
</file>

<file path=xl/ctrlProps/ctrlProp168.xml><?xml version="1.0" encoding="utf-8"?>
<formControlPr xmlns="http://schemas.microsoft.com/office/spreadsheetml/2009/9/main" objectType="CheckBox" fmlaLink="N40" lockText="1"/>
</file>

<file path=xl/ctrlProps/ctrlProp169.xml><?xml version="1.0" encoding="utf-8"?>
<formControlPr xmlns="http://schemas.microsoft.com/office/spreadsheetml/2009/9/main" objectType="CheckBox" fmlaLink="O40" lockText="1"/>
</file>

<file path=xl/ctrlProps/ctrlProp17.xml><?xml version="1.0" encoding="utf-8"?>
<formControlPr xmlns="http://schemas.microsoft.com/office/spreadsheetml/2009/9/main" objectType="CheckBox" fmlaLink="$O$62" lockText="1"/>
</file>

<file path=xl/ctrlProps/ctrlProp170.xml><?xml version="1.0" encoding="utf-8"?>
<formControlPr xmlns="http://schemas.microsoft.com/office/spreadsheetml/2009/9/main" objectType="CheckBox" fmlaLink="N9" lockText="1"/>
</file>

<file path=xl/ctrlProps/ctrlProp171.xml><?xml version="1.0" encoding="utf-8"?>
<formControlPr xmlns="http://schemas.microsoft.com/office/spreadsheetml/2009/9/main" objectType="CheckBox" fmlaLink="O9" lockText="1"/>
</file>

<file path=xl/ctrlProps/ctrlProp172.xml><?xml version="1.0" encoding="utf-8"?>
<formControlPr xmlns="http://schemas.microsoft.com/office/spreadsheetml/2009/9/main" objectType="CheckBox" fmlaLink="P9" lockText="1"/>
</file>

<file path=xl/ctrlProps/ctrlProp173.xml><?xml version="1.0" encoding="utf-8"?>
<formControlPr xmlns="http://schemas.microsoft.com/office/spreadsheetml/2009/9/main" objectType="CheckBox" fmlaLink="N13" lockText="1"/>
</file>

<file path=xl/ctrlProps/ctrlProp174.xml><?xml version="1.0" encoding="utf-8"?>
<formControlPr xmlns="http://schemas.microsoft.com/office/spreadsheetml/2009/9/main" objectType="CheckBox" fmlaLink="O13" lockText="1"/>
</file>

<file path=xl/ctrlProps/ctrlProp175.xml><?xml version="1.0" encoding="utf-8"?>
<formControlPr xmlns="http://schemas.microsoft.com/office/spreadsheetml/2009/9/main" objectType="CheckBox" fmlaLink="N10" lockText="1"/>
</file>

<file path=xl/ctrlProps/ctrlProp176.xml><?xml version="1.0" encoding="utf-8"?>
<formControlPr xmlns="http://schemas.microsoft.com/office/spreadsheetml/2009/9/main" objectType="CheckBox" fmlaLink="O10" lockText="1"/>
</file>

<file path=xl/ctrlProps/ctrlProp177.xml><?xml version="1.0" encoding="utf-8"?>
<formControlPr xmlns="http://schemas.microsoft.com/office/spreadsheetml/2009/9/main" objectType="CheckBox" fmlaLink="N11" lockText="1"/>
</file>

<file path=xl/ctrlProps/ctrlProp178.xml><?xml version="1.0" encoding="utf-8"?>
<formControlPr xmlns="http://schemas.microsoft.com/office/spreadsheetml/2009/9/main" objectType="CheckBox" fmlaLink="O11" lockText="1"/>
</file>

<file path=xl/ctrlProps/ctrlProp179.xml><?xml version="1.0" encoding="utf-8"?>
<formControlPr xmlns="http://schemas.microsoft.com/office/spreadsheetml/2009/9/main" objectType="CheckBox" fmlaLink="N12" lockText="1"/>
</file>

<file path=xl/ctrlProps/ctrlProp18.xml><?xml version="1.0" encoding="utf-8"?>
<formControlPr xmlns="http://schemas.microsoft.com/office/spreadsheetml/2009/9/main" objectType="CheckBox" fmlaLink="$P$62" lockText="1"/>
</file>

<file path=xl/ctrlProps/ctrlProp180.xml><?xml version="1.0" encoding="utf-8"?>
<formControlPr xmlns="http://schemas.microsoft.com/office/spreadsheetml/2009/9/main" objectType="CheckBox" fmlaLink="O12" lockText="1"/>
</file>

<file path=xl/ctrlProps/ctrlProp181.xml><?xml version="1.0" encoding="utf-8"?>
<formControlPr xmlns="http://schemas.microsoft.com/office/spreadsheetml/2009/9/main" objectType="CheckBox" fmlaLink="N13" lockText="1"/>
</file>

<file path=xl/ctrlProps/ctrlProp182.xml><?xml version="1.0" encoding="utf-8"?>
<formControlPr xmlns="http://schemas.microsoft.com/office/spreadsheetml/2009/9/main" objectType="CheckBox" fmlaLink="O13" lockText="1"/>
</file>

<file path=xl/ctrlProps/ctrlProp183.xml><?xml version="1.0" encoding="utf-8"?>
<formControlPr xmlns="http://schemas.microsoft.com/office/spreadsheetml/2009/9/main" objectType="CheckBox" fmlaLink="N14" lockText="1"/>
</file>

<file path=xl/ctrlProps/ctrlProp184.xml><?xml version="1.0" encoding="utf-8"?>
<formControlPr xmlns="http://schemas.microsoft.com/office/spreadsheetml/2009/9/main" objectType="CheckBox" fmlaLink="O14" lockText="1"/>
</file>

<file path=xl/ctrlProps/ctrlProp185.xml><?xml version="1.0" encoding="utf-8"?>
<formControlPr xmlns="http://schemas.microsoft.com/office/spreadsheetml/2009/9/main" objectType="CheckBox" fmlaLink="N18" lockText="1"/>
</file>

<file path=xl/ctrlProps/ctrlProp186.xml><?xml version="1.0" encoding="utf-8"?>
<formControlPr xmlns="http://schemas.microsoft.com/office/spreadsheetml/2009/9/main" objectType="CheckBox" fmlaLink="O18" lockText="1"/>
</file>

<file path=xl/ctrlProps/ctrlProp187.xml><?xml version="1.0" encoding="utf-8"?>
<formControlPr xmlns="http://schemas.microsoft.com/office/spreadsheetml/2009/9/main" objectType="CheckBox" fmlaLink="O10" lockText="1"/>
</file>

<file path=xl/ctrlProps/ctrlProp188.xml><?xml version="1.0" encoding="utf-8"?>
<formControlPr xmlns="http://schemas.microsoft.com/office/spreadsheetml/2009/9/main" objectType="CheckBox" fmlaLink="P10" lockText="1"/>
</file>

<file path=xl/ctrlProps/ctrlProp189.xml><?xml version="1.0" encoding="utf-8"?>
<formControlPr xmlns="http://schemas.microsoft.com/office/spreadsheetml/2009/9/main" objectType="CheckBox" fmlaLink="AC14" lockText="1"/>
</file>

<file path=xl/ctrlProps/ctrlProp19.xml><?xml version="1.0" encoding="utf-8"?>
<formControlPr xmlns="http://schemas.microsoft.com/office/spreadsheetml/2009/9/main" objectType="CheckBox" fmlaLink="$N$91" lockText="1"/>
</file>

<file path=xl/ctrlProps/ctrlProp190.xml><?xml version="1.0" encoding="utf-8"?>
<formControlPr xmlns="http://schemas.microsoft.com/office/spreadsheetml/2009/9/main" objectType="CheckBox" fmlaLink="AD14" lockText="1"/>
</file>

<file path=xl/ctrlProps/ctrlProp191.xml><?xml version="1.0" encoding="utf-8"?>
<formControlPr xmlns="http://schemas.microsoft.com/office/spreadsheetml/2009/9/main" objectType="CheckBox" fmlaLink="Z14" lockText="1"/>
</file>

<file path=xl/ctrlProps/ctrlProp192.xml><?xml version="1.0" encoding="utf-8"?>
<formControlPr xmlns="http://schemas.microsoft.com/office/spreadsheetml/2009/9/main" objectType="CheckBox" fmlaLink="AA14" lockText="1"/>
</file>

<file path=xl/ctrlProps/ctrlProp193.xml><?xml version="1.0" encoding="utf-8"?>
<formControlPr xmlns="http://schemas.microsoft.com/office/spreadsheetml/2009/9/main" objectType="CheckBox" fmlaLink="AC15" lockText="1"/>
</file>

<file path=xl/ctrlProps/ctrlProp194.xml><?xml version="1.0" encoding="utf-8"?>
<formControlPr xmlns="http://schemas.microsoft.com/office/spreadsheetml/2009/9/main" objectType="CheckBox" fmlaLink="AD15" lockText="1"/>
</file>

<file path=xl/ctrlProps/ctrlProp195.xml><?xml version="1.0" encoding="utf-8"?>
<formControlPr xmlns="http://schemas.microsoft.com/office/spreadsheetml/2009/9/main" objectType="CheckBox" fmlaLink="Z15" lockText="1"/>
</file>

<file path=xl/ctrlProps/ctrlProp196.xml><?xml version="1.0" encoding="utf-8"?>
<formControlPr xmlns="http://schemas.microsoft.com/office/spreadsheetml/2009/9/main" objectType="CheckBox" fmlaLink="AA15" lockText="1"/>
</file>

<file path=xl/ctrlProps/ctrlProp197.xml><?xml version="1.0" encoding="utf-8"?>
<formControlPr xmlns="http://schemas.microsoft.com/office/spreadsheetml/2009/9/main" objectType="CheckBox" fmlaLink="AC16" lockText="1"/>
</file>

<file path=xl/ctrlProps/ctrlProp198.xml><?xml version="1.0" encoding="utf-8"?>
<formControlPr xmlns="http://schemas.microsoft.com/office/spreadsheetml/2009/9/main" objectType="CheckBox" fmlaLink="AD16" lockText="1"/>
</file>

<file path=xl/ctrlProps/ctrlProp199.xml><?xml version="1.0" encoding="utf-8"?>
<formControlPr xmlns="http://schemas.microsoft.com/office/spreadsheetml/2009/9/main" objectType="CheckBox" fmlaLink="Z16" lockText="1"/>
</file>

<file path=xl/ctrlProps/ctrlProp2.xml><?xml version="1.0" encoding="utf-8"?>
<formControlPr xmlns="http://schemas.microsoft.com/office/spreadsheetml/2009/9/main" objectType="CheckBox" fmlaLink="$O$16" lockText="1"/>
</file>

<file path=xl/ctrlProps/ctrlProp20.xml><?xml version="1.0" encoding="utf-8"?>
<formControlPr xmlns="http://schemas.microsoft.com/office/spreadsheetml/2009/9/main" objectType="CheckBox" fmlaLink="$O$91" lockText="1"/>
</file>

<file path=xl/ctrlProps/ctrlProp200.xml><?xml version="1.0" encoding="utf-8"?>
<formControlPr xmlns="http://schemas.microsoft.com/office/spreadsheetml/2009/9/main" objectType="CheckBox" fmlaLink="AA16" lockText="1"/>
</file>

<file path=xl/ctrlProps/ctrlProp201.xml><?xml version="1.0" encoding="utf-8"?>
<formControlPr xmlns="http://schemas.microsoft.com/office/spreadsheetml/2009/9/main" objectType="CheckBox" fmlaLink="AC17" lockText="1"/>
</file>

<file path=xl/ctrlProps/ctrlProp202.xml><?xml version="1.0" encoding="utf-8"?>
<formControlPr xmlns="http://schemas.microsoft.com/office/spreadsheetml/2009/9/main" objectType="CheckBox" fmlaLink="AD17" lockText="1"/>
</file>

<file path=xl/ctrlProps/ctrlProp203.xml><?xml version="1.0" encoding="utf-8"?>
<formControlPr xmlns="http://schemas.microsoft.com/office/spreadsheetml/2009/9/main" objectType="CheckBox" fmlaLink="Z17" lockText="1"/>
</file>

<file path=xl/ctrlProps/ctrlProp204.xml><?xml version="1.0" encoding="utf-8"?>
<formControlPr xmlns="http://schemas.microsoft.com/office/spreadsheetml/2009/9/main" objectType="CheckBox" fmlaLink="AA17" lockText="1"/>
</file>

<file path=xl/ctrlProps/ctrlProp205.xml><?xml version="1.0" encoding="utf-8"?>
<formControlPr xmlns="http://schemas.microsoft.com/office/spreadsheetml/2009/9/main" objectType="CheckBox" fmlaLink="AC18" lockText="1"/>
</file>

<file path=xl/ctrlProps/ctrlProp206.xml><?xml version="1.0" encoding="utf-8"?>
<formControlPr xmlns="http://schemas.microsoft.com/office/spreadsheetml/2009/9/main" objectType="CheckBox" fmlaLink="AD18" lockText="1"/>
</file>

<file path=xl/ctrlProps/ctrlProp207.xml><?xml version="1.0" encoding="utf-8"?>
<formControlPr xmlns="http://schemas.microsoft.com/office/spreadsheetml/2009/9/main" objectType="CheckBox" fmlaLink="Z18" lockText="1"/>
</file>

<file path=xl/ctrlProps/ctrlProp208.xml><?xml version="1.0" encoding="utf-8"?>
<formControlPr xmlns="http://schemas.microsoft.com/office/spreadsheetml/2009/9/main" objectType="CheckBox" fmlaLink="AA18" lockText="1"/>
</file>

<file path=xl/ctrlProps/ctrlProp209.xml><?xml version="1.0" encoding="utf-8"?>
<formControlPr xmlns="http://schemas.microsoft.com/office/spreadsheetml/2009/9/main" objectType="CheckBox" fmlaLink="AC19" lockText="1"/>
</file>

<file path=xl/ctrlProps/ctrlProp21.xml><?xml version="1.0" encoding="utf-8"?>
<formControlPr xmlns="http://schemas.microsoft.com/office/spreadsheetml/2009/9/main" objectType="CheckBox" fmlaLink="$P$91" lockText="1"/>
</file>

<file path=xl/ctrlProps/ctrlProp210.xml><?xml version="1.0" encoding="utf-8"?>
<formControlPr xmlns="http://schemas.microsoft.com/office/spreadsheetml/2009/9/main" objectType="CheckBox" fmlaLink="AD19" lockText="1"/>
</file>

<file path=xl/ctrlProps/ctrlProp211.xml><?xml version="1.0" encoding="utf-8"?>
<formControlPr xmlns="http://schemas.microsoft.com/office/spreadsheetml/2009/9/main" objectType="CheckBox" fmlaLink="Z19" lockText="1"/>
</file>

<file path=xl/ctrlProps/ctrlProp212.xml><?xml version="1.0" encoding="utf-8"?>
<formControlPr xmlns="http://schemas.microsoft.com/office/spreadsheetml/2009/9/main" objectType="CheckBox" fmlaLink="AA19" lockText="1"/>
</file>

<file path=xl/ctrlProps/ctrlProp213.xml><?xml version="1.0" encoding="utf-8"?>
<formControlPr xmlns="http://schemas.microsoft.com/office/spreadsheetml/2009/9/main" objectType="CheckBox" fmlaLink="AC20" lockText="1"/>
</file>

<file path=xl/ctrlProps/ctrlProp214.xml><?xml version="1.0" encoding="utf-8"?>
<formControlPr xmlns="http://schemas.microsoft.com/office/spreadsheetml/2009/9/main" objectType="CheckBox" fmlaLink="AD20" lockText="1"/>
</file>

<file path=xl/ctrlProps/ctrlProp215.xml><?xml version="1.0" encoding="utf-8"?>
<formControlPr xmlns="http://schemas.microsoft.com/office/spreadsheetml/2009/9/main" objectType="CheckBox" fmlaLink="Z20" lockText="1"/>
</file>

<file path=xl/ctrlProps/ctrlProp216.xml><?xml version="1.0" encoding="utf-8"?>
<formControlPr xmlns="http://schemas.microsoft.com/office/spreadsheetml/2009/9/main" objectType="CheckBox" fmlaLink="AA20" lockText="1"/>
</file>

<file path=xl/ctrlProps/ctrlProp217.xml><?xml version="1.0" encoding="utf-8"?>
<formControlPr xmlns="http://schemas.microsoft.com/office/spreadsheetml/2009/9/main" objectType="CheckBox" fmlaLink="AC21" lockText="1"/>
</file>

<file path=xl/ctrlProps/ctrlProp218.xml><?xml version="1.0" encoding="utf-8"?>
<formControlPr xmlns="http://schemas.microsoft.com/office/spreadsheetml/2009/9/main" objectType="CheckBox" fmlaLink="AD21" lockText="1"/>
</file>

<file path=xl/ctrlProps/ctrlProp219.xml><?xml version="1.0" encoding="utf-8"?>
<formControlPr xmlns="http://schemas.microsoft.com/office/spreadsheetml/2009/9/main" objectType="CheckBox" fmlaLink="Z21" lockText="1"/>
</file>

<file path=xl/ctrlProps/ctrlProp22.xml><?xml version="1.0" encoding="utf-8"?>
<formControlPr xmlns="http://schemas.microsoft.com/office/spreadsheetml/2009/9/main" objectType="CheckBox" fmlaLink="$N$92" lockText="1"/>
</file>

<file path=xl/ctrlProps/ctrlProp220.xml><?xml version="1.0" encoding="utf-8"?>
<formControlPr xmlns="http://schemas.microsoft.com/office/spreadsheetml/2009/9/main" objectType="CheckBox" fmlaLink="AA21" lockText="1"/>
</file>

<file path=xl/ctrlProps/ctrlProp221.xml><?xml version="1.0" encoding="utf-8"?>
<formControlPr xmlns="http://schemas.microsoft.com/office/spreadsheetml/2009/9/main" objectType="CheckBox" fmlaLink="AC22" lockText="1"/>
</file>

<file path=xl/ctrlProps/ctrlProp222.xml><?xml version="1.0" encoding="utf-8"?>
<formControlPr xmlns="http://schemas.microsoft.com/office/spreadsheetml/2009/9/main" objectType="CheckBox" fmlaLink="AD22" lockText="1"/>
</file>

<file path=xl/ctrlProps/ctrlProp223.xml><?xml version="1.0" encoding="utf-8"?>
<formControlPr xmlns="http://schemas.microsoft.com/office/spreadsheetml/2009/9/main" objectType="CheckBox" fmlaLink="Z22" lockText="1"/>
</file>

<file path=xl/ctrlProps/ctrlProp224.xml><?xml version="1.0" encoding="utf-8"?>
<formControlPr xmlns="http://schemas.microsoft.com/office/spreadsheetml/2009/9/main" objectType="CheckBox" fmlaLink="AA22" lockText="1"/>
</file>

<file path=xl/ctrlProps/ctrlProp225.xml><?xml version="1.0" encoding="utf-8"?>
<formControlPr xmlns="http://schemas.microsoft.com/office/spreadsheetml/2009/9/main" objectType="CheckBox" fmlaLink="AC23" lockText="1"/>
</file>

<file path=xl/ctrlProps/ctrlProp226.xml><?xml version="1.0" encoding="utf-8"?>
<formControlPr xmlns="http://schemas.microsoft.com/office/spreadsheetml/2009/9/main" objectType="CheckBox" fmlaLink="AD23" lockText="1"/>
</file>

<file path=xl/ctrlProps/ctrlProp227.xml><?xml version="1.0" encoding="utf-8"?>
<formControlPr xmlns="http://schemas.microsoft.com/office/spreadsheetml/2009/9/main" objectType="CheckBox" fmlaLink="Z23" lockText="1"/>
</file>

<file path=xl/ctrlProps/ctrlProp228.xml><?xml version="1.0" encoding="utf-8"?>
<formControlPr xmlns="http://schemas.microsoft.com/office/spreadsheetml/2009/9/main" objectType="CheckBox" fmlaLink="AA23" lockText="1"/>
</file>

<file path=xl/ctrlProps/ctrlProp229.xml><?xml version="1.0" encoding="utf-8"?>
<formControlPr xmlns="http://schemas.microsoft.com/office/spreadsheetml/2009/9/main" objectType="CheckBox" fmlaLink="O43" lockText="1"/>
</file>

<file path=xl/ctrlProps/ctrlProp23.xml><?xml version="1.0" encoding="utf-8"?>
<formControlPr xmlns="http://schemas.microsoft.com/office/spreadsheetml/2009/9/main" objectType="CheckBox" fmlaLink="$O$92" lockText="1"/>
</file>

<file path=xl/ctrlProps/ctrlProp230.xml><?xml version="1.0" encoding="utf-8"?>
<formControlPr xmlns="http://schemas.microsoft.com/office/spreadsheetml/2009/9/main" objectType="CheckBox" fmlaLink="P43" lockText="1"/>
</file>

<file path=xl/ctrlProps/ctrlProp231.xml><?xml version="1.0" encoding="utf-8"?>
<formControlPr xmlns="http://schemas.microsoft.com/office/spreadsheetml/2009/9/main" objectType="CheckBox" fmlaLink="O44" lockText="1"/>
</file>

<file path=xl/ctrlProps/ctrlProp232.xml><?xml version="1.0" encoding="utf-8"?>
<formControlPr xmlns="http://schemas.microsoft.com/office/spreadsheetml/2009/9/main" objectType="CheckBox" fmlaLink="P44" lockText="1"/>
</file>

<file path=xl/ctrlProps/ctrlProp233.xml><?xml version="1.0" encoding="utf-8"?>
<formControlPr xmlns="http://schemas.microsoft.com/office/spreadsheetml/2009/9/main" objectType="CheckBox" fmlaLink="$N$11" lockText="1"/>
</file>

<file path=xl/ctrlProps/ctrlProp234.xml><?xml version="1.0" encoding="utf-8"?>
<formControlPr xmlns="http://schemas.microsoft.com/office/spreadsheetml/2009/9/main" objectType="CheckBox" fmlaLink="$O$11" lockText="1"/>
</file>

<file path=xl/ctrlProps/ctrlProp235.xml><?xml version="1.0" encoding="utf-8"?>
<formControlPr xmlns="http://schemas.microsoft.com/office/spreadsheetml/2009/9/main" objectType="CheckBox" fmlaLink="$N$12" lockText="1"/>
</file>

<file path=xl/ctrlProps/ctrlProp236.xml><?xml version="1.0" encoding="utf-8"?>
<formControlPr xmlns="http://schemas.microsoft.com/office/spreadsheetml/2009/9/main" objectType="CheckBox" fmlaLink="$O$12" lockText="1"/>
</file>

<file path=xl/ctrlProps/ctrlProp237.xml><?xml version="1.0" encoding="utf-8"?>
<formControlPr xmlns="http://schemas.microsoft.com/office/spreadsheetml/2009/9/main" objectType="CheckBox" fmlaLink="$N$13" lockText="1"/>
</file>

<file path=xl/ctrlProps/ctrlProp238.xml><?xml version="1.0" encoding="utf-8"?>
<formControlPr xmlns="http://schemas.microsoft.com/office/spreadsheetml/2009/9/main" objectType="CheckBox" fmlaLink="$O$13" lockText="1"/>
</file>

<file path=xl/ctrlProps/ctrlProp239.xml><?xml version="1.0" encoding="utf-8"?>
<formControlPr xmlns="http://schemas.microsoft.com/office/spreadsheetml/2009/9/main" objectType="CheckBox" fmlaLink="$N$14" lockText="1"/>
</file>

<file path=xl/ctrlProps/ctrlProp24.xml><?xml version="1.0" encoding="utf-8"?>
<formControlPr xmlns="http://schemas.microsoft.com/office/spreadsheetml/2009/9/main" objectType="CheckBox" fmlaLink="$P$92" lockText="1"/>
</file>

<file path=xl/ctrlProps/ctrlProp240.xml><?xml version="1.0" encoding="utf-8"?>
<formControlPr xmlns="http://schemas.microsoft.com/office/spreadsheetml/2009/9/main" objectType="CheckBox" fmlaLink="$O$14" lockText="1"/>
</file>

<file path=xl/ctrlProps/ctrlProp241.xml><?xml version="1.0" encoding="utf-8"?>
<formControlPr xmlns="http://schemas.microsoft.com/office/spreadsheetml/2009/9/main" objectType="CheckBox" fmlaLink="$N$18" lockText="1"/>
</file>

<file path=xl/ctrlProps/ctrlProp242.xml><?xml version="1.0" encoding="utf-8"?>
<formControlPr xmlns="http://schemas.microsoft.com/office/spreadsheetml/2009/9/main" objectType="CheckBox" fmlaLink="$O$18" lockText="1"/>
</file>

<file path=xl/ctrlProps/ctrlProp243.xml><?xml version="1.0" encoding="utf-8"?>
<formControlPr xmlns="http://schemas.microsoft.com/office/spreadsheetml/2009/9/main" objectType="CheckBox" fmlaLink="$P$18" lockText="1"/>
</file>

<file path=xl/ctrlProps/ctrlProp244.xml><?xml version="1.0" encoding="utf-8"?>
<formControlPr xmlns="http://schemas.microsoft.com/office/spreadsheetml/2009/9/main" objectType="CheckBox" fmlaLink="$N$16" lockText="1"/>
</file>

<file path=xl/ctrlProps/ctrlProp245.xml><?xml version="1.0" encoding="utf-8"?>
<formControlPr xmlns="http://schemas.microsoft.com/office/spreadsheetml/2009/9/main" objectType="CheckBox" fmlaLink="$O$16" lockText="1"/>
</file>

<file path=xl/ctrlProps/ctrlProp246.xml><?xml version="1.0" encoding="utf-8"?>
<formControlPr xmlns="http://schemas.microsoft.com/office/spreadsheetml/2009/9/main" objectType="CheckBox" fmlaLink="$N$13" lockText="1"/>
</file>

<file path=xl/ctrlProps/ctrlProp247.xml><?xml version="1.0" encoding="utf-8"?>
<formControlPr xmlns="http://schemas.microsoft.com/office/spreadsheetml/2009/9/main" objectType="CheckBox" fmlaLink="$O$13" lockText="1"/>
</file>

<file path=xl/ctrlProps/ctrlProp248.xml><?xml version="1.0" encoding="utf-8"?>
<formControlPr xmlns="http://schemas.microsoft.com/office/spreadsheetml/2009/9/main" objectType="CheckBox" fmlaLink="$N$14" lockText="1"/>
</file>

<file path=xl/ctrlProps/ctrlProp249.xml><?xml version="1.0" encoding="utf-8"?>
<formControlPr xmlns="http://schemas.microsoft.com/office/spreadsheetml/2009/9/main" objectType="CheckBox" fmlaLink="$O$14" lockText="1"/>
</file>

<file path=xl/ctrlProps/ctrlProp25.xml><?xml version="1.0" encoding="utf-8"?>
<formControlPr xmlns="http://schemas.microsoft.com/office/spreadsheetml/2009/9/main" objectType="CheckBox" fmlaLink="$N$93" lockText="1"/>
</file>

<file path=xl/ctrlProps/ctrlProp250.xml><?xml version="1.0" encoding="utf-8"?>
<formControlPr xmlns="http://schemas.microsoft.com/office/spreadsheetml/2009/9/main" objectType="CheckBox" fmlaLink="$N$15" lockText="1"/>
</file>

<file path=xl/ctrlProps/ctrlProp251.xml><?xml version="1.0" encoding="utf-8"?>
<formControlPr xmlns="http://schemas.microsoft.com/office/spreadsheetml/2009/9/main" objectType="CheckBox" fmlaLink="$O$15" lockText="1"/>
</file>

<file path=xl/ctrlProps/ctrlProp252.xml><?xml version="1.0" encoding="utf-8"?>
<formControlPr xmlns="http://schemas.microsoft.com/office/spreadsheetml/2009/9/main" objectType="CheckBox" fmlaLink="$N$16" lockText="1"/>
</file>

<file path=xl/ctrlProps/ctrlProp253.xml><?xml version="1.0" encoding="utf-8"?>
<formControlPr xmlns="http://schemas.microsoft.com/office/spreadsheetml/2009/9/main" objectType="CheckBox" fmlaLink="$O$16" lockText="1"/>
</file>

<file path=xl/ctrlProps/ctrlProp254.xml><?xml version="1.0" encoding="utf-8"?>
<formControlPr xmlns="http://schemas.microsoft.com/office/spreadsheetml/2009/9/main" objectType="CheckBox" fmlaLink="$N$17" lockText="1"/>
</file>

<file path=xl/ctrlProps/ctrlProp255.xml><?xml version="1.0" encoding="utf-8"?>
<formControlPr xmlns="http://schemas.microsoft.com/office/spreadsheetml/2009/9/main" objectType="CheckBox" fmlaLink="$O$17" lockText="1"/>
</file>

<file path=xl/ctrlProps/ctrlProp256.xml><?xml version="1.0" encoding="utf-8"?>
<formControlPr xmlns="http://schemas.microsoft.com/office/spreadsheetml/2009/9/main" objectType="CheckBox" fmlaLink="$N$19" lockText="1"/>
</file>

<file path=xl/ctrlProps/ctrlProp257.xml><?xml version="1.0" encoding="utf-8"?>
<formControlPr xmlns="http://schemas.microsoft.com/office/spreadsheetml/2009/9/main" objectType="CheckBox" fmlaLink="$O$19" lockText="1"/>
</file>

<file path=xl/ctrlProps/ctrlProp258.xml><?xml version="1.0" encoding="utf-8"?>
<formControlPr xmlns="http://schemas.microsoft.com/office/spreadsheetml/2009/9/main" objectType="CheckBox" fmlaLink="$P$13" lockText="1"/>
</file>

<file path=xl/ctrlProps/ctrlProp259.xml><?xml version="1.0" encoding="utf-8"?>
<formControlPr xmlns="http://schemas.microsoft.com/office/spreadsheetml/2009/9/main" objectType="CheckBox" fmlaLink="$P$14" lockText="1"/>
</file>

<file path=xl/ctrlProps/ctrlProp26.xml><?xml version="1.0" encoding="utf-8"?>
<formControlPr xmlns="http://schemas.microsoft.com/office/spreadsheetml/2009/9/main" objectType="CheckBox" fmlaLink="$O$93" lockText="1"/>
</file>

<file path=xl/ctrlProps/ctrlProp260.xml><?xml version="1.0" encoding="utf-8"?>
<formControlPr xmlns="http://schemas.microsoft.com/office/spreadsheetml/2009/9/main" objectType="CheckBox" fmlaLink="$P$15" lockText="1"/>
</file>

<file path=xl/ctrlProps/ctrlProp261.xml><?xml version="1.0" encoding="utf-8"?>
<formControlPr xmlns="http://schemas.microsoft.com/office/spreadsheetml/2009/9/main" objectType="CheckBox" fmlaLink="$P$16" lockText="1"/>
</file>

<file path=xl/ctrlProps/ctrlProp262.xml><?xml version="1.0" encoding="utf-8"?>
<formControlPr xmlns="http://schemas.microsoft.com/office/spreadsheetml/2009/9/main" objectType="CheckBox" fmlaLink="$P$17" lockText="1"/>
</file>

<file path=xl/ctrlProps/ctrlProp27.xml><?xml version="1.0" encoding="utf-8"?>
<formControlPr xmlns="http://schemas.microsoft.com/office/spreadsheetml/2009/9/main" objectType="CheckBox" fmlaLink="$P$93" lockText="1"/>
</file>

<file path=xl/ctrlProps/ctrlProp28.xml><?xml version="1.0" encoding="utf-8"?>
<formControlPr xmlns="http://schemas.microsoft.com/office/spreadsheetml/2009/9/main" objectType="CheckBox" fmlaLink="$N$88" lockText="1"/>
</file>

<file path=xl/ctrlProps/ctrlProp29.xml><?xml version="1.0" encoding="utf-8"?>
<formControlPr xmlns="http://schemas.microsoft.com/office/spreadsheetml/2009/9/main" objectType="CheckBox" fmlaLink="$O$88" lockText="1"/>
</file>

<file path=xl/ctrlProps/ctrlProp3.xml><?xml version="1.0" encoding="utf-8"?>
<formControlPr xmlns="http://schemas.microsoft.com/office/spreadsheetml/2009/9/main" objectType="CheckBox" fmlaLink="N33" lockText="1"/>
</file>

<file path=xl/ctrlProps/ctrlProp30.xml><?xml version="1.0" encoding="utf-8"?>
<formControlPr xmlns="http://schemas.microsoft.com/office/spreadsheetml/2009/9/main" objectType="CheckBox" fmlaLink="$T$108" lockText="1"/>
</file>

<file path=xl/ctrlProps/ctrlProp31.xml><?xml version="1.0" encoding="utf-8"?>
<formControlPr xmlns="http://schemas.microsoft.com/office/spreadsheetml/2009/9/main" objectType="CheckBox" fmlaLink="$U$108" lockText="1"/>
</file>

<file path=xl/ctrlProps/ctrlProp32.xml><?xml version="1.0" encoding="utf-8"?>
<formControlPr xmlns="http://schemas.microsoft.com/office/spreadsheetml/2009/9/main" objectType="CheckBox" fmlaLink="$T$109" lockText="1"/>
</file>

<file path=xl/ctrlProps/ctrlProp33.xml><?xml version="1.0" encoding="utf-8"?>
<formControlPr xmlns="http://schemas.microsoft.com/office/spreadsheetml/2009/9/main" objectType="CheckBox" fmlaLink="$U$109" lockText="1"/>
</file>

<file path=xl/ctrlProps/ctrlProp34.xml><?xml version="1.0" encoding="utf-8"?>
<formControlPr xmlns="http://schemas.microsoft.com/office/spreadsheetml/2009/9/main" objectType="CheckBox" fmlaLink="$T$110" lockText="1"/>
</file>

<file path=xl/ctrlProps/ctrlProp35.xml><?xml version="1.0" encoding="utf-8"?>
<formControlPr xmlns="http://schemas.microsoft.com/office/spreadsheetml/2009/9/main" objectType="CheckBox" fmlaLink="$U$110" lockText="1"/>
</file>

<file path=xl/ctrlProps/ctrlProp36.xml><?xml version="1.0" encoding="utf-8"?>
<formControlPr xmlns="http://schemas.microsoft.com/office/spreadsheetml/2009/9/main" objectType="CheckBox" fmlaLink="$T$111" lockText="1"/>
</file>

<file path=xl/ctrlProps/ctrlProp37.xml><?xml version="1.0" encoding="utf-8"?>
<formControlPr xmlns="http://schemas.microsoft.com/office/spreadsheetml/2009/9/main" objectType="CheckBox" fmlaLink="$U$111" lockText="1"/>
</file>

<file path=xl/ctrlProps/ctrlProp38.xml><?xml version="1.0" encoding="utf-8"?>
<formControlPr xmlns="http://schemas.microsoft.com/office/spreadsheetml/2009/9/main" objectType="CheckBox" fmlaLink="$T$116" lockText="1"/>
</file>

<file path=xl/ctrlProps/ctrlProp39.xml><?xml version="1.0" encoding="utf-8"?>
<formControlPr xmlns="http://schemas.microsoft.com/office/spreadsheetml/2009/9/main" objectType="CheckBox" fmlaLink="$U$116" lockText="1"/>
</file>

<file path=xl/ctrlProps/ctrlProp4.xml><?xml version="1.0" encoding="utf-8"?>
<formControlPr xmlns="http://schemas.microsoft.com/office/spreadsheetml/2009/9/main" objectType="CheckBox" fmlaLink="O33" lockText="1"/>
</file>

<file path=xl/ctrlProps/ctrlProp40.xml><?xml version="1.0" encoding="utf-8"?>
<formControlPr xmlns="http://schemas.microsoft.com/office/spreadsheetml/2009/9/main" objectType="CheckBox" fmlaLink="$T$117" lockText="1"/>
</file>

<file path=xl/ctrlProps/ctrlProp41.xml><?xml version="1.0" encoding="utf-8"?>
<formControlPr xmlns="http://schemas.microsoft.com/office/spreadsheetml/2009/9/main" objectType="CheckBox" fmlaLink="$U$117" lockText="1"/>
</file>

<file path=xl/ctrlProps/ctrlProp42.xml><?xml version="1.0" encoding="utf-8"?>
<formControlPr xmlns="http://schemas.microsoft.com/office/spreadsheetml/2009/9/main" objectType="CheckBox" fmlaLink="$T$112" lockText="1"/>
</file>

<file path=xl/ctrlProps/ctrlProp43.xml><?xml version="1.0" encoding="utf-8"?>
<formControlPr xmlns="http://schemas.microsoft.com/office/spreadsheetml/2009/9/main" objectType="CheckBox" fmlaLink="$U$112" lockText="1"/>
</file>

<file path=xl/ctrlProps/ctrlProp44.xml><?xml version="1.0" encoding="utf-8"?>
<formControlPr xmlns="http://schemas.microsoft.com/office/spreadsheetml/2009/9/main" objectType="CheckBox" fmlaLink="$T$113" lockText="1"/>
</file>

<file path=xl/ctrlProps/ctrlProp45.xml><?xml version="1.0" encoding="utf-8"?>
<formControlPr xmlns="http://schemas.microsoft.com/office/spreadsheetml/2009/9/main" objectType="CheckBox" fmlaLink="$U$113" lockText="1"/>
</file>

<file path=xl/ctrlProps/ctrlProp46.xml><?xml version="1.0" encoding="utf-8"?>
<formControlPr xmlns="http://schemas.microsoft.com/office/spreadsheetml/2009/9/main" objectType="CheckBox" fmlaLink="$T$114" lockText="1"/>
</file>

<file path=xl/ctrlProps/ctrlProp47.xml><?xml version="1.0" encoding="utf-8"?>
<formControlPr xmlns="http://schemas.microsoft.com/office/spreadsheetml/2009/9/main" objectType="CheckBox" fmlaLink="$U$114" lockText="1"/>
</file>

<file path=xl/ctrlProps/ctrlProp48.xml><?xml version="1.0" encoding="utf-8"?>
<formControlPr xmlns="http://schemas.microsoft.com/office/spreadsheetml/2009/9/main" objectType="CheckBox" fmlaLink="$T$115" lockText="1"/>
</file>

<file path=xl/ctrlProps/ctrlProp49.xml><?xml version="1.0" encoding="utf-8"?>
<formControlPr xmlns="http://schemas.microsoft.com/office/spreadsheetml/2009/9/main" objectType="CheckBox" fmlaLink="$U$115" lockText="1"/>
</file>

<file path=xl/ctrlProps/ctrlProp5.xml><?xml version="1.0" encoding="utf-8"?>
<formControlPr xmlns="http://schemas.microsoft.com/office/spreadsheetml/2009/9/main" objectType="CheckBox" fmlaLink="$N$19" lockText="1"/>
</file>

<file path=xl/ctrlProps/ctrlProp50.xml><?xml version="1.0" encoding="utf-8"?>
<formControlPr xmlns="http://schemas.microsoft.com/office/spreadsheetml/2009/9/main" objectType="CheckBox" fmlaLink="N122" lockText="1"/>
</file>

<file path=xl/ctrlProps/ctrlProp51.xml><?xml version="1.0" encoding="utf-8"?>
<formControlPr xmlns="http://schemas.microsoft.com/office/spreadsheetml/2009/9/main" objectType="CheckBox" fmlaLink="O122" lockText="1"/>
</file>

<file path=xl/ctrlProps/ctrlProp52.xml><?xml version="1.0" encoding="utf-8"?>
<formControlPr xmlns="http://schemas.microsoft.com/office/spreadsheetml/2009/9/main" objectType="CheckBox" fmlaLink="N136" lockText="1"/>
</file>

<file path=xl/ctrlProps/ctrlProp53.xml><?xml version="1.0" encoding="utf-8"?>
<formControlPr xmlns="http://schemas.microsoft.com/office/spreadsheetml/2009/9/main" objectType="CheckBox" fmlaLink="O136" lockText="1"/>
</file>

<file path=xl/ctrlProps/ctrlProp54.xml><?xml version="1.0" encoding="utf-8"?>
<formControlPr xmlns="http://schemas.microsoft.com/office/spreadsheetml/2009/9/main" objectType="CheckBox" fmlaLink="N138" lockText="1"/>
</file>

<file path=xl/ctrlProps/ctrlProp55.xml><?xml version="1.0" encoding="utf-8"?>
<formControlPr xmlns="http://schemas.microsoft.com/office/spreadsheetml/2009/9/main" objectType="CheckBox" fmlaLink="O138" lockText="1"/>
</file>

<file path=xl/ctrlProps/ctrlProp56.xml><?xml version="1.0" encoding="utf-8"?>
<formControlPr xmlns="http://schemas.microsoft.com/office/spreadsheetml/2009/9/main" objectType="CheckBox" fmlaLink="$N$129" lockText="1"/>
</file>

<file path=xl/ctrlProps/ctrlProp57.xml><?xml version="1.0" encoding="utf-8"?>
<formControlPr xmlns="http://schemas.microsoft.com/office/spreadsheetml/2009/9/main" objectType="CheckBox" fmlaLink="$O$129" lockText="1"/>
</file>

<file path=xl/ctrlProps/ctrlProp58.xml><?xml version="1.0" encoding="utf-8"?>
<formControlPr xmlns="http://schemas.microsoft.com/office/spreadsheetml/2009/9/main" objectType="CheckBox" fmlaLink="O9" lockText="1"/>
</file>

<file path=xl/ctrlProps/ctrlProp59.xml><?xml version="1.0" encoding="utf-8"?>
<formControlPr xmlns="http://schemas.microsoft.com/office/spreadsheetml/2009/9/main" objectType="CheckBox" fmlaLink="P9" lockText="1"/>
</file>

<file path=xl/ctrlProps/ctrlProp6.xml><?xml version="1.0" encoding="utf-8"?>
<formControlPr xmlns="http://schemas.microsoft.com/office/spreadsheetml/2009/9/main" objectType="CheckBox" fmlaLink="$O$19" lockText="1"/>
</file>

<file path=xl/ctrlProps/ctrlProp60.xml><?xml version="1.0" encoding="utf-8"?>
<formControlPr xmlns="http://schemas.microsoft.com/office/spreadsheetml/2009/9/main" objectType="CheckBox" fmlaLink="O39" lockText="1"/>
</file>

<file path=xl/ctrlProps/ctrlProp61.xml><?xml version="1.0" encoding="utf-8"?>
<formControlPr xmlns="http://schemas.microsoft.com/office/spreadsheetml/2009/9/main" objectType="CheckBox" fmlaLink="P39" lockText="1"/>
</file>

<file path=xl/ctrlProps/ctrlProp62.xml><?xml version="1.0" encoding="utf-8"?>
<formControlPr xmlns="http://schemas.microsoft.com/office/spreadsheetml/2009/9/main" objectType="CheckBox" fmlaLink="AD13" lockText="1"/>
</file>

<file path=xl/ctrlProps/ctrlProp63.xml><?xml version="1.0" encoding="utf-8"?>
<formControlPr xmlns="http://schemas.microsoft.com/office/spreadsheetml/2009/9/main" objectType="CheckBox" fmlaLink="AE13" lockText="1"/>
</file>

<file path=xl/ctrlProps/ctrlProp64.xml><?xml version="1.0" encoding="utf-8"?>
<formControlPr xmlns="http://schemas.microsoft.com/office/spreadsheetml/2009/9/main" objectType="CheckBox" fmlaLink="AA13" lockText="1"/>
</file>

<file path=xl/ctrlProps/ctrlProp65.xml><?xml version="1.0" encoding="utf-8"?>
<formControlPr xmlns="http://schemas.microsoft.com/office/spreadsheetml/2009/9/main" objectType="CheckBox" fmlaLink="AB13" lockText="1"/>
</file>

<file path=xl/ctrlProps/ctrlProp66.xml><?xml version="1.0" encoding="utf-8"?>
<formControlPr xmlns="http://schemas.microsoft.com/office/spreadsheetml/2009/9/main" objectType="CheckBox" fmlaLink="AD14" lockText="1"/>
</file>

<file path=xl/ctrlProps/ctrlProp67.xml><?xml version="1.0" encoding="utf-8"?>
<formControlPr xmlns="http://schemas.microsoft.com/office/spreadsheetml/2009/9/main" objectType="CheckBox" fmlaLink="AE14" lockText="1"/>
</file>

<file path=xl/ctrlProps/ctrlProp68.xml><?xml version="1.0" encoding="utf-8"?>
<formControlPr xmlns="http://schemas.microsoft.com/office/spreadsheetml/2009/9/main" objectType="CheckBox" fmlaLink="AA14" lockText="1"/>
</file>

<file path=xl/ctrlProps/ctrlProp69.xml><?xml version="1.0" encoding="utf-8"?>
<formControlPr xmlns="http://schemas.microsoft.com/office/spreadsheetml/2009/9/main" objectType="CheckBox" fmlaLink="AB14" lockText="1"/>
</file>

<file path=xl/ctrlProps/ctrlProp7.xml><?xml version="1.0" encoding="utf-8"?>
<formControlPr xmlns="http://schemas.microsoft.com/office/spreadsheetml/2009/9/main" objectType="CheckBox" fmlaLink="$N$41" lockText="1"/>
</file>

<file path=xl/ctrlProps/ctrlProp70.xml><?xml version="1.0" encoding="utf-8"?>
<formControlPr xmlns="http://schemas.microsoft.com/office/spreadsheetml/2009/9/main" objectType="CheckBox" fmlaLink="AD15" lockText="1"/>
</file>

<file path=xl/ctrlProps/ctrlProp71.xml><?xml version="1.0" encoding="utf-8"?>
<formControlPr xmlns="http://schemas.microsoft.com/office/spreadsheetml/2009/9/main" objectType="CheckBox" fmlaLink="AE15" lockText="1"/>
</file>

<file path=xl/ctrlProps/ctrlProp72.xml><?xml version="1.0" encoding="utf-8"?>
<formControlPr xmlns="http://schemas.microsoft.com/office/spreadsheetml/2009/9/main" objectType="CheckBox" fmlaLink="AA15" lockText="1"/>
</file>

<file path=xl/ctrlProps/ctrlProp73.xml><?xml version="1.0" encoding="utf-8"?>
<formControlPr xmlns="http://schemas.microsoft.com/office/spreadsheetml/2009/9/main" objectType="CheckBox" fmlaLink="AB15" lockText="1"/>
</file>

<file path=xl/ctrlProps/ctrlProp74.xml><?xml version="1.0" encoding="utf-8"?>
<formControlPr xmlns="http://schemas.microsoft.com/office/spreadsheetml/2009/9/main" objectType="CheckBox" fmlaLink="AD16" lockText="1"/>
</file>

<file path=xl/ctrlProps/ctrlProp75.xml><?xml version="1.0" encoding="utf-8"?>
<formControlPr xmlns="http://schemas.microsoft.com/office/spreadsheetml/2009/9/main" objectType="CheckBox" fmlaLink="AE16" lockText="1"/>
</file>

<file path=xl/ctrlProps/ctrlProp76.xml><?xml version="1.0" encoding="utf-8"?>
<formControlPr xmlns="http://schemas.microsoft.com/office/spreadsheetml/2009/9/main" objectType="CheckBox" fmlaLink="AA16" lockText="1"/>
</file>

<file path=xl/ctrlProps/ctrlProp77.xml><?xml version="1.0" encoding="utf-8"?>
<formControlPr xmlns="http://schemas.microsoft.com/office/spreadsheetml/2009/9/main" objectType="CheckBox" fmlaLink="AB16" lockText="1"/>
</file>

<file path=xl/ctrlProps/ctrlProp78.xml><?xml version="1.0" encoding="utf-8"?>
<formControlPr xmlns="http://schemas.microsoft.com/office/spreadsheetml/2009/9/main" objectType="CheckBox" fmlaLink="AD17" lockText="1"/>
</file>

<file path=xl/ctrlProps/ctrlProp79.xml><?xml version="1.0" encoding="utf-8"?>
<formControlPr xmlns="http://schemas.microsoft.com/office/spreadsheetml/2009/9/main" objectType="CheckBox" fmlaLink="AE17" lockText="1"/>
</file>

<file path=xl/ctrlProps/ctrlProp8.xml><?xml version="1.0" encoding="utf-8"?>
<formControlPr xmlns="http://schemas.microsoft.com/office/spreadsheetml/2009/9/main" objectType="CheckBox" fmlaLink="$O$41" lockText="1"/>
</file>

<file path=xl/ctrlProps/ctrlProp80.xml><?xml version="1.0" encoding="utf-8"?>
<formControlPr xmlns="http://schemas.microsoft.com/office/spreadsheetml/2009/9/main" objectType="CheckBox" fmlaLink="AA17" lockText="1"/>
</file>

<file path=xl/ctrlProps/ctrlProp81.xml><?xml version="1.0" encoding="utf-8"?>
<formControlPr xmlns="http://schemas.microsoft.com/office/spreadsheetml/2009/9/main" objectType="CheckBox" fmlaLink="AB17" lockText="1"/>
</file>

<file path=xl/ctrlProps/ctrlProp82.xml><?xml version="1.0" encoding="utf-8"?>
<formControlPr xmlns="http://schemas.microsoft.com/office/spreadsheetml/2009/9/main" objectType="CheckBox" fmlaLink="AD18" lockText="1"/>
</file>

<file path=xl/ctrlProps/ctrlProp83.xml><?xml version="1.0" encoding="utf-8"?>
<formControlPr xmlns="http://schemas.microsoft.com/office/spreadsheetml/2009/9/main" objectType="CheckBox" fmlaLink="AE18" lockText="1"/>
</file>

<file path=xl/ctrlProps/ctrlProp84.xml><?xml version="1.0" encoding="utf-8"?>
<formControlPr xmlns="http://schemas.microsoft.com/office/spreadsheetml/2009/9/main" objectType="CheckBox" fmlaLink="AA18" lockText="1"/>
</file>

<file path=xl/ctrlProps/ctrlProp85.xml><?xml version="1.0" encoding="utf-8"?>
<formControlPr xmlns="http://schemas.microsoft.com/office/spreadsheetml/2009/9/main" objectType="CheckBox" fmlaLink="AB18" lockText="1"/>
</file>

<file path=xl/ctrlProps/ctrlProp86.xml><?xml version="1.0" encoding="utf-8"?>
<formControlPr xmlns="http://schemas.microsoft.com/office/spreadsheetml/2009/9/main" objectType="CheckBox" fmlaLink="AD19" lockText="1"/>
</file>

<file path=xl/ctrlProps/ctrlProp87.xml><?xml version="1.0" encoding="utf-8"?>
<formControlPr xmlns="http://schemas.microsoft.com/office/spreadsheetml/2009/9/main" objectType="CheckBox" fmlaLink="AE19" lockText="1"/>
</file>

<file path=xl/ctrlProps/ctrlProp88.xml><?xml version="1.0" encoding="utf-8"?>
<formControlPr xmlns="http://schemas.microsoft.com/office/spreadsheetml/2009/9/main" objectType="CheckBox" fmlaLink="AA19" lockText="1"/>
</file>

<file path=xl/ctrlProps/ctrlProp89.xml><?xml version="1.0" encoding="utf-8"?>
<formControlPr xmlns="http://schemas.microsoft.com/office/spreadsheetml/2009/9/main" objectType="CheckBox" fmlaLink="AB19" lockText="1"/>
</file>

<file path=xl/ctrlProps/ctrlProp9.xml><?xml version="1.0" encoding="utf-8"?>
<formControlPr xmlns="http://schemas.microsoft.com/office/spreadsheetml/2009/9/main" objectType="CheckBox" fmlaLink="$N$46" lockText="1"/>
</file>

<file path=xl/ctrlProps/ctrlProp90.xml><?xml version="1.0" encoding="utf-8"?>
<formControlPr xmlns="http://schemas.microsoft.com/office/spreadsheetml/2009/9/main" objectType="CheckBox" fmlaLink="AD20" lockText="1"/>
</file>

<file path=xl/ctrlProps/ctrlProp91.xml><?xml version="1.0" encoding="utf-8"?>
<formControlPr xmlns="http://schemas.microsoft.com/office/spreadsheetml/2009/9/main" objectType="CheckBox" fmlaLink="AE20" lockText="1"/>
</file>

<file path=xl/ctrlProps/ctrlProp92.xml><?xml version="1.0" encoding="utf-8"?>
<formControlPr xmlns="http://schemas.microsoft.com/office/spreadsheetml/2009/9/main" objectType="CheckBox" fmlaLink="AA20" lockText="1"/>
</file>

<file path=xl/ctrlProps/ctrlProp93.xml><?xml version="1.0" encoding="utf-8"?>
<formControlPr xmlns="http://schemas.microsoft.com/office/spreadsheetml/2009/9/main" objectType="CheckBox" fmlaLink="AB20" lockText="1"/>
</file>

<file path=xl/ctrlProps/ctrlProp94.xml><?xml version="1.0" encoding="utf-8"?>
<formControlPr xmlns="http://schemas.microsoft.com/office/spreadsheetml/2009/9/main" objectType="CheckBox" fmlaLink="AD21" lockText="1"/>
</file>

<file path=xl/ctrlProps/ctrlProp95.xml><?xml version="1.0" encoding="utf-8"?>
<formControlPr xmlns="http://schemas.microsoft.com/office/spreadsheetml/2009/9/main" objectType="CheckBox" fmlaLink="AE21" lockText="1"/>
</file>

<file path=xl/ctrlProps/ctrlProp96.xml><?xml version="1.0" encoding="utf-8"?>
<formControlPr xmlns="http://schemas.microsoft.com/office/spreadsheetml/2009/9/main" objectType="CheckBox" fmlaLink="AA21" lockText="1"/>
</file>

<file path=xl/ctrlProps/ctrlProp97.xml><?xml version="1.0" encoding="utf-8"?>
<formControlPr xmlns="http://schemas.microsoft.com/office/spreadsheetml/2009/9/main" objectType="CheckBox" fmlaLink="AB21" lockText="1"/>
</file>

<file path=xl/ctrlProps/ctrlProp98.xml><?xml version="1.0" encoding="utf-8"?>
<formControlPr xmlns="http://schemas.microsoft.com/office/spreadsheetml/2009/9/main" objectType="CheckBox" fmlaLink="AD22" lockText="1"/>
</file>

<file path=xl/ctrlProps/ctrlProp99.xml><?xml version="1.0" encoding="utf-8"?>
<formControlPr xmlns="http://schemas.microsoft.com/office/spreadsheetml/2009/9/main" objectType="CheckBox" fmlaLink="AE22"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1219200</xdr:colOff>
          <xdr:row>15</xdr:row>
          <xdr:rowOff>9525</xdr:rowOff>
        </xdr:from>
        <xdr:to>
          <xdr:col>2</xdr:col>
          <xdr:colOff>2257425</xdr:colOff>
          <xdr:row>15</xdr:row>
          <xdr:rowOff>495300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2266950</xdr:colOff>
          <xdr:row>15</xdr:row>
          <xdr:rowOff>9525</xdr:rowOff>
        </xdr:from>
        <xdr:to>
          <xdr:col>2</xdr:col>
          <xdr:colOff>3314700</xdr:colOff>
          <xdr:row>15</xdr:row>
          <xdr:rowOff>495300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xdr:twoCellAnchor>
    <xdr:from>
      <xdr:col>0</xdr:col>
      <xdr:colOff>609599</xdr:colOff>
      <xdr:row>0</xdr:row>
      <xdr:rowOff>95250</xdr:rowOff>
    </xdr:from>
    <xdr:to>
      <xdr:col>2</xdr:col>
      <xdr:colOff>4053974</xdr:colOff>
      <xdr:row>5</xdr:row>
      <xdr:rowOff>152400</xdr:rowOff>
    </xdr:to>
    <xdr:sp macro="" textlink="">
      <xdr:nvSpPr>
        <xdr:cNvPr id="4" name="Rectangle 3"/>
        <xdr:cNvSpPr/>
      </xdr:nvSpPr>
      <xdr:spPr>
        <a:xfrm>
          <a:off x="609599" y="95250"/>
          <a:ext cx="9435600" cy="8667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Details of the VASP Applicant Firm</a:t>
          </a:r>
        </a:p>
      </xdr:txBody>
    </xdr:sp>
    <xdr:clientData/>
  </xdr:twoCellAnchor>
  <xdr:twoCellAnchor editAs="oneCell">
    <xdr:from>
      <xdr:col>1</xdr:col>
      <xdr:colOff>47625</xdr:colOff>
      <xdr:row>0</xdr:row>
      <xdr:rowOff>152400</xdr:rowOff>
    </xdr:from>
    <xdr:to>
      <xdr:col>1</xdr:col>
      <xdr:colOff>3744825</xdr:colOff>
      <xdr:row>5</xdr:row>
      <xdr:rowOff>105975</xdr:rowOff>
    </xdr:to>
    <xdr:pic>
      <xdr:nvPicPr>
        <xdr:cNvPr id="5" name="Picture 4"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52400"/>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1285875</xdr:colOff>
          <xdr:row>32</xdr:row>
          <xdr:rowOff>9525</xdr:rowOff>
        </xdr:from>
        <xdr:to>
          <xdr:col>2</xdr:col>
          <xdr:colOff>2324100</xdr:colOff>
          <xdr:row>32</xdr:row>
          <xdr:rowOff>495300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32</xdr:row>
          <xdr:rowOff>9525</xdr:rowOff>
        </xdr:from>
        <xdr:to>
          <xdr:col>2</xdr:col>
          <xdr:colOff>3381375</xdr:colOff>
          <xdr:row>32</xdr:row>
          <xdr:rowOff>495300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2706750</xdr:colOff>
      <xdr:row>6</xdr:row>
      <xdr:rowOff>0</xdr:rowOff>
    </xdr:to>
    <xdr:sp macro="" textlink="">
      <xdr:nvSpPr>
        <xdr:cNvPr id="2" name="Rectangle 1"/>
        <xdr:cNvSpPr/>
      </xdr:nvSpPr>
      <xdr:spPr>
        <a:xfrm>
          <a:off x="609600" y="180975"/>
          <a:ext cx="8593200" cy="9048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Declarations</a:t>
          </a:r>
        </a:p>
      </xdr:txBody>
    </xdr:sp>
    <xdr:clientData/>
  </xdr:twoCellAnchor>
  <xdr:twoCellAnchor editAs="oneCell">
    <xdr:from>
      <xdr:col>1</xdr:col>
      <xdr:colOff>85725</xdr:colOff>
      <xdr:row>1</xdr:row>
      <xdr:rowOff>142875</xdr:rowOff>
    </xdr:from>
    <xdr:to>
      <xdr:col>2</xdr:col>
      <xdr:colOff>1075500</xdr:colOff>
      <xdr:row>5</xdr:row>
      <xdr:rowOff>60625</xdr:rowOff>
    </xdr:to>
    <xdr:pic>
      <xdr:nvPicPr>
        <xdr:cNvPr id="3" name="Picture 2"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323850"/>
          <a:ext cx="3704400" cy="64165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1266825</xdr:colOff>
          <xdr:row>18</xdr:row>
          <xdr:rowOff>9525</xdr:rowOff>
        </xdr:from>
        <xdr:to>
          <xdr:col>2</xdr:col>
          <xdr:colOff>2343150</xdr:colOff>
          <xdr:row>18</xdr:row>
          <xdr:rowOff>390525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18</xdr:row>
          <xdr:rowOff>9525</xdr:rowOff>
        </xdr:from>
        <xdr:to>
          <xdr:col>2</xdr:col>
          <xdr:colOff>3438525</xdr:colOff>
          <xdr:row>18</xdr:row>
          <xdr:rowOff>390525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40</xdr:row>
          <xdr:rowOff>9525</xdr:rowOff>
        </xdr:from>
        <xdr:to>
          <xdr:col>2</xdr:col>
          <xdr:colOff>2343150</xdr:colOff>
          <xdr:row>40</xdr:row>
          <xdr:rowOff>495300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40</xdr:row>
          <xdr:rowOff>9525</xdr:rowOff>
        </xdr:from>
        <xdr:to>
          <xdr:col>2</xdr:col>
          <xdr:colOff>3438525</xdr:colOff>
          <xdr:row>40</xdr:row>
          <xdr:rowOff>495300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45</xdr:row>
          <xdr:rowOff>9525</xdr:rowOff>
        </xdr:from>
        <xdr:to>
          <xdr:col>2</xdr:col>
          <xdr:colOff>2333625</xdr:colOff>
          <xdr:row>45</xdr:row>
          <xdr:rowOff>695325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2352675</xdr:colOff>
          <xdr:row>45</xdr:row>
          <xdr:rowOff>9525</xdr:rowOff>
        </xdr:from>
        <xdr:to>
          <xdr:col>2</xdr:col>
          <xdr:colOff>3429000</xdr:colOff>
          <xdr:row>45</xdr:row>
          <xdr:rowOff>695325</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57</xdr:row>
          <xdr:rowOff>9525</xdr:rowOff>
        </xdr:from>
        <xdr:to>
          <xdr:col>2</xdr:col>
          <xdr:colOff>2305050</xdr:colOff>
          <xdr:row>58</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57</xdr:row>
          <xdr:rowOff>9525</xdr:rowOff>
        </xdr:from>
        <xdr:to>
          <xdr:col>2</xdr:col>
          <xdr:colOff>3400425</xdr:colOff>
          <xdr:row>58</xdr:row>
          <xdr:rowOff>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60</xdr:row>
          <xdr:rowOff>9525</xdr:rowOff>
        </xdr:from>
        <xdr:to>
          <xdr:col>2</xdr:col>
          <xdr:colOff>1781175</xdr:colOff>
          <xdr:row>61</xdr:row>
          <xdr:rowOff>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60</xdr:row>
          <xdr:rowOff>9525</xdr:rowOff>
        </xdr:from>
        <xdr:to>
          <xdr:col>2</xdr:col>
          <xdr:colOff>2876550</xdr:colOff>
          <xdr:row>61</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2895600</xdr:colOff>
          <xdr:row>60</xdr:row>
          <xdr:rowOff>9525</xdr:rowOff>
        </xdr:from>
        <xdr:to>
          <xdr:col>2</xdr:col>
          <xdr:colOff>3971925</xdr:colOff>
          <xdr:row>61</xdr:row>
          <xdr:rowOff>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61</xdr:row>
          <xdr:rowOff>9525</xdr:rowOff>
        </xdr:from>
        <xdr:to>
          <xdr:col>2</xdr:col>
          <xdr:colOff>1781175</xdr:colOff>
          <xdr:row>61</xdr:row>
          <xdr:rowOff>1209675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595959"/>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61</xdr:row>
          <xdr:rowOff>9525</xdr:rowOff>
        </xdr:from>
        <xdr:to>
          <xdr:col>2</xdr:col>
          <xdr:colOff>2876550</xdr:colOff>
          <xdr:row>61</xdr:row>
          <xdr:rowOff>1209675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595959"/>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2895600</xdr:colOff>
          <xdr:row>61</xdr:row>
          <xdr:rowOff>9525</xdr:rowOff>
        </xdr:from>
        <xdr:to>
          <xdr:col>2</xdr:col>
          <xdr:colOff>3971925</xdr:colOff>
          <xdr:row>61</xdr:row>
          <xdr:rowOff>1209675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595959"/>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90</xdr:row>
          <xdr:rowOff>9525</xdr:rowOff>
        </xdr:from>
        <xdr:to>
          <xdr:col>2</xdr:col>
          <xdr:colOff>1781175</xdr:colOff>
          <xdr:row>91</xdr:row>
          <xdr:rowOff>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90</xdr:row>
          <xdr:rowOff>9525</xdr:rowOff>
        </xdr:from>
        <xdr:to>
          <xdr:col>2</xdr:col>
          <xdr:colOff>2876550</xdr:colOff>
          <xdr:row>91</xdr:row>
          <xdr:rowOff>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2895600</xdr:colOff>
          <xdr:row>90</xdr:row>
          <xdr:rowOff>9525</xdr:rowOff>
        </xdr:from>
        <xdr:to>
          <xdr:col>2</xdr:col>
          <xdr:colOff>3971925</xdr:colOff>
          <xdr:row>91</xdr:row>
          <xdr:rowOff>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91</xdr:row>
          <xdr:rowOff>9525</xdr:rowOff>
        </xdr:from>
        <xdr:to>
          <xdr:col>2</xdr:col>
          <xdr:colOff>1781175</xdr:colOff>
          <xdr:row>91</xdr:row>
          <xdr:rowOff>600075</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91</xdr:row>
          <xdr:rowOff>9525</xdr:rowOff>
        </xdr:from>
        <xdr:to>
          <xdr:col>2</xdr:col>
          <xdr:colOff>2876550</xdr:colOff>
          <xdr:row>91</xdr:row>
          <xdr:rowOff>600075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2895600</xdr:colOff>
          <xdr:row>91</xdr:row>
          <xdr:rowOff>9525</xdr:rowOff>
        </xdr:from>
        <xdr:to>
          <xdr:col>2</xdr:col>
          <xdr:colOff>3971925</xdr:colOff>
          <xdr:row>91</xdr:row>
          <xdr:rowOff>600075</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92</xdr:row>
          <xdr:rowOff>9525</xdr:rowOff>
        </xdr:from>
        <xdr:to>
          <xdr:col>2</xdr:col>
          <xdr:colOff>1781175</xdr:colOff>
          <xdr:row>92</xdr:row>
          <xdr:rowOff>600075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92</xdr:row>
          <xdr:rowOff>9525</xdr:rowOff>
        </xdr:from>
        <xdr:to>
          <xdr:col>2</xdr:col>
          <xdr:colOff>2876550</xdr:colOff>
          <xdr:row>92</xdr:row>
          <xdr:rowOff>600075</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2895600</xdr:colOff>
          <xdr:row>92</xdr:row>
          <xdr:rowOff>9525</xdr:rowOff>
        </xdr:from>
        <xdr:to>
          <xdr:col>2</xdr:col>
          <xdr:colOff>3971925</xdr:colOff>
          <xdr:row>92</xdr:row>
          <xdr:rowOff>600075</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87</xdr:row>
          <xdr:rowOff>9525</xdr:rowOff>
        </xdr:from>
        <xdr:to>
          <xdr:col>2</xdr:col>
          <xdr:colOff>2305050</xdr:colOff>
          <xdr:row>88</xdr:row>
          <xdr:rowOff>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87</xdr:row>
          <xdr:rowOff>9525</xdr:rowOff>
        </xdr:from>
        <xdr:to>
          <xdr:col>2</xdr:col>
          <xdr:colOff>3400425</xdr:colOff>
          <xdr:row>88</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107</xdr:row>
          <xdr:rowOff>9525</xdr:rowOff>
        </xdr:from>
        <xdr:to>
          <xdr:col>3</xdr:col>
          <xdr:colOff>1552575</xdr:colOff>
          <xdr:row>107</xdr:row>
          <xdr:rowOff>390525</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107</xdr:row>
          <xdr:rowOff>9525</xdr:rowOff>
        </xdr:from>
        <xdr:to>
          <xdr:col>3</xdr:col>
          <xdr:colOff>2362200</xdr:colOff>
          <xdr:row>107</xdr:row>
          <xdr:rowOff>390525</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108</xdr:row>
          <xdr:rowOff>9525</xdr:rowOff>
        </xdr:from>
        <xdr:to>
          <xdr:col>3</xdr:col>
          <xdr:colOff>1552575</xdr:colOff>
          <xdr:row>108</xdr:row>
          <xdr:rowOff>390525</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108</xdr:row>
          <xdr:rowOff>9525</xdr:rowOff>
        </xdr:from>
        <xdr:to>
          <xdr:col>3</xdr:col>
          <xdr:colOff>2362200</xdr:colOff>
          <xdr:row>108</xdr:row>
          <xdr:rowOff>390525</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109</xdr:row>
          <xdr:rowOff>9525</xdr:rowOff>
        </xdr:from>
        <xdr:to>
          <xdr:col>3</xdr:col>
          <xdr:colOff>1552575</xdr:colOff>
          <xdr:row>109</xdr:row>
          <xdr:rowOff>390525</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109</xdr:row>
          <xdr:rowOff>9525</xdr:rowOff>
        </xdr:from>
        <xdr:to>
          <xdr:col>3</xdr:col>
          <xdr:colOff>2362200</xdr:colOff>
          <xdr:row>109</xdr:row>
          <xdr:rowOff>390525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110</xdr:row>
          <xdr:rowOff>9525</xdr:rowOff>
        </xdr:from>
        <xdr:to>
          <xdr:col>3</xdr:col>
          <xdr:colOff>1552575</xdr:colOff>
          <xdr:row>110</xdr:row>
          <xdr:rowOff>390525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110</xdr:row>
          <xdr:rowOff>9525</xdr:rowOff>
        </xdr:from>
        <xdr:to>
          <xdr:col>3</xdr:col>
          <xdr:colOff>2362200</xdr:colOff>
          <xdr:row>110</xdr:row>
          <xdr:rowOff>390525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115</xdr:row>
          <xdr:rowOff>9525</xdr:rowOff>
        </xdr:from>
        <xdr:to>
          <xdr:col>3</xdr:col>
          <xdr:colOff>1552575</xdr:colOff>
          <xdr:row>115</xdr:row>
          <xdr:rowOff>390525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115</xdr:row>
          <xdr:rowOff>9525</xdr:rowOff>
        </xdr:from>
        <xdr:to>
          <xdr:col>3</xdr:col>
          <xdr:colOff>2362200</xdr:colOff>
          <xdr:row>115</xdr:row>
          <xdr:rowOff>390525</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116</xdr:row>
          <xdr:rowOff>9525</xdr:rowOff>
        </xdr:from>
        <xdr:to>
          <xdr:col>3</xdr:col>
          <xdr:colOff>1552575</xdr:colOff>
          <xdr:row>116</xdr:row>
          <xdr:rowOff>390525</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116</xdr:row>
          <xdr:rowOff>9525</xdr:rowOff>
        </xdr:from>
        <xdr:to>
          <xdr:col>3</xdr:col>
          <xdr:colOff>2362200</xdr:colOff>
          <xdr:row>116</xdr:row>
          <xdr:rowOff>390525</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111</xdr:row>
          <xdr:rowOff>9525</xdr:rowOff>
        </xdr:from>
        <xdr:to>
          <xdr:col>3</xdr:col>
          <xdr:colOff>1552575</xdr:colOff>
          <xdr:row>111</xdr:row>
          <xdr:rowOff>390525</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111</xdr:row>
          <xdr:rowOff>9525</xdr:rowOff>
        </xdr:from>
        <xdr:to>
          <xdr:col>3</xdr:col>
          <xdr:colOff>2362200</xdr:colOff>
          <xdr:row>111</xdr:row>
          <xdr:rowOff>390525</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112</xdr:row>
          <xdr:rowOff>9525</xdr:rowOff>
        </xdr:from>
        <xdr:to>
          <xdr:col>3</xdr:col>
          <xdr:colOff>1552575</xdr:colOff>
          <xdr:row>112</xdr:row>
          <xdr:rowOff>390525</xdr:rowOff>
        </xdr:to>
        <xdr:sp macro="" textlink="">
          <xdr:nvSpPr>
            <xdr:cNvPr id="7235" name="Check Box 67" hidden="1">
              <a:extLst>
                <a:ext uri="{63B3BB69-23CF-44E3-9099-C40C66FF867C}">
                  <a14:compatExt spid="_x0000_s7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112</xdr:row>
          <xdr:rowOff>9525</xdr:rowOff>
        </xdr:from>
        <xdr:to>
          <xdr:col>3</xdr:col>
          <xdr:colOff>2362200</xdr:colOff>
          <xdr:row>112</xdr:row>
          <xdr:rowOff>390525</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113</xdr:row>
          <xdr:rowOff>9525</xdr:rowOff>
        </xdr:from>
        <xdr:to>
          <xdr:col>3</xdr:col>
          <xdr:colOff>1552575</xdr:colOff>
          <xdr:row>113</xdr:row>
          <xdr:rowOff>390525</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113</xdr:row>
          <xdr:rowOff>9525</xdr:rowOff>
        </xdr:from>
        <xdr:to>
          <xdr:col>3</xdr:col>
          <xdr:colOff>2362200</xdr:colOff>
          <xdr:row>113</xdr:row>
          <xdr:rowOff>390525</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114</xdr:row>
          <xdr:rowOff>9525</xdr:rowOff>
        </xdr:from>
        <xdr:to>
          <xdr:col>3</xdr:col>
          <xdr:colOff>1552575</xdr:colOff>
          <xdr:row>114</xdr:row>
          <xdr:rowOff>390525</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1571625</xdr:colOff>
          <xdr:row>114</xdr:row>
          <xdr:rowOff>9525</xdr:rowOff>
        </xdr:from>
        <xdr:to>
          <xdr:col>3</xdr:col>
          <xdr:colOff>2362200</xdr:colOff>
          <xdr:row>114</xdr:row>
          <xdr:rowOff>390525</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0</xdr:colOff>
      <xdr:row>1</xdr:row>
      <xdr:rowOff>0</xdr:rowOff>
    </xdr:from>
    <xdr:to>
      <xdr:col>2</xdr:col>
      <xdr:colOff>4028775</xdr:colOff>
      <xdr:row>6</xdr:row>
      <xdr:rowOff>0</xdr:rowOff>
    </xdr:to>
    <xdr:sp macro="" textlink="">
      <xdr:nvSpPr>
        <xdr:cNvPr id="52" name="Rectangle 51"/>
        <xdr:cNvSpPr/>
      </xdr:nvSpPr>
      <xdr:spPr>
        <a:xfrm>
          <a:off x="609600" y="180975"/>
          <a:ext cx="9410400" cy="9048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Details of the Beneficial Owner </a:t>
          </a:r>
        </a:p>
      </xdr:txBody>
    </xdr:sp>
    <xdr:clientData/>
  </xdr:twoCellAnchor>
  <xdr:twoCellAnchor editAs="oneCell">
    <xdr:from>
      <xdr:col>1</xdr:col>
      <xdr:colOff>42862</xdr:colOff>
      <xdr:row>1</xdr:row>
      <xdr:rowOff>64292</xdr:rowOff>
    </xdr:from>
    <xdr:to>
      <xdr:col>1</xdr:col>
      <xdr:colOff>3740062</xdr:colOff>
      <xdr:row>5</xdr:row>
      <xdr:rowOff>103592</xdr:rowOff>
    </xdr:to>
    <xdr:pic>
      <xdr:nvPicPr>
        <xdr:cNvPr id="53" name="Picture 52"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 y="245267"/>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1285875</xdr:colOff>
          <xdr:row>121</xdr:row>
          <xdr:rowOff>9525</xdr:rowOff>
        </xdr:from>
        <xdr:to>
          <xdr:col>2</xdr:col>
          <xdr:colOff>2324100</xdr:colOff>
          <xdr:row>122</xdr:row>
          <xdr:rowOff>0</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2343150</xdr:colOff>
          <xdr:row>121</xdr:row>
          <xdr:rowOff>9525</xdr:rowOff>
        </xdr:from>
        <xdr:to>
          <xdr:col>2</xdr:col>
          <xdr:colOff>3381375</xdr:colOff>
          <xdr:row>121</xdr:row>
          <xdr:rowOff>495300</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135</xdr:row>
          <xdr:rowOff>9525</xdr:rowOff>
        </xdr:from>
        <xdr:to>
          <xdr:col>2</xdr:col>
          <xdr:colOff>2343150</xdr:colOff>
          <xdr:row>136</xdr:row>
          <xdr:rowOff>0</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135</xdr:row>
          <xdr:rowOff>9525</xdr:rowOff>
        </xdr:from>
        <xdr:to>
          <xdr:col>2</xdr:col>
          <xdr:colOff>3438525</xdr:colOff>
          <xdr:row>136</xdr:row>
          <xdr:rowOff>0</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137</xdr:row>
          <xdr:rowOff>9525</xdr:rowOff>
        </xdr:from>
        <xdr:to>
          <xdr:col>2</xdr:col>
          <xdr:colOff>2343150</xdr:colOff>
          <xdr:row>137</xdr:row>
          <xdr:rowOff>695325</xdr:rowOff>
        </xdr:to>
        <xdr:sp macro="" textlink="">
          <xdr:nvSpPr>
            <xdr:cNvPr id="7265" name="Check Box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137</xdr:row>
          <xdr:rowOff>9525</xdr:rowOff>
        </xdr:from>
        <xdr:to>
          <xdr:col>2</xdr:col>
          <xdr:colOff>3438525</xdr:colOff>
          <xdr:row>137</xdr:row>
          <xdr:rowOff>695325</xdr:rowOff>
        </xdr:to>
        <xdr:sp macro="" textlink="">
          <xdr:nvSpPr>
            <xdr:cNvPr id="7266" name="Check Box 98" hidden="1">
              <a:extLst>
                <a:ext uri="{63B3BB69-23CF-44E3-9099-C40C66FF867C}">
                  <a14:compatExt spid="_x0000_s7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128</xdr:row>
          <xdr:rowOff>9525</xdr:rowOff>
        </xdr:from>
        <xdr:to>
          <xdr:col>2</xdr:col>
          <xdr:colOff>2362200</xdr:colOff>
          <xdr:row>128</xdr:row>
          <xdr:rowOff>1609725</xdr:rowOff>
        </xdr:to>
        <xdr:sp macro="" textlink="">
          <xdr:nvSpPr>
            <xdr:cNvPr id="7267" name="Check Box 99" hidden="1">
              <a:extLst>
                <a:ext uri="{63B3BB69-23CF-44E3-9099-C40C66FF867C}">
                  <a14:compatExt spid="_x0000_s7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2343150</xdr:colOff>
          <xdr:row>128</xdr:row>
          <xdr:rowOff>9525</xdr:rowOff>
        </xdr:from>
        <xdr:to>
          <xdr:col>2</xdr:col>
          <xdr:colOff>3419475</xdr:colOff>
          <xdr:row>128</xdr:row>
          <xdr:rowOff>1609725</xdr:rowOff>
        </xdr:to>
        <xdr:sp macro="" textlink="">
          <xdr:nvSpPr>
            <xdr:cNvPr id="7268"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1257300</xdr:colOff>
          <xdr:row>8</xdr:row>
          <xdr:rowOff>9525</xdr:rowOff>
        </xdr:from>
        <xdr:to>
          <xdr:col>2</xdr:col>
          <xdr:colOff>2333625</xdr:colOff>
          <xdr:row>8</xdr:row>
          <xdr:rowOff>600075</xdr:rowOff>
        </xdr:to>
        <xdr:sp macro="" textlink="">
          <xdr:nvSpPr>
            <xdr:cNvPr id="47105"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2352675</xdr:colOff>
          <xdr:row>8</xdr:row>
          <xdr:rowOff>9525</xdr:rowOff>
        </xdr:from>
        <xdr:to>
          <xdr:col>2</xdr:col>
          <xdr:colOff>3429000</xdr:colOff>
          <xdr:row>8</xdr:row>
          <xdr:rowOff>600075</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xdr:twoCellAnchor>
    <xdr:from>
      <xdr:col>1</xdr:col>
      <xdr:colOff>0</xdr:colOff>
      <xdr:row>0</xdr:row>
      <xdr:rowOff>123825</xdr:rowOff>
    </xdr:from>
    <xdr:to>
      <xdr:col>3</xdr:col>
      <xdr:colOff>2037750</xdr:colOff>
      <xdr:row>5</xdr:row>
      <xdr:rowOff>171450</xdr:rowOff>
    </xdr:to>
    <xdr:sp macro="" textlink="">
      <xdr:nvSpPr>
        <xdr:cNvPr id="4" name="Rectangle 3"/>
        <xdr:cNvSpPr/>
      </xdr:nvSpPr>
      <xdr:spPr>
        <a:xfrm>
          <a:off x="609600" y="123825"/>
          <a:ext cx="10134000" cy="100012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Ownership of the Beneficial Owner </a:t>
          </a:r>
        </a:p>
      </xdr:txBody>
    </xdr:sp>
    <xdr:clientData/>
  </xdr:twoCellAnchor>
  <xdr:twoCellAnchor editAs="oneCell">
    <xdr:from>
      <xdr:col>1</xdr:col>
      <xdr:colOff>47625</xdr:colOff>
      <xdr:row>1</xdr:row>
      <xdr:rowOff>38100</xdr:rowOff>
    </xdr:from>
    <xdr:to>
      <xdr:col>1</xdr:col>
      <xdr:colOff>3744825</xdr:colOff>
      <xdr:row>5</xdr:row>
      <xdr:rowOff>39300</xdr:rowOff>
    </xdr:to>
    <xdr:pic>
      <xdr:nvPicPr>
        <xdr:cNvPr id="5" name="Picture 4"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228600"/>
          <a:ext cx="3697200" cy="7632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1257300</xdr:colOff>
          <xdr:row>38</xdr:row>
          <xdr:rowOff>9525</xdr:rowOff>
        </xdr:from>
        <xdr:to>
          <xdr:col>2</xdr:col>
          <xdr:colOff>2333625</xdr:colOff>
          <xdr:row>38</xdr:row>
          <xdr:rowOff>695325</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2352675</xdr:colOff>
          <xdr:row>38</xdr:row>
          <xdr:rowOff>9525</xdr:rowOff>
        </xdr:from>
        <xdr:to>
          <xdr:col>2</xdr:col>
          <xdr:colOff>3429000</xdr:colOff>
          <xdr:row>38</xdr:row>
          <xdr:rowOff>695325</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12</xdr:row>
          <xdr:rowOff>9525</xdr:rowOff>
        </xdr:from>
        <xdr:to>
          <xdr:col>7</xdr:col>
          <xdr:colOff>1028700</xdr:colOff>
          <xdr:row>12</xdr:row>
          <xdr:rowOff>390525</xdr:rowOff>
        </xdr:to>
        <xdr:sp macro="" textlink="">
          <xdr:nvSpPr>
            <xdr:cNvPr id="47109"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12</xdr:row>
          <xdr:rowOff>9525</xdr:rowOff>
        </xdr:from>
        <xdr:to>
          <xdr:col>7</xdr:col>
          <xdr:colOff>1676400</xdr:colOff>
          <xdr:row>12</xdr:row>
          <xdr:rowOff>390525</xdr:rowOff>
        </xdr:to>
        <xdr:sp macro="" textlink="">
          <xdr:nvSpPr>
            <xdr:cNvPr id="47110"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12</xdr:row>
          <xdr:rowOff>9525</xdr:rowOff>
        </xdr:from>
        <xdr:to>
          <xdr:col>6</xdr:col>
          <xdr:colOff>1095375</xdr:colOff>
          <xdr:row>12</xdr:row>
          <xdr:rowOff>390525</xdr:rowOff>
        </xdr:to>
        <xdr:sp macro="" textlink="">
          <xdr:nvSpPr>
            <xdr:cNvPr id="47111"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12</xdr:row>
          <xdr:rowOff>9525</xdr:rowOff>
        </xdr:from>
        <xdr:to>
          <xdr:col>6</xdr:col>
          <xdr:colOff>1866900</xdr:colOff>
          <xdr:row>12</xdr:row>
          <xdr:rowOff>390525</xdr:rowOff>
        </xdr:to>
        <xdr:sp macro="" textlink="">
          <xdr:nvSpPr>
            <xdr:cNvPr id="47112" name="Check Box 8"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13</xdr:row>
          <xdr:rowOff>9525</xdr:rowOff>
        </xdr:from>
        <xdr:to>
          <xdr:col>7</xdr:col>
          <xdr:colOff>1028700</xdr:colOff>
          <xdr:row>13</xdr:row>
          <xdr:rowOff>390525</xdr:rowOff>
        </xdr:to>
        <xdr:sp macro="" textlink="">
          <xdr:nvSpPr>
            <xdr:cNvPr id="47113" name="Check Box 9" hidden="1">
              <a:extLst>
                <a:ext uri="{63B3BB69-23CF-44E3-9099-C40C66FF867C}">
                  <a14:compatExt spid="_x0000_s4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13</xdr:row>
          <xdr:rowOff>9525</xdr:rowOff>
        </xdr:from>
        <xdr:to>
          <xdr:col>7</xdr:col>
          <xdr:colOff>1676400</xdr:colOff>
          <xdr:row>13</xdr:row>
          <xdr:rowOff>390525</xdr:rowOff>
        </xdr:to>
        <xdr:sp macro="" textlink="">
          <xdr:nvSpPr>
            <xdr:cNvPr id="47114" name="Check Box 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13</xdr:row>
          <xdr:rowOff>9525</xdr:rowOff>
        </xdr:from>
        <xdr:to>
          <xdr:col>6</xdr:col>
          <xdr:colOff>1095375</xdr:colOff>
          <xdr:row>13</xdr:row>
          <xdr:rowOff>390525</xdr:rowOff>
        </xdr:to>
        <xdr:sp macro="" textlink="">
          <xdr:nvSpPr>
            <xdr:cNvPr id="47115" name="Check Box 11" hidden="1">
              <a:extLst>
                <a:ext uri="{63B3BB69-23CF-44E3-9099-C40C66FF867C}">
                  <a14:compatExt spid="_x0000_s4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13</xdr:row>
          <xdr:rowOff>9525</xdr:rowOff>
        </xdr:from>
        <xdr:to>
          <xdr:col>6</xdr:col>
          <xdr:colOff>1866900</xdr:colOff>
          <xdr:row>13</xdr:row>
          <xdr:rowOff>390525</xdr:rowOff>
        </xdr:to>
        <xdr:sp macro="" textlink="">
          <xdr:nvSpPr>
            <xdr:cNvPr id="47116" name="Check Box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14</xdr:row>
          <xdr:rowOff>9525</xdr:rowOff>
        </xdr:from>
        <xdr:to>
          <xdr:col>7</xdr:col>
          <xdr:colOff>1028700</xdr:colOff>
          <xdr:row>14</xdr:row>
          <xdr:rowOff>390525</xdr:rowOff>
        </xdr:to>
        <xdr:sp macro="" textlink="">
          <xdr:nvSpPr>
            <xdr:cNvPr id="47117" name="Check Box 13"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14</xdr:row>
          <xdr:rowOff>9525</xdr:rowOff>
        </xdr:from>
        <xdr:to>
          <xdr:col>7</xdr:col>
          <xdr:colOff>1676400</xdr:colOff>
          <xdr:row>14</xdr:row>
          <xdr:rowOff>390525</xdr:rowOff>
        </xdr:to>
        <xdr:sp macro="" textlink="">
          <xdr:nvSpPr>
            <xdr:cNvPr id="47118" name="Check Box 14"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14</xdr:row>
          <xdr:rowOff>9525</xdr:rowOff>
        </xdr:from>
        <xdr:to>
          <xdr:col>6</xdr:col>
          <xdr:colOff>1095375</xdr:colOff>
          <xdr:row>14</xdr:row>
          <xdr:rowOff>390525</xdr:rowOff>
        </xdr:to>
        <xdr:sp macro="" textlink="">
          <xdr:nvSpPr>
            <xdr:cNvPr id="47119" name="Check Box 15" hidden="1">
              <a:extLst>
                <a:ext uri="{63B3BB69-23CF-44E3-9099-C40C66FF867C}">
                  <a14:compatExt spid="_x0000_s4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14</xdr:row>
          <xdr:rowOff>9525</xdr:rowOff>
        </xdr:from>
        <xdr:to>
          <xdr:col>6</xdr:col>
          <xdr:colOff>1866900</xdr:colOff>
          <xdr:row>14</xdr:row>
          <xdr:rowOff>390525</xdr:rowOff>
        </xdr:to>
        <xdr:sp macro="" textlink="">
          <xdr:nvSpPr>
            <xdr:cNvPr id="47120" name="Check Box 16" hidden="1">
              <a:extLst>
                <a:ext uri="{63B3BB69-23CF-44E3-9099-C40C66FF867C}">
                  <a14:compatExt spid="_x0000_s4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15</xdr:row>
          <xdr:rowOff>9525</xdr:rowOff>
        </xdr:from>
        <xdr:to>
          <xdr:col>7</xdr:col>
          <xdr:colOff>1028700</xdr:colOff>
          <xdr:row>15</xdr:row>
          <xdr:rowOff>390525</xdr:rowOff>
        </xdr:to>
        <xdr:sp macro="" textlink="">
          <xdr:nvSpPr>
            <xdr:cNvPr id="47121" name="Check Box 17" hidden="1">
              <a:extLst>
                <a:ext uri="{63B3BB69-23CF-44E3-9099-C40C66FF867C}">
                  <a14:compatExt spid="_x0000_s4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15</xdr:row>
          <xdr:rowOff>9525</xdr:rowOff>
        </xdr:from>
        <xdr:to>
          <xdr:col>7</xdr:col>
          <xdr:colOff>1676400</xdr:colOff>
          <xdr:row>15</xdr:row>
          <xdr:rowOff>390525</xdr:rowOff>
        </xdr:to>
        <xdr:sp macro="" textlink="">
          <xdr:nvSpPr>
            <xdr:cNvPr id="47122" name="Check Box 18" hidden="1">
              <a:extLst>
                <a:ext uri="{63B3BB69-23CF-44E3-9099-C40C66FF867C}">
                  <a14:compatExt spid="_x0000_s47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15</xdr:row>
          <xdr:rowOff>9525</xdr:rowOff>
        </xdr:from>
        <xdr:to>
          <xdr:col>6</xdr:col>
          <xdr:colOff>1095375</xdr:colOff>
          <xdr:row>15</xdr:row>
          <xdr:rowOff>390525</xdr:rowOff>
        </xdr:to>
        <xdr:sp macro="" textlink="">
          <xdr:nvSpPr>
            <xdr:cNvPr id="47123" name="Check Box 19" hidden="1">
              <a:extLst>
                <a:ext uri="{63B3BB69-23CF-44E3-9099-C40C66FF867C}">
                  <a14:compatExt spid="_x0000_s47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15</xdr:row>
          <xdr:rowOff>9525</xdr:rowOff>
        </xdr:from>
        <xdr:to>
          <xdr:col>6</xdr:col>
          <xdr:colOff>1866900</xdr:colOff>
          <xdr:row>15</xdr:row>
          <xdr:rowOff>390525</xdr:rowOff>
        </xdr:to>
        <xdr:sp macro="" textlink="">
          <xdr:nvSpPr>
            <xdr:cNvPr id="47124" name="Check Box 20" hidden="1">
              <a:extLst>
                <a:ext uri="{63B3BB69-23CF-44E3-9099-C40C66FF867C}">
                  <a14:compatExt spid="_x0000_s47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16</xdr:row>
          <xdr:rowOff>9525</xdr:rowOff>
        </xdr:from>
        <xdr:to>
          <xdr:col>7</xdr:col>
          <xdr:colOff>1028700</xdr:colOff>
          <xdr:row>16</xdr:row>
          <xdr:rowOff>390525</xdr:rowOff>
        </xdr:to>
        <xdr:sp macro="" textlink="">
          <xdr:nvSpPr>
            <xdr:cNvPr id="47125" name="Check Box 21" hidden="1">
              <a:extLst>
                <a:ext uri="{63B3BB69-23CF-44E3-9099-C40C66FF867C}">
                  <a14:compatExt spid="_x0000_s47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16</xdr:row>
          <xdr:rowOff>9525</xdr:rowOff>
        </xdr:from>
        <xdr:to>
          <xdr:col>7</xdr:col>
          <xdr:colOff>1676400</xdr:colOff>
          <xdr:row>16</xdr:row>
          <xdr:rowOff>390525</xdr:rowOff>
        </xdr:to>
        <xdr:sp macro="" textlink="">
          <xdr:nvSpPr>
            <xdr:cNvPr id="47126" name="Check Box 22" hidden="1">
              <a:extLst>
                <a:ext uri="{63B3BB69-23CF-44E3-9099-C40C66FF867C}">
                  <a14:compatExt spid="_x0000_s47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xdr:row>
          <xdr:rowOff>9525</xdr:rowOff>
        </xdr:from>
        <xdr:to>
          <xdr:col>6</xdr:col>
          <xdr:colOff>1095375</xdr:colOff>
          <xdr:row>16</xdr:row>
          <xdr:rowOff>390525</xdr:rowOff>
        </xdr:to>
        <xdr:sp macro="" textlink="">
          <xdr:nvSpPr>
            <xdr:cNvPr id="47127" name="Check Box 23" hidden="1">
              <a:extLst>
                <a:ext uri="{63B3BB69-23CF-44E3-9099-C40C66FF867C}">
                  <a14:compatExt spid="_x0000_s47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16</xdr:row>
          <xdr:rowOff>9525</xdr:rowOff>
        </xdr:from>
        <xdr:to>
          <xdr:col>6</xdr:col>
          <xdr:colOff>1866900</xdr:colOff>
          <xdr:row>16</xdr:row>
          <xdr:rowOff>390525</xdr:rowOff>
        </xdr:to>
        <xdr:sp macro="" textlink="">
          <xdr:nvSpPr>
            <xdr:cNvPr id="47128" name="Check Box 24" hidden="1">
              <a:extLst>
                <a:ext uri="{63B3BB69-23CF-44E3-9099-C40C66FF867C}">
                  <a14:compatExt spid="_x0000_s47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17</xdr:row>
          <xdr:rowOff>9525</xdr:rowOff>
        </xdr:from>
        <xdr:to>
          <xdr:col>7</xdr:col>
          <xdr:colOff>1028700</xdr:colOff>
          <xdr:row>17</xdr:row>
          <xdr:rowOff>390525</xdr:rowOff>
        </xdr:to>
        <xdr:sp macro="" textlink="">
          <xdr:nvSpPr>
            <xdr:cNvPr id="47129" name="Check Box 25" hidden="1">
              <a:extLst>
                <a:ext uri="{63B3BB69-23CF-44E3-9099-C40C66FF867C}">
                  <a14:compatExt spid="_x0000_s47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17</xdr:row>
          <xdr:rowOff>9525</xdr:rowOff>
        </xdr:from>
        <xdr:to>
          <xdr:col>7</xdr:col>
          <xdr:colOff>1676400</xdr:colOff>
          <xdr:row>17</xdr:row>
          <xdr:rowOff>390525</xdr:rowOff>
        </xdr:to>
        <xdr:sp macro="" textlink="">
          <xdr:nvSpPr>
            <xdr:cNvPr id="47130" name="Check Box 26" hidden="1">
              <a:extLst>
                <a:ext uri="{63B3BB69-23CF-44E3-9099-C40C66FF867C}">
                  <a14:compatExt spid="_x0000_s47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xdr:row>
          <xdr:rowOff>9525</xdr:rowOff>
        </xdr:from>
        <xdr:to>
          <xdr:col>6</xdr:col>
          <xdr:colOff>1095375</xdr:colOff>
          <xdr:row>17</xdr:row>
          <xdr:rowOff>390525</xdr:rowOff>
        </xdr:to>
        <xdr:sp macro="" textlink="">
          <xdr:nvSpPr>
            <xdr:cNvPr id="47131" name="Check Box 27" hidden="1">
              <a:extLst>
                <a:ext uri="{63B3BB69-23CF-44E3-9099-C40C66FF867C}">
                  <a14:compatExt spid="_x0000_s47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17</xdr:row>
          <xdr:rowOff>9525</xdr:rowOff>
        </xdr:from>
        <xdr:to>
          <xdr:col>6</xdr:col>
          <xdr:colOff>1866900</xdr:colOff>
          <xdr:row>17</xdr:row>
          <xdr:rowOff>390525</xdr:rowOff>
        </xdr:to>
        <xdr:sp macro="" textlink="">
          <xdr:nvSpPr>
            <xdr:cNvPr id="47132" name="Check Box 28" hidden="1">
              <a:extLst>
                <a:ext uri="{63B3BB69-23CF-44E3-9099-C40C66FF867C}">
                  <a14:compatExt spid="_x0000_s47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18</xdr:row>
          <xdr:rowOff>9525</xdr:rowOff>
        </xdr:from>
        <xdr:to>
          <xdr:col>7</xdr:col>
          <xdr:colOff>1028700</xdr:colOff>
          <xdr:row>18</xdr:row>
          <xdr:rowOff>390525</xdr:rowOff>
        </xdr:to>
        <xdr:sp macro="" textlink="">
          <xdr:nvSpPr>
            <xdr:cNvPr id="47133" name="Check Box 29" hidden="1">
              <a:extLst>
                <a:ext uri="{63B3BB69-23CF-44E3-9099-C40C66FF867C}">
                  <a14:compatExt spid="_x0000_s47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18</xdr:row>
          <xdr:rowOff>9525</xdr:rowOff>
        </xdr:from>
        <xdr:to>
          <xdr:col>7</xdr:col>
          <xdr:colOff>1676400</xdr:colOff>
          <xdr:row>18</xdr:row>
          <xdr:rowOff>390525</xdr:rowOff>
        </xdr:to>
        <xdr:sp macro="" textlink="">
          <xdr:nvSpPr>
            <xdr:cNvPr id="47134" name="Check Box 30" hidden="1">
              <a:extLst>
                <a:ext uri="{63B3BB69-23CF-44E3-9099-C40C66FF867C}">
                  <a14:compatExt spid="_x0000_s47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18</xdr:row>
          <xdr:rowOff>9525</xdr:rowOff>
        </xdr:from>
        <xdr:to>
          <xdr:col>6</xdr:col>
          <xdr:colOff>1095375</xdr:colOff>
          <xdr:row>18</xdr:row>
          <xdr:rowOff>390525</xdr:rowOff>
        </xdr:to>
        <xdr:sp macro="" textlink="">
          <xdr:nvSpPr>
            <xdr:cNvPr id="47135" name="Check Box 31" hidden="1">
              <a:extLst>
                <a:ext uri="{63B3BB69-23CF-44E3-9099-C40C66FF867C}">
                  <a14:compatExt spid="_x0000_s47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18</xdr:row>
          <xdr:rowOff>9525</xdr:rowOff>
        </xdr:from>
        <xdr:to>
          <xdr:col>6</xdr:col>
          <xdr:colOff>1866900</xdr:colOff>
          <xdr:row>18</xdr:row>
          <xdr:rowOff>390525</xdr:rowOff>
        </xdr:to>
        <xdr:sp macro="" textlink="">
          <xdr:nvSpPr>
            <xdr:cNvPr id="47136" name="Check Box 32" hidden="1">
              <a:extLst>
                <a:ext uri="{63B3BB69-23CF-44E3-9099-C40C66FF867C}">
                  <a14:compatExt spid="_x0000_s47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19</xdr:row>
          <xdr:rowOff>9525</xdr:rowOff>
        </xdr:from>
        <xdr:to>
          <xdr:col>7</xdr:col>
          <xdr:colOff>1028700</xdr:colOff>
          <xdr:row>19</xdr:row>
          <xdr:rowOff>390525</xdr:rowOff>
        </xdr:to>
        <xdr:sp macro="" textlink="">
          <xdr:nvSpPr>
            <xdr:cNvPr id="47137" name="Check Box 33" hidden="1">
              <a:extLst>
                <a:ext uri="{63B3BB69-23CF-44E3-9099-C40C66FF867C}">
                  <a14:compatExt spid="_x0000_s47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19</xdr:row>
          <xdr:rowOff>9525</xdr:rowOff>
        </xdr:from>
        <xdr:to>
          <xdr:col>7</xdr:col>
          <xdr:colOff>1676400</xdr:colOff>
          <xdr:row>19</xdr:row>
          <xdr:rowOff>390525</xdr:rowOff>
        </xdr:to>
        <xdr:sp macro="" textlink="">
          <xdr:nvSpPr>
            <xdr:cNvPr id="47138" name="Check Box 34" hidden="1">
              <a:extLst>
                <a:ext uri="{63B3BB69-23CF-44E3-9099-C40C66FF867C}">
                  <a14:compatExt spid="_x0000_s47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19</xdr:row>
          <xdr:rowOff>9525</xdr:rowOff>
        </xdr:from>
        <xdr:to>
          <xdr:col>6</xdr:col>
          <xdr:colOff>1095375</xdr:colOff>
          <xdr:row>19</xdr:row>
          <xdr:rowOff>390525</xdr:rowOff>
        </xdr:to>
        <xdr:sp macro="" textlink="">
          <xdr:nvSpPr>
            <xdr:cNvPr id="47139" name="Check Box 35" hidden="1">
              <a:extLst>
                <a:ext uri="{63B3BB69-23CF-44E3-9099-C40C66FF867C}">
                  <a14:compatExt spid="_x0000_s47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19</xdr:row>
          <xdr:rowOff>9525</xdr:rowOff>
        </xdr:from>
        <xdr:to>
          <xdr:col>6</xdr:col>
          <xdr:colOff>1866900</xdr:colOff>
          <xdr:row>19</xdr:row>
          <xdr:rowOff>390525</xdr:rowOff>
        </xdr:to>
        <xdr:sp macro="" textlink="">
          <xdr:nvSpPr>
            <xdr:cNvPr id="47140" name="Check Box 36" hidden="1">
              <a:extLst>
                <a:ext uri="{63B3BB69-23CF-44E3-9099-C40C66FF867C}">
                  <a14:compatExt spid="_x0000_s47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20</xdr:row>
          <xdr:rowOff>9525</xdr:rowOff>
        </xdr:from>
        <xdr:to>
          <xdr:col>7</xdr:col>
          <xdr:colOff>1028700</xdr:colOff>
          <xdr:row>20</xdr:row>
          <xdr:rowOff>390525</xdr:rowOff>
        </xdr:to>
        <xdr:sp macro="" textlink="">
          <xdr:nvSpPr>
            <xdr:cNvPr id="47141" name="Check Box 37" hidden="1">
              <a:extLst>
                <a:ext uri="{63B3BB69-23CF-44E3-9099-C40C66FF867C}">
                  <a14:compatExt spid="_x0000_s47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20</xdr:row>
          <xdr:rowOff>9525</xdr:rowOff>
        </xdr:from>
        <xdr:to>
          <xdr:col>7</xdr:col>
          <xdr:colOff>1676400</xdr:colOff>
          <xdr:row>20</xdr:row>
          <xdr:rowOff>390525</xdr:rowOff>
        </xdr:to>
        <xdr:sp macro="" textlink="">
          <xdr:nvSpPr>
            <xdr:cNvPr id="47142" name="Check Box 38" hidden="1">
              <a:extLst>
                <a:ext uri="{63B3BB69-23CF-44E3-9099-C40C66FF867C}">
                  <a14:compatExt spid="_x0000_s47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20</xdr:row>
          <xdr:rowOff>9525</xdr:rowOff>
        </xdr:from>
        <xdr:to>
          <xdr:col>6</xdr:col>
          <xdr:colOff>1095375</xdr:colOff>
          <xdr:row>20</xdr:row>
          <xdr:rowOff>390525</xdr:rowOff>
        </xdr:to>
        <xdr:sp macro="" textlink="">
          <xdr:nvSpPr>
            <xdr:cNvPr id="47143" name="Check Box 39" hidden="1">
              <a:extLst>
                <a:ext uri="{63B3BB69-23CF-44E3-9099-C40C66FF867C}">
                  <a14:compatExt spid="_x0000_s47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20</xdr:row>
          <xdr:rowOff>9525</xdr:rowOff>
        </xdr:from>
        <xdr:to>
          <xdr:col>6</xdr:col>
          <xdr:colOff>1866900</xdr:colOff>
          <xdr:row>20</xdr:row>
          <xdr:rowOff>390525</xdr:rowOff>
        </xdr:to>
        <xdr:sp macro="" textlink="">
          <xdr:nvSpPr>
            <xdr:cNvPr id="47144" name="Check Box 40" hidden="1">
              <a:extLst>
                <a:ext uri="{63B3BB69-23CF-44E3-9099-C40C66FF867C}">
                  <a14:compatExt spid="_x0000_s47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21</xdr:row>
          <xdr:rowOff>9525</xdr:rowOff>
        </xdr:from>
        <xdr:to>
          <xdr:col>7</xdr:col>
          <xdr:colOff>1028700</xdr:colOff>
          <xdr:row>21</xdr:row>
          <xdr:rowOff>390525</xdr:rowOff>
        </xdr:to>
        <xdr:sp macro="" textlink="">
          <xdr:nvSpPr>
            <xdr:cNvPr id="47145" name="Check Box 41" hidden="1">
              <a:extLst>
                <a:ext uri="{63B3BB69-23CF-44E3-9099-C40C66FF867C}">
                  <a14:compatExt spid="_x0000_s47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21</xdr:row>
          <xdr:rowOff>9525</xdr:rowOff>
        </xdr:from>
        <xdr:to>
          <xdr:col>7</xdr:col>
          <xdr:colOff>1676400</xdr:colOff>
          <xdr:row>21</xdr:row>
          <xdr:rowOff>390525</xdr:rowOff>
        </xdr:to>
        <xdr:sp macro="" textlink="">
          <xdr:nvSpPr>
            <xdr:cNvPr id="47146" name="Check Box 42" hidden="1">
              <a:extLst>
                <a:ext uri="{63B3BB69-23CF-44E3-9099-C40C66FF867C}">
                  <a14:compatExt spid="_x0000_s47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21</xdr:row>
          <xdr:rowOff>9525</xdr:rowOff>
        </xdr:from>
        <xdr:to>
          <xdr:col>6</xdr:col>
          <xdr:colOff>1095375</xdr:colOff>
          <xdr:row>21</xdr:row>
          <xdr:rowOff>390525</xdr:rowOff>
        </xdr:to>
        <xdr:sp macro="" textlink="">
          <xdr:nvSpPr>
            <xdr:cNvPr id="47147" name="Check Box 43" hidden="1">
              <a:extLst>
                <a:ext uri="{63B3BB69-23CF-44E3-9099-C40C66FF867C}">
                  <a14:compatExt spid="_x0000_s47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21</xdr:row>
          <xdr:rowOff>9525</xdr:rowOff>
        </xdr:from>
        <xdr:to>
          <xdr:col>6</xdr:col>
          <xdr:colOff>1866900</xdr:colOff>
          <xdr:row>21</xdr:row>
          <xdr:rowOff>390525</xdr:rowOff>
        </xdr:to>
        <xdr:sp macro="" textlink="">
          <xdr:nvSpPr>
            <xdr:cNvPr id="47148" name="Check Box 44" hidden="1">
              <a:extLst>
                <a:ext uri="{63B3BB69-23CF-44E3-9099-C40C66FF867C}">
                  <a14:compatExt spid="_x0000_s47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25</xdr:row>
          <xdr:rowOff>9525</xdr:rowOff>
        </xdr:from>
        <xdr:to>
          <xdr:col>2</xdr:col>
          <xdr:colOff>2352675</xdr:colOff>
          <xdr:row>25</xdr:row>
          <xdr:rowOff>800100</xdr:rowOff>
        </xdr:to>
        <xdr:sp macro="" textlink="">
          <xdr:nvSpPr>
            <xdr:cNvPr id="47149" name="Check Box 45" hidden="1">
              <a:extLst>
                <a:ext uri="{63B3BB69-23CF-44E3-9099-C40C66FF867C}">
                  <a14:compatExt spid="_x0000_s47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2371725</xdr:colOff>
          <xdr:row>25</xdr:row>
          <xdr:rowOff>9525</xdr:rowOff>
        </xdr:from>
        <xdr:to>
          <xdr:col>2</xdr:col>
          <xdr:colOff>3448050</xdr:colOff>
          <xdr:row>25</xdr:row>
          <xdr:rowOff>800100</xdr:rowOff>
        </xdr:to>
        <xdr:sp macro="" textlink="">
          <xdr:nvSpPr>
            <xdr:cNvPr id="47150" name="Check Box 46" hidden="1">
              <a:extLst>
                <a:ext uri="{63B3BB69-23CF-44E3-9099-C40C66FF867C}">
                  <a14:compatExt spid="_x0000_s47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42</xdr:row>
          <xdr:rowOff>9525</xdr:rowOff>
        </xdr:from>
        <xdr:to>
          <xdr:col>6</xdr:col>
          <xdr:colOff>1028700</xdr:colOff>
          <xdr:row>42</xdr:row>
          <xdr:rowOff>390525</xdr:rowOff>
        </xdr:to>
        <xdr:sp macro="" textlink="">
          <xdr:nvSpPr>
            <xdr:cNvPr id="47151" name="Check Box 47" hidden="1">
              <a:extLst>
                <a:ext uri="{63B3BB69-23CF-44E3-9099-C40C66FF867C}">
                  <a14:compatExt spid="_x0000_s47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42</xdr:row>
          <xdr:rowOff>9525</xdr:rowOff>
        </xdr:from>
        <xdr:to>
          <xdr:col>6</xdr:col>
          <xdr:colOff>1676400</xdr:colOff>
          <xdr:row>42</xdr:row>
          <xdr:rowOff>390525</xdr:rowOff>
        </xdr:to>
        <xdr:sp macro="" textlink="">
          <xdr:nvSpPr>
            <xdr:cNvPr id="47152" name="Check Box 48" hidden="1">
              <a:extLst>
                <a:ext uri="{63B3BB69-23CF-44E3-9099-C40C66FF867C}">
                  <a14:compatExt spid="_x0000_s47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42</xdr:row>
          <xdr:rowOff>9525</xdr:rowOff>
        </xdr:from>
        <xdr:to>
          <xdr:col>5</xdr:col>
          <xdr:colOff>1095375</xdr:colOff>
          <xdr:row>42</xdr:row>
          <xdr:rowOff>390525</xdr:rowOff>
        </xdr:to>
        <xdr:sp macro="" textlink="">
          <xdr:nvSpPr>
            <xdr:cNvPr id="47153" name="Check Box 49" hidden="1">
              <a:extLst>
                <a:ext uri="{63B3BB69-23CF-44E3-9099-C40C66FF867C}">
                  <a14:compatExt spid="_x0000_s4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42</xdr:row>
          <xdr:rowOff>9525</xdr:rowOff>
        </xdr:from>
        <xdr:to>
          <xdr:col>5</xdr:col>
          <xdr:colOff>1866900</xdr:colOff>
          <xdr:row>42</xdr:row>
          <xdr:rowOff>390525</xdr:rowOff>
        </xdr:to>
        <xdr:sp macro="" textlink="">
          <xdr:nvSpPr>
            <xdr:cNvPr id="47154" name="Check Box 50" hidden="1">
              <a:extLst>
                <a:ext uri="{63B3BB69-23CF-44E3-9099-C40C66FF867C}">
                  <a14:compatExt spid="_x0000_s47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43</xdr:row>
          <xdr:rowOff>9525</xdr:rowOff>
        </xdr:from>
        <xdr:to>
          <xdr:col>6</xdr:col>
          <xdr:colOff>1028700</xdr:colOff>
          <xdr:row>43</xdr:row>
          <xdr:rowOff>390525</xdr:rowOff>
        </xdr:to>
        <xdr:sp macro="" textlink="">
          <xdr:nvSpPr>
            <xdr:cNvPr id="47155" name="Check Box 51" hidden="1">
              <a:extLst>
                <a:ext uri="{63B3BB69-23CF-44E3-9099-C40C66FF867C}">
                  <a14:compatExt spid="_x0000_s47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43</xdr:row>
          <xdr:rowOff>9525</xdr:rowOff>
        </xdr:from>
        <xdr:to>
          <xdr:col>6</xdr:col>
          <xdr:colOff>1676400</xdr:colOff>
          <xdr:row>43</xdr:row>
          <xdr:rowOff>390525</xdr:rowOff>
        </xdr:to>
        <xdr:sp macro="" textlink="">
          <xdr:nvSpPr>
            <xdr:cNvPr id="47156" name="Check Box 52" hidden="1">
              <a:extLst>
                <a:ext uri="{63B3BB69-23CF-44E3-9099-C40C66FF867C}">
                  <a14:compatExt spid="_x0000_s47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43</xdr:row>
          <xdr:rowOff>9525</xdr:rowOff>
        </xdr:from>
        <xdr:to>
          <xdr:col>5</xdr:col>
          <xdr:colOff>1095375</xdr:colOff>
          <xdr:row>43</xdr:row>
          <xdr:rowOff>390525</xdr:rowOff>
        </xdr:to>
        <xdr:sp macro="" textlink="">
          <xdr:nvSpPr>
            <xdr:cNvPr id="47157" name="Check Box 53" hidden="1">
              <a:extLst>
                <a:ext uri="{63B3BB69-23CF-44E3-9099-C40C66FF867C}">
                  <a14:compatExt spid="_x0000_s47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43</xdr:row>
          <xdr:rowOff>9525</xdr:rowOff>
        </xdr:from>
        <xdr:to>
          <xdr:col>5</xdr:col>
          <xdr:colOff>1866900</xdr:colOff>
          <xdr:row>43</xdr:row>
          <xdr:rowOff>390525</xdr:rowOff>
        </xdr:to>
        <xdr:sp macro="" textlink="">
          <xdr:nvSpPr>
            <xdr:cNvPr id="47158" name="Check Box 54" hidden="1">
              <a:extLst>
                <a:ext uri="{63B3BB69-23CF-44E3-9099-C40C66FF867C}">
                  <a14:compatExt spid="_x0000_s47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44</xdr:row>
          <xdr:rowOff>9525</xdr:rowOff>
        </xdr:from>
        <xdr:to>
          <xdr:col>6</xdr:col>
          <xdr:colOff>1028700</xdr:colOff>
          <xdr:row>44</xdr:row>
          <xdr:rowOff>390525</xdr:rowOff>
        </xdr:to>
        <xdr:sp macro="" textlink="">
          <xdr:nvSpPr>
            <xdr:cNvPr id="47159" name="Check Box 55" hidden="1">
              <a:extLst>
                <a:ext uri="{63B3BB69-23CF-44E3-9099-C40C66FF867C}">
                  <a14:compatExt spid="_x0000_s47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44</xdr:row>
          <xdr:rowOff>9525</xdr:rowOff>
        </xdr:from>
        <xdr:to>
          <xdr:col>6</xdr:col>
          <xdr:colOff>1676400</xdr:colOff>
          <xdr:row>44</xdr:row>
          <xdr:rowOff>390525</xdr:rowOff>
        </xdr:to>
        <xdr:sp macro="" textlink="">
          <xdr:nvSpPr>
            <xdr:cNvPr id="47160" name="Check Box 56" hidden="1">
              <a:extLst>
                <a:ext uri="{63B3BB69-23CF-44E3-9099-C40C66FF867C}">
                  <a14:compatExt spid="_x0000_s47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44</xdr:row>
          <xdr:rowOff>9525</xdr:rowOff>
        </xdr:from>
        <xdr:to>
          <xdr:col>5</xdr:col>
          <xdr:colOff>1095375</xdr:colOff>
          <xdr:row>44</xdr:row>
          <xdr:rowOff>390525</xdr:rowOff>
        </xdr:to>
        <xdr:sp macro="" textlink="">
          <xdr:nvSpPr>
            <xdr:cNvPr id="47161" name="Check Box 57" hidden="1">
              <a:extLst>
                <a:ext uri="{63B3BB69-23CF-44E3-9099-C40C66FF867C}">
                  <a14:compatExt spid="_x0000_s47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44</xdr:row>
          <xdr:rowOff>9525</xdr:rowOff>
        </xdr:from>
        <xdr:to>
          <xdr:col>5</xdr:col>
          <xdr:colOff>1866900</xdr:colOff>
          <xdr:row>44</xdr:row>
          <xdr:rowOff>390525</xdr:rowOff>
        </xdr:to>
        <xdr:sp macro="" textlink="">
          <xdr:nvSpPr>
            <xdr:cNvPr id="47162" name="Check Box 58" hidden="1">
              <a:extLst>
                <a:ext uri="{63B3BB69-23CF-44E3-9099-C40C66FF867C}">
                  <a14:compatExt spid="_x0000_s47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45</xdr:row>
          <xdr:rowOff>9525</xdr:rowOff>
        </xdr:from>
        <xdr:to>
          <xdr:col>6</xdr:col>
          <xdr:colOff>1028700</xdr:colOff>
          <xdr:row>45</xdr:row>
          <xdr:rowOff>390525</xdr:rowOff>
        </xdr:to>
        <xdr:sp macro="" textlink="">
          <xdr:nvSpPr>
            <xdr:cNvPr id="47163" name="Check Box 59" hidden="1">
              <a:extLst>
                <a:ext uri="{63B3BB69-23CF-44E3-9099-C40C66FF867C}">
                  <a14:compatExt spid="_x0000_s47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45</xdr:row>
          <xdr:rowOff>9525</xdr:rowOff>
        </xdr:from>
        <xdr:to>
          <xdr:col>6</xdr:col>
          <xdr:colOff>1676400</xdr:colOff>
          <xdr:row>45</xdr:row>
          <xdr:rowOff>390525</xdr:rowOff>
        </xdr:to>
        <xdr:sp macro="" textlink="">
          <xdr:nvSpPr>
            <xdr:cNvPr id="47164" name="Check Box 60" hidden="1">
              <a:extLst>
                <a:ext uri="{63B3BB69-23CF-44E3-9099-C40C66FF867C}">
                  <a14:compatExt spid="_x0000_s47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45</xdr:row>
          <xdr:rowOff>9525</xdr:rowOff>
        </xdr:from>
        <xdr:to>
          <xdr:col>5</xdr:col>
          <xdr:colOff>1095375</xdr:colOff>
          <xdr:row>45</xdr:row>
          <xdr:rowOff>390525</xdr:rowOff>
        </xdr:to>
        <xdr:sp macro="" textlink="">
          <xdr:nvSpPr>
            <xdr:cNvPr id="47165" name="Check Box 61" hidden="1">
              <a:extLst>
                <a:ext uri="{63B3BB69-23CF-44E3-9099-C40C66FF867C}">
                  <a14:compatExt spid="_x0000_s47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45</xdr:row>
          <xdr:rowOff>9525</xdr:rowOff>
        </xdr:from>
        <xdr:to>
          <xdr:col>5</xdr:col>
          <xdr:colOff>1866900</xdr:colOff>
          <xdr:row>45</xdr:row>
          <xdr:rowOff>390525</xdr:rowOff>
        </xdr:to>
        <xdr:sp macro="" textlink="">
          <xdr:nvSpPr>
            <xdr:cNvPr id="47166" name="Check Box 62" hidden="1">
              <a:extLst>
                <a:ext uri="{63B3BB69-23CF-44E3-9099-C40C66FF867C}">
                  <a14:compatExt spid="_x0000_s47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46</xdr:row>
          <xdr:rowOff>9525</xdr:rowOff>
        </xdr:from>
        <xdr:to>
          <xdr:col>6</xdr:col>
          <xdr:colOff>1028700</xdr:colOff>
          <xdr:row>46</xdr:row>
          <xdr:rowOff>390525</xdr:rowOff>
        </xdr:to>
        <xdr:sp macro="" textlink="">
          <xdr:nvSpPr>
            <xdr:cNvPr id="47167" name="Check Box 63" hidden="1">
              <a:extLst>
                <a:ext uri="{63B3BB69-23CF-44E3-9099-C40C66FF867C}">
                  <a14:compatExt spid="_x0000_s47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46</xdr:row>
          <xdr:rowOff>9525</xdr:rowOff>
        </xdr:from>
        <xdr:to>
          <xdr:col>6</xdr:col>
          <xdr:colOff>1676400</xdr:colOff>
          <xdr:row>46</xdr:row>
          <xdr:rowOff>390525</xdr:rowOff>
        </xdr:to>
        <xdr:sp macro="" textlink="">
          <xdr:nvSpPr>
            <xdr:cNvPr id="47168" name="Check Box 64" hidden="1">
              <a:extLst>
                <a:ext uri="{63B3BB69-23CF-44E3-9099-C40C66FF867C}">
                  <a14:compatExt spid="_x0000_s47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46</xdr:row>
          <xdr:rowOff>9525</xdr:rowOff>
        </xdr:from>
        <xdr:to>
          <xdr:col>5</xdr:col>
          <xdr:colOff>1095375</xdr:colOff>
          <xdr:row>46</xdr:row>
          <xdr:rowOff>390525</xdr:rowOff>
        </xdr:to>
        <xdr:sp macro="" textlink="">
          <xdr:nvSpPr>
            <xdr:cNvPr id="47169" name="Check Box 65" hidden="1">
              <a:extLst>
                <a:ext uri="{63B3BB69-23CF-44E3-9099-C40C66FF867C}">
                  <a14:compatExt spid="_x0000_s4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46</xdr:row>
          <xdr:rowOff>9525</xdr:rowOff>
        </xdr:from>
        <xdr:to>
          <xdr:col>5</xdr:col>
          <xdr:colOff>1866900</xdr:colOff>
          <xdr:row>46</xdr:row>
          <xdr:rowOff>390525</xdr:rowOff>
        </xdr:to>
        <xdr:sp macro="" textlink="">
          <xdr:nvSpPr>
            <xdr:cNvPr id="47170" name="Check Box 66" hidden="1">
              <a:extLst>
                <a:ext uri="{63B3BB69-23CF-44E3-9099-C40C66FF867C}">
                  <a14:compatExt spid="_x0000_s4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47</xdr:row>
          <xdr:rowOff>9525</xdr:rowOff>
        </xdr:from>
        <xdr:to>
          <xdr:col>6</xdr:col>
          <xdr:colOff>1028700</xdr:colOff>
          <xdr:row>47</xdr:row>
          <xdr:rowOff>390525</xdr:rowOff>
        </xdr:to>
        <xdr:sp macro="" textlink="">
          <xdr:nvSpPr>
            <xdr:cNvPr id="47171" name="Check Box 67" hidden="1">
              <a:extLst>
                <a:ext uri="{63B3BB69-23CF-44E3-9099-C40C66FF867C}">
                  <a14:compatExt spid="_x0000_s4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47</xdr:row>
          <xdr:rowOff>9525</xdr:rowOff>
        </xdr:from>
        <xdr:to>
          <xdr:col>6</xdr:col>
          <xdr:colOff>1676400</xdr:colOff>
          <xdr:row>47</xdr:row>
          <xdr:rowOff>390525</xdr:rowOff>
        </xdr:to>
        <xdr:sp macro="" textlink="">
          <xdr:nvSpPr>
            <xdr:cNvPr id="47172" name="Check Box 68" hidden="1">
              <a:extLst>
                <a:ext uri="{63B3BB69-23CF-44E3-9099-C40C66FF867C}">
                  <a14:compatExt spid="_x0000_s4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9525</xdr:rowOff>
        </xdr:from>
        <xdr:to>
          <xdr:col>5</xdr:col>
          <xdr:colOff>1095375</xdr:colOff>
          <xdr:row>47</xdr:row>
          <xdr:rowOff>390525</xdr:rowOff>
        </xdr:to>
        <xdr:sp macro="" textlink="">
          <xdr:nvSpPr>
            <xdr:cNvPr id="47173" name="Check Box 69" hidden="1">
              <a:extLst>
                <a:ext uri="{63B3BB69-23CF-44E3-9099-C40C66FF867C}">
                  <a14:compatExt spid="_x0000_s4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47</xdr:row>
          <xdr:rowOff>9525</xdr:rowOff>
        </xdr:from>
        <xdr:to>
          <xdr:col>5</xdr:col>
          <xdr:colOff>1866900</xdr:colOff>
          <xdr:row>47</xdr:row>
          <xdr:rowOff>390525</xdr:rowOff>
        </xdr:to>
        <xdr:sp macro="" textlink="">
          <xdr:nvSpPr>
            <xdr:cNvPr id="47174" name="Check Box 70" hidden="1">
              <a:extLst>
                <a:ext uri="{63B3BB69-23CF-44E3-9099-C40C66FF867C}">
                  <a14:compatExt spid="_x0000_s4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48</xdr:row>
          <xdr:rowOff>9525</xdr:rowOff>
        </xdr:from>
        <xdr:to>
          <xdr:col>6</xdr:col>
          <xdr:colOff>1028700</xdr:colOff>
          <xdr:row>48</xdr:row>
          <xdr:rowOff>390525</xdr:rowOff>
        </xdr:to>
        <xdr:sp macro="" textlink="">
          <xdr:nvSpPr>
            <xdr:cNvPr id="47175" name="Check Box 71" hidden="1">
              <a:extLst>
                <a:ext uri="{63B3BB69-23CF-44E3-9099-C40C66FF867C}">
                  <a14:compatExt spid="_x0000_s4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48</xdr:row>
          <xdr:rowOff>9525</xdr:rowOff>
        </xdr:from>
        <xdr:to>
          <xdr:col>6</xdr:col>
          <xdr:colOff>1676400</xdr:colOff>
          <xdr:row>48</xdr:row>
          <xdr:rowOff>390525</xdr:rowOff>
        </xdr:to>
        <xdr:sp macro="" textlink="">
          <xdr:nvSpPr>
            <xdr:cNvPr id="47176" name="Check Box 72" hidden="1">
              <a:extLst>
                <a:ext uri="{63B3BB69-23CF-44E3-9099-C40C66FF867C}">
                  <a14:compatExt spid="_x0000_s4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48</xdr:row>
          <xdr:rowOff>9525</xdr:rowOff>
        </xdr:from>
        <xdr:to>
          <xdr:col>5</xdr:col>
          <xdr:colOff>1095375</xdr:colOff>
          <xdr:row>48</xdr:row>
          <xdr:rowOff>390525</xdr:rowOff>
        </xdr:to>
        <xdr:sp macro="" textlink="">
          <xdr:nvSpPr>
            <xdr:cNvPr id="47177" name="Check Box 73" hidden="1">
              <a:extLst>
                <a:ext uri="{63B3BB69-23CF-44E3-9099-C40C66FF867C}">
                  <a14:compatExt spid="_x0000_s4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48</xdr:row>
          <xdr:rowOff>9525</xdr:rowOff>
        </xdr:from>
        <xdr:to>
          <xdr:col>5</xdr:col>
          <xdr:colOff>1866900</xdr:colOff>
          <xdr:row>48</xdr:row>
          <xdr:rowOff>390525</xdr:rowOff>
        </xdr:to>
        <xdr:sp macro="" textlink="">
          <xdr:nvSpPr>
            <xdr:cNvPr id="47178" name="Check Box 74" hidden="1">
              <a:extLst>
                <a:ext uri="{63B3BB69-23CF-44E3-9099-C40C66FF867C}">
                  <a14:compatExt spid="_x0000_s4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49</xdr:row>
          <xdr:rowOff>9525</xdr:rowOff>
        </xdr:from>
        <xdr:to>
          <xdr:col>6</xdr:col>
          <xdr:colOff>1028700</xdr:colOff>
          <xdr:row>49</xdr:row>
          <xdr:rowOff>390525</xdr:rowOff>
        </xdr:to>
        <xdr:sp macro="" textlink="">
          <xdr:nvSpPr>
            <xdr:cNvPr id="47179" name="Check Box 75" hidden="1">
              <a:extLst>
                <a:ext uri="{63B3BB69-23CF-44E3-9099-C40C66FF867C}">
                  <a14:compatExt spid="_x0000_s4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49</xdr:row>
          <xdr:rowOff>9525</xdr:rowOff>
        </xdr:from>
        <xdr:to>
          <xdr:col>6</xdr:col>
          <xdr:colOff>1676400</xdr:colOff>
          <xdr:row>49</xdr:row>
          <xdr:rowOff>390525</xdr:rowOff>
        </xdr:to>
        <xdr:sp macro="" textlink="">
          <xdr:nvSpPr>
            <xdr:cNvPr id="47180" name="Check Box 76" hidden="1">
              <a:extLst>
                <a:ext uri="{63B3BB69-23CF-44E3-9099-C40C66FF867C}">
                  <a14:compatExt spid="_x0000_s4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49</xdr:row>
          <xdr:rowOff>9525</xdr:rowOff>
        </xdr:from>
        <xdr:to>
          <xdr:col>5</xdr:col>
          <xdr:colOff>1095375</xdr:colOff>
          <xdr:row>49</xdr:row>
          <xdr:rowOff>390525</xdr:rowOff>
        </xdr:to>
        <xdr:sp macro="" textlink="">
          <xdr:nvSpPr>
            <xdr:cNvPr id="47181" name="Check Box 77" hidden="1">
              <a:extLst>
                <a:ext uri="{63B3BB69-23CF-44E3-9099-C40C66FF867C}">
                  <a14:compatExt spid="_x0000_s4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49</xdr:row>
          <xdr:rowOff>9525</xdr:rowOff>
        </xdr:from>
        <xdr:to>
          <xdr:col>5</xdr:col>
          <xdr:colOff>1866900</xdr:colOff>
          <xdr:row>49</xdr:row>
          <xdr:rowOff>390525</xdr:rowOff>
        </xdr:to>
        <xdr:sp macro="" textlink="">
          <xdr:nvSpPr>
            <xdr:cNvPr id="47182" name="Check Box 78" hidden="1">
              <a:extLst>
                <a:ext uri="{63B3BB69-23CF-44E3-9099-C40C66FF867C}">
                  <a14:compatExt spid="_x0000_s4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50</xdr:row>
          <xdr:rowOff>9525</xdr:rowOff>
        </xdr:from>
        <xdr:to>
          <xdr:col>6</xdr:col>
          <xdr:colOff>1028700</xdr:colOff>
          <xdr:row>50</xdr:row>
          <xdr:rowOff>390525</xdr:rowOff>
        </xdr:to>
        <xdr:sp macro="" textlink="">
          <xdr:nvSpPr>
            <xdr:cNvPr id="47183" name="Check Box 79" hidden="1">
              <a:extLst>
                <a:ext uri="{63B3BB69-23CF-44E3-9099-C40C66FF867C}">
                  <a14:compatExt spid="_x0000_s4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50</xdr:row>
          <xdr:rowOff>9525</xdr:rowOff>
        </xdr:from>
        <xdr:to>
          <xdr:col>6</xdr:col>
          <xdr:colOff>1676400</xdr:colOff>
          <xdr:row>50</xdr:row>
          <xdr:rowOff>390525</xdr:rowOff>
        </xdr:to>
        <xdr:sp macro="" textlink="">
          <xdr:nvSpPr>
            <xdr:cNvPr id="47184" name="Check Box 80" hidden="1">
              <a:extLst>
                <a:ext uri="{63B3BB69-23CF-44E3-9099-C40C66FF867C}">
                  <a14:compatExt spid="_x0000_s4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50</xdr:row>
          <xdr:rowOff>9525</xdr:rowOff>
        </xdr:from>
        <xdr:to>
          <xdr:col>5</xdr:col>
          <xdr:colOff>1095375</xdr:colOff>
          <xdr:row>50</xdr:row>
          <xdr:rowOff>390525</xdr:rowOff>
        </xdr:to>
        <xdr:sp macro="" textlink="">
          <xdr:nvSpPr>
            <xdr:cNvPr id="47185" name="Check Box 81" hidden="1">
              <a:extLst>
                <a:ext uri="{63B3BB69-23CF-44E3-9099-C40C66FF867C}">
                  <a14:compatExt spid="_x0000_s4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50</xdr:row>
          <xdr:rowOff>9525</xdr:rowOff>
        </xdr:from>
        <xdr:to>
          <xdr:col>5</xdr:col>
          <xdr:colOff>1866900</xdr:colOff>
          <xdr:row>50</xdr:row>
          <xdr:rowOff>390525</xdr:rowOff>
        </xdr:to>
        <xdr:sp macro="" textlink="">
          <xdr:nvSpPr>
            <xdr:cNvPr id="47186" name="Check Box 82" hidden="1">
              <a:extLst>
                <a:ext uri="{63B3BB69-23CF-44E3-9099-C40C66FF867C}">
                  <a14:compatExt spid="_x0000_s4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51</xdr:row>
          <xdr:rowOff>9525</xdr:rowOff>
        </xdr:from>
        <xdr:to>
          <xdr:col>6</xdr:col>
          <xdr:colOff>1028700</xdr:colOff>
          <xdr:row>51</xdr:row>
          <xdr:rowOff>390525</xdr:rowOff>
        </xdr:to>
        <xdr:sp macro="" textlink="">
          <xdr:nvSpPr>
            <xdr:cNvPr id="47187" name="Check Box 83" hidden="1">
              <a:extLst>
                <a:ext uri="{63B3BB69-23CF-44E3-9099-C40C66FF867C}">
                  <a14:compatExt spid="_x0000_s4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51</xdr:row>
          <xdr:rowOff>9525</xdr:rowOff>
        </xdr:from>
        <xdr:to>
          <xdr:col>6</xdr:col>
          <xdr:colOff>1676400</xdr:colOff>
          <xdr:row>51</xdr:row>
          <xdr:rowOff>390525</xdr:rowOff>
        </xdr:to>
        <xdr:sp macro="" textlink="">
          <xdr:nvSpPr>
            <xdr:cNvPr id="47188" name="Check Box 84" hidden="1">
              <a:extLst>
                <a:ext uri="{63B3BB69-23CF-44E3-9099-C40C66FF867C}">
                  <a14:compatExt spid="_x0000_s4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51</xdr:row>
          <xdr:rowOff>9525</xdr:rowOff>
        </xdr:from>
        <xdr:to>
          <xdr:col>5</xdr:col>
          <xdr:colOff>1095375</xdr:colOff>
          <xdr:row>51</xdr:row>
          <xdr:rowOff>390525</xdr:rowOff>
        </xdr:to>
        <xdr:sp macro="" textlink="">
          <xdr:nvSpPr>
            <xdr:cNvPr id="47189" name="Check Box 85" hidden="1">
              <a:extLst>
                <a:ext uri="{63B3BB69-23CF-44E3-9099-C40C66FF867C}">
                  <a14:compatExt spid="_x0000_s4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51</xdr:row>
          <xdr:rowOff>9525</xdr:rowOff>
        </xdr:from>
        <xdr:to>
          <xdr:col>5</xdr:col>
          <xdr:colOff>1866900</xdr:colOff>
          <xdr:row>51</xdr:row>
          <xdr:rowOff>390525</xdr:rowOff>
        </xdr:to>
        <xdr:sp macro="" textlink="">
          <xdr:nvSpPr>
            <xdr:cNvPr id="47190" name="Check Box 86" hidden="1">
              <a:extLst>
                <a:ext uri="{63B3BB69-23CF-44E3-9099-C40C66FF867C}">
                  <a14:compatExt spid="_x0000_s4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71</xdr:row>
          <xdr:rowOff>9525</xdr:rowOff>
        </xdr:from>
        <xdr:to>
          <xdr:col>2</xdr:col>
          <xdr:colOff>2333625</xdr:colOff>
          <xdr:row>72</xdr:row>
          <xdr:rowOff>0</xdr:rowOff>
        </xdr:to>
        <xdr:sp macro="" textlink="">
          <xdr:nvSpPr>
            <xdr:cNvPr id="47191" name="Check Box 87" hidden="1">
              <a:extLst>
                <a:ext uri="{63B3BB69-23CF-44E3-9099-C40C66FF867C}">
                  <a14:compatExt spid="_x0000_s4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2352675</xdr:colOff>
          <xdr:row>71</xdr:row>
          <xdr:rowOff>9525</xdr:rowOff>
        </xdr:from>
        <xdr:to>
          <xdr:col>2</xdr:col>
          <xdr:colOff>3429000</xdr:colOff>
          <xdr:row>72</xdr:row>
          <xdr:rowOff>0</xdr:rowOff>
        </xdr:to>
        <xdr:sp macro="" textlink="">
          <xdr:nvSpPr>
            <xdr:cNvPr id="47192" name="Check Box 88" hidden="1">
              <a:extLst>
                <a:ext uri="{63B3BB69-23CF-44E3-9099-C40C66FF867C}">
                  <a14:compatExt spid="_x0000_s4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32</xdr:row>
          <xdr:rowOff>9525</xdr:rowOff>
        </xdr:from>
        <xdr:to>
          <xdr:col>2</xdr:col>
          <xdr:colOff>2352675</xdr:colOff>
          <xdr:row>33</xdr:row>
          <xdr:rowOff>0</xdr:rowOff>
        </xdr:to>
        <xdr:sp macro="" textlink="">
          <xdr:nvSpPr>
            <xdr:cNvPr id="47227" name="Check Box 123" hidden="1">
              <a:extLst>
                <a:ext uri="{63B3BB69-23CF-44E3-9099-C40C66FF867C}">
                  <a14:compatExt spid="_x0000_s4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2371725</xdr:colOff>
          <xdr:row>32</xdr:row>
          <xdr:rowOff>9525</xdr:rowOff>
        </xdr:from>
        <xdr:to>
          <xdr:col>2</xdr:col>
          <xdr:colOff>3448050</xdr:colOff>
          <xdr:row>33</xdr:row>
          <xdr:rowOff>0</xdr:rowOff>
        </xdr:to>
        <xdr:sp macro="" textlink="">
          <xdr:nvSpPr>
            <xdr:cNvPr id="47228" name="Check Box 124" hidden="1">
              <a:extLst>
                <a:ext uri="{63B3BB69-23CF-44E3-9099-C40C66FF867C}">
                  <a14:compatExt spid="_x0000_s4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581025</xdr:colOff>
          <xdr:row>26</xdr:row>
          <xdr:rowOff>9525</xdr:rowOff>
        </xdr:from>
        <xdr:to>
          <xdr:col>2</xdr:col>
          <xdr:colOff>1304925</xdr:colOff>
          <xdr:row>26</xdr:row>
          <xdr:rowOff>800100</xdr:rowOff>
        </xdr:to>
        <xdr:sp macro="" textlink="">
          <xdr:nvSpPr>
            <xdr:cNvPr id="15403" name="Check Box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1323975</xdr:colOff>
          <xdr:row>26</xdr:row>
          <xdr:rowOff>9525</xdr:rowOff>
        </xdr:from>
        <xdr:to>
          <xdr:col>2</xdr:col>
          <xdr:colOff>2047875</xdr:colOff>
          <xdr:row>26</xdr:row>
          <xdr:rowOff>800100</xdr:rowOff>
        </xdr:to>
        <xdr:sp macro="" textlink="">
          <xdr:nvSpPr>
            <xdr:cNvPr id="15404" name="Check Box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2066925</xdr:colOff>
          <xdr:row>26</xdr:row>
          <xdr:rowOff>9525</xdr:rowOff>
        </xdr:from>
        <xdr:to>
          <xdr:col>2</xdr:col>
          <xdr:colOff>2790825</xdr:colOff>
          <xdr:row>26</xdr:row>
          <xdr:rowOff>800100</xdr:rowOff>
        </xdr:to>
        <xdr:sp macro="" textlink="">
          <xdr:nvSpPr>
            <xdr:cNvPr id="15405" name="Check Box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8</xdr:row>
          <xdr:rowOff>9525</xdr:rowOff>
        </xdr:from>
        <xdr:to>
          <xdr:col>2</xdr:col>
          <xdr:colOff>1790700</xdr:colOff>
          <xdr:row>9</xdr:row>
          <xdr:rowOff>0</xdr:rowOff>
        </xdr:to>
        <xdr:sp macro="" textlink="">
          <xdr:nvSpPr>
            <xdr:cNvPr id="15417" name="Check Box 57" hidden="1">
              <a:extLst>
                <a:ext uri="{63B3BB69-23CF-44E3-9099-C40C66FF867C}">
                  <a14:compatExt spid="_x0000_s15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8</xdr:row>
          <xdr:rowOff>9525</xdr:rowOff>
        </xdr:from>
        <xdr:to>
          <xdr:col>2</xdr:col>
          <xdr:colOff>2590800</xdr:colOff>
          <xdr:row>9</xdr:row>
          <xdr:rowOff>0</xdr:rowOff>
        </xdr:to>
        <xdr:sp macro="" textlink="">
          <xdr:nvSpPr>
            <xdr:cNvPr id="15418" name="Check Box 58" hidden="1">
              <a:extLst>
                <a:ext uri="{63B3BB69-23CF-44E3-9099-C40C66FF867C}">
                  <a14:compatExt spid="_x0000_s15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10</xdr:row>
          <xdr:rowOff>9525</xdr:rowOff>
        </xdr:from>
        <xdr:to>
          <xdr:col>2</xdr:col>
          <xdr:colOff>1790700</xdr:colOff>
          <xdr:row>11</xdr:row>
          <xdr:rowOff>0</xdr:rowOff>
        </xdr:to>
        <xdr:sp macro="" textlink="">
          <xdr:nvSpPr>
            <xdr:cNvPr id="15423" name="Check Box 63" hidden="1">
              <a:extLst>
                <a:ext uri="{63B3BB69-23CF-44E3-9099-C40C66FF867C}">
                  <a14:compatExt spid="_x0000_s15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10</xdr:row>
          <xdr:rowOff>9525</xdr:rowOff>
        </xdr:from>
        <xdr:to>
          <xdr:col>2</xdr:col>
          <xdr:colOff>2590800</xdr:colOff>
          <xdr:row>11</xdr:row>
          <xdr:rowOff>0</xdr:rowOff>
        </xdr:to>
        <xdr:sp macro="" textlink="">
          <xdr:nvSpPr>
            <xdr:cNvPr id="15424" name="Check Box 64" hidden="1">
              <a:extLst>
                <a:ext uri="{63B3BB69-23CF-44E3-9099-C40C66FF867C}">
                  <a14:compatExt spid="_x0000_s15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13</xdr:row>
          <xdr:rowOff>9525</xdr:rowOff>
        </xdr:from>
        <xdr:to>
          <xdr:col>2</xdr:col>
          <xdr:colOff>1790700</xdr:colOff>
          <xdr:row>14</xdr:row>
          <xdr:rowOff>0</xdr:rowOff>
        </xdr:to>
        <xdr:sp macro="" textlink="">
          <xdr:nvSpPr>
            <xdr:cNvPr id="15425" name="Check Box 65" hidden="1">
              <a:extLst>
                <a:ext uri="{63B3BB69-23CF-44E3-9099-C40C66FF867C}">
                  <a14:compatExt spid="_x0000_s15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13</xdr:row>
          <xdr:rowOff>9525</xdr:rowOff>
        </xdr:from>
        <xdr:to>
          <xdr:col>2</xdr:col>
          <xdr:colOff>2590800</xdr:colOff>
          <xdr:row>14</xdr:row>
          <xdr:rowOff>0</xdr:rowOff>
        </xdr:to>
        <xdr:sp macro="" textlink="">
          <xdr:nvSpPr>
            <xdr:cNvPr id="15426" name="Check Box 66" hidden="1">
              <a:extLst>
                <a:ext uri="{63B3BB69-23CF-44E3-9099-C40C66FF867C}">
                  <a14:compatExt spid="_x0000_s15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11</xdr:row>
          <xdr:rowOff>9525</xdr:rowOff>
        </xdr:from>
        <xdr:to>
          <xdr:col>2</xdr:col>
          <xdr:colOff>1790700</xdr:colOff>
          <xdr:row>12</xdr:row>
          <xdr:rowOff>0</xdr:rowOff>
        </xdr:to>
        <xdr:sp macro="" textlink="">
          <xdr:nvSpPr>
            <xdr:cNvPr id="15427" name="Check Box 67" hidden="1">
              <a:extLst>
                <a:ext uri="{63B3BB69-23CF-44E3-9099-C40C66FF867C}">
                  <a14:compatExt spid="_x0000_s15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11</xdr:row>
          <xdr:rowOff>9525</xdr:rowOff>
        </xdr:from>
        <xdr:to>
          <xdr:col>2</xdr:col>
          <xdr:colOff>2590800</xdr:colOff>
          <xdr:row>12</xdr:row>
          <xdr:rowOff>0</xdr:rowOff>
        </xdr:to>
        <xdr:sp macro="" textlink="">
          <xdr:nvSpPr>
            <xdr:cNvPr id="15428" name="Check Box 68" hidden="1">
              <a:extLst>
                <a:ext uri="{63B3BB69-23CF-44E3-9099-C40C66FF867C}">
                  <a14:compatExt spid="_x0000_s15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27</xdr:row>
          <xdr:rowOff>9525</xdr:rowOff>
        </xdr:from>
        <xdr:to>
          <xdr:col>2</xdr:col>
          <xdr:colOff>1304925</xdr:colOff>
          <xdr:row>27</xdr:row>
          <xdr:rowOff>695325</xdr:rowOff>
        </xdr:to>
        <xdr:sp macro="" textlink="">
          <xdr:nvSpPr>
            <xdr:cNvPr id="15436" name="Check Box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1323975</xdr:colOff>
          <xdr:row>27</xdr:row>
          <xdr:rowOff>9525</xdr:rowOff>
        </xdr:from>
        <xdr:to>
          <xdr:col>2</xdr:col>
          <xdr:colOff>2047875</xdr:colOff>
          <xdr:row>27</xdr:row>
          <xdr:rowOff>695325</xdr:rowOff>
        </xdr:to>
        <xdr:sp macro="" textlink="">
          <xdr:nvSpPr>
            <xdr:cNvPr id="15437" name="Check Box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2066925</xdr:colOff>
          <xdr:row>27</xdr:row>
          <xdr:rowOff>9525</xdr:rowOff>
        </xdr:from>
        <xdr:to>
          <xdr:col>2</xdr:col>
          <xdr:colOff>2790825</xdr:colOff>
          <xdr:row>27</xdr:row>
          <xdr:rowOff>695325</xdr:rowOff>
        </xdr:to>
        <xdr:sp macro="" textlink="">
          <xdr:nvSpPr>
            <xdr:cNvPr id="15438" name="Check Box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xdr:twoCellAnchor>
    <xdr:from>
      <xdr:col>1</xdr:col>
      <xdr:colOff>19050</xdr:colOff>
      <xdr:row>1</xdr:row>
      <xdr:rowOff>57150</xdr:rowOff>
    </xdr:from>
    <xdr:to>
      <xdr:col>2</xdr:col>
      <xdr:colOff>3036450</xdr:colOff>
      <xdr:row>5</xdr:row>
      <xdr:rowOff>161925</xdr:rowOff>
    </xdr:to>
    <xdr:sp macro="" textlink="">
      <xdr:nvSpPr>
        <xdr:cNvPr id="20" name="Rectangle 19"/>
        <xdr:cNvSpPr/>
      </xdr:nvSpPr>
      <xdr:spPr>
        <a:xfrm>
          <a:off x="628650" y="238125"/>
          <a:ext cx="8399025" cy="8286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200" b="1">
              <a:solidFill>
                <a:sysClr val="windowText" lastClr="000000"/>
              </a:solidFill>
              <a:latin typeface="Lato" panose="020F0502020204030203" pitchFamily="34" charset="0"/>
            </a:rPr>
            <a:t> Regulatory History of Beneficial Owner </a:t>
          </a:r>
        </a:p>
      </xdr:txBody>
    </xdr:sp>
    <xdr:clientData/>
  </xdr:twoCellAnchor>
  <xdr:twoCellAnchor editAs="oneCell">
    <xdr:from>
      <xdr:col>1</xdr:col>
      <xdr:colOff>85725</xdr:colOff>
      <xdr:row>1</xdr:row>
      <xdr:rowOff>95250</xdr:rowOff>
    </xdr:from>
    <xdr:to>
      <xdr:col>1</xdr:col>
      <xdr:colOff>3790125</xdr:colOff>
      <xdr:row>5</xdr:row>
      <xdr:rowOff>13000</xdr:rowOff>
    </xdr:to>
    <xdr:pic>
      <xdr:nvPicPr>
        <xdr:cNvPr id="23" name="Picture 22"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257175"/>
          <a:ext cx="3704400" cy="64165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847725</xdr:colOff>
          <xdr:row>24</xdr:row>
          <xdr:rowOff>9525</xdr:rowOff>
        </xdr:from>
        <xdr:to>
          <xdr:col>2</xdr:col>
          <xdr:colOff>1743075</xdr:colOff>
          <xdr:row>24</xdr:row>
          <xdr:rowOff>800100</xdr:rowOff>
        </xdr:to>
        <xdr:sp macro="" textlink="">
          <xdr:nvSpPr>
            <xdr:cNvPr id="15487" name="Check Box 127" hidden="1">
              <a:extLst>
                <a:ext uri="{63B3BB69-23CF-44E3-9099-C40C66FF867C}">
                  <a14:compatExt spid="_x0000_s15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24</xdr:row>
          <xdr:rowOff>9525</xdr:rowOff>
        </xdr:from>
        <xdr:to>
          <xdr:col>2</xdr:col>
          <xdr:colOff>2657475</xdr:colOff>
          <xdr:row>24</xdr:row>
          <xdr:rowOff>800100</xdr:rowOff>
        </xdr:to>
        <xdr:sp macro="" textlink="">
          <xdr:nvSpPr>
            <xdr:cNvPr id="15488" name="Check Box 128" hidden="1">
              <a:extLst>
                <a:ext uri="{63B3BB69-23CF-44E3-9099-C40C66FF867C}">
                  <a14:compatExt spid="_x0000_s15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25</xdr:row>
          <xdr:rowOff>9525</xdr:rowOff>
        </xdr:from>
        <xdr:to>
          <xdr:col>2</xdr:col>
          <xdr:colOff>1743075</xdr:colOff>
          <xdr:row>25</xdr:row>
          <xdr:rowOff>800100</xdr:rowOff>
        </xdr:to>
        <xdr:sp macro="" textlink="">
          <xdr:nvSpPr>
            <xdr:cNvPr id="15489" name="Check Box 129" hidden="1">
              <a:extLst>
                <a:ext uri="{63B3BB69-23CF-44E3-9099-C40C66FF867C}">
                  <a14:compatExt spid="_x0000_s15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25</xdr:row>
          <xdr:rowOff>9525</xdr:rowOff>
        </xdr:from>
        <xdr:to>
          <xdr:col>2</xdr:col>
          <xdr:colOff>2657475</xdr:colOff>
          <xdr:row>25</xdr:row>
          <xdr:rowOff>800100</xdr:rowOff>
        </xdr:to>
        <xdr:sp macro="" textlink="">
          <xdr:nvSpPr>
            <xdr:cNvPr id="15490" name="Check Box 130" hidden="1">
              <a:extLst>
                <a:ext uri="{63B3BB69-23CF-44E3-9099-C40C66FF867C}">
                  <a14:compatExt spid="_x0000_s15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17</xdr:row>
          <xdr:rowOff>9525</xdr:rowOff>
        </xdr:from>
        <xdr:to>
          <xdr:col>2</xdr:col>
          <xdr:colOff>1790700</xdr:colOff>
          <xdr:row>17</xdr:row>
          <xdr:rowOff>1314450</xdr:rowOff>
        </xdr:to>
        <xdr:sp macro="" textlink="">
          <xdr:nvSpPr>
            <xdr:cNvPr id="15494" name="Check Box 134" hidden="1">
              <a:extLst>
                <a:ext uri="{63B3BB69-23CF-44E3-9099-C40C66FF867C}">
                  <a14:compatExt spid="_x0000_s15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17</xdr:row>
          <xdr:rowOff>9525</xdr:rowOff>
        </xdr:from>
        <xdr:to>
          <xdr:col>2</xdr:col>
          <xdr:colOff>2590800</xdr:colOff>
          <xdr:row>17</xdr:row>
          <xdr:rowOff>1314450</xdr:rowOff>
        </xdr:to>
        <xdr:sp macro="" textlink="">
          <xdr:nvSpPr>
            <xdr:cNvPr id="15495" name="Check Box 135" hidden="1">
              <a:extLst>
                <a:ext uri="{63B3BB69-23CF-44E3-9099-C40C66FF867C}">
                  <a14:compatExt spid="_x0000_s15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39</xdr:row>
          <xdr:rowOff>9525</xdr:rowOff>
        </xdr:from>
        <xdr:to>
          <xdr:col>2</xdr:col>
          <xdr:colOff>1790700</xdr:colOff>
          <xdr:row>40</xdr:row>
          <xdr:rowOff>0</xdr:rowOff>
        </xdr:to>
        <xdr:sp macro="" textlink="">
          <xdr:nvSpPr>
            <xdr:cNvPr id="15500" name="Check Box 140" hidden="1">
              <a:extLst>
                <a:ext uri="{63B3BB69-23CF-44E3-9099-C40C66FF867C}">
                  <a14:compatExt spid="_x0000_s15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39</xdr:row>
          <xdr:rowOff>9525</xdr:rowOff>
        </xdr:from>
        <xdr:to>
          <xdr:col>2</xdr:col>
          <xdr:colOff>2590800</xdr:colOff>
          <xdr:row>40</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876300</xdr:colOff>
          <xdr:row>8</xdr:row>
          <xdr:rowOff>9525</xdr:rowOff>
        </xdr:from>
        <xdr:to>
          <xdr:col>2</xdr:col>
          <xdr:colOff>1771650</xdr:colOff>
          <xdr:row>8</xdr:row>
          <xdr:rowOff>600075</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Ireland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8</xdr:row>
          <xdr:rowOff>9525</xdr:rowOff>
        </xdr:from>
        <xdr:to>
          <xdr:col>2</xdr:col>
          <xdr:colOff>2686050</xdr:colOff>
          <xdr:row>8</xdr:row>
          <xdr:rowOff>600075</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EU/EEA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2705100</xdr:colOff>
          <xdr:row>8</xdr:row>
          <xdr:rowOff>9525</xdr:rowOff>
        </xdr:from>
        <xdr:to>
          <xdr:col>2</xdr:col>
          <xdr:colOff>3600450</xdr:colOff>
          <xdr:row>8</xdr:row>
          <xdr:rowOff>600075</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12</xdr:row>
          <xdr:rowOff>9525</xdr:rowOff>
        </xdr:from>
        <xdr:to>
          <xdr:col>2</xdr:col>
          <xdr:colOff>2343150</xdr:colOff>
          <xdr:row>12</xdr:row>
          <xdr:rowOff>495300</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12</xdr:row>
          <xdr:rowOff>9525</xdr:rowOff>
        </xdr:from>
        <xdr:to>
          <xdr:col>2</xdr:col>
          <xdr:colOff>3438525</xdr:colOff>
          <xdr:row>12</xdr:row>
          <xdr:rowOff>495300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0</xdr:colOff>
      <xdr:row>1</xdr:row>
      <xdr:rowOff>19050</xdr:rowOff>
    </xdr:from>
    <xdr:to>
      <xdr:col>2</xdr:col>
      <xdr:colOff>4039575</xdr:colOff>
      <xdr:row>5</xdr:row>
      <xdr:rowOff>162750</xdr:rowOff>
    </xdr:to>
    <xdr:sp macro="" textlink="">
      <xdr:nvSpPr>
        <xdr:cNvPr id="7" name="Rectangle 6"/>
        <xdr:cNvSpPr/>
      </xdr:nvSpPr>
      <xdr:spPr>
        <a:xfrm>
          <a:off x="609600" y="200025"/>
          <a:ext cx="9421200" cy="867600"/>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200" b="1">
              <a:solidFill>
                <a:sysClr val="windowText" lastClr="000000"/>
              </a:solidFill>
              <a:latin typeface="Lato" panose="020F0502020204030203" pitchFamily="34" charset="0"/>
            </a:rPr>
            <a:t>                       </a:t>
          </a:r>
          <a:r>
            <a:rPr lang="en-IE" sz="1400" b="1">
              <a:solidFill>
                <a:sysClr val="windowText" lastClr="000000"/>
              </a:solidFill>
              <a:latin typeface="Lato" panose="020F0502020204030203" pitchFamily="34" charset="0"/>
            </a:rPr>
            <a:t>Geographical location of the Beneficial Owner </a:t>
          </a:r>
          <a:endParaRPr lang="en-IE" sz="1200" b="1">
            <a:solidFill>
              <a:sysClr val="windowText" lastClr="000000"/>
            </a:solidFill>
            <a:latin typeface="Lato" panose="020F0502020204030203" pitchFamily="34" charset="0"/>
          </a:endParaRPr>
        </a:p>
      </xdr:txBody>
    </xdr:sp>
    <xdr:clientData/>
  </xdr:twoCellAnchor>
  <xdr:twoCellAnchor editAs="oneCell">
    <xdr:from>
      <xdr:col>1</xdr:col>
      <xdr:colOff>95250</xdr:colOff>
      <xdr:row>1</xdr:row>
      <xdr:rowOff>114300</xdr:rowOff>
    </xdr:from>
    <xdr:to>
      <xdr:col>1</xdr:col>
      <xdr:colOff>3799650</xdr:colOff>
      <xdr:row>5</xdr:row>
      <xdr:rowOff>32050</xdr:rowOff>
    </xdr:to>
    <xdr:pic>
      <xdr:nvPicPr>
        <xdr:cNvPr id="8" name="Picture 7"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295275"/>
          <a:ext cx="3704400" cy="64165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990600</xdr:colOff>
          <xdr:row>9</xdr:row>
          <xdr:rowOff>9525</xdr:rowOff>
        </xdr:from>
        <xdr:to>
          <xdr:col>2</xdr:col>
          <xdr:colOff>1981200</xdr:colOff>
          <xdr:row>9</xdr:row>
          <xdr:rowOff>695325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9</xdr:row>
          <xdr:rowOff>9525</xdr:rowOff>
        </xdr:from>
        <xdr:to>
          <xdr:col>2</xdr:col>
          <xdr:colOff>2990850</xdr:colOff>
          <xdr:row>9</xdr:row>
          <xdr:rowOff>695325</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9525</xdr:colOff>
      <xdr:row>1</xdr:row>
      <xdr:rowOff>19050</xdr:rowOff>
    </xdr:from>
    <xdr:to>
      <xdr:col>2</xdr:col>
      <xdr:colOff>3374400</xdr:colOff>
      <xdr:row>6</xdr:row>
      <xdr:rowOff>0</xdr:rowOff>
    </xdr:to>
    <xdr:sp macro="" textlink="">
      <xdr:nvSpPr>
        <xdr:cNvPr id="76" name="Rectangle 75"/>
        <xdr:cNvSpPr/>
      </xdr:nvSpPr>
      <xdr:spPr>
        <a:xfrm>
          <a:off x="619125" y="200025"/>
          <a:ext cx="10080000" cy="88582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Fitness and Probity of</a:t>
          </a:r>
          <a:r>
            <a:rPr lang="en-IE" sz="1400" b="1" baseline="0">
              <a:solidFill>
                <a:sysClr val="windowText" lastClr="000000"/>
              </a:solidFill>
              <a:latin typeface="Lato" panose="020F0502020204030203" pitchFamily="34" charset="0"/>
            </a:rPr>
            <a:t> Beneficial Owner</a:t>
          </a:r>
          <a:endParaRPr lang="en-IE" sz="1400" b="1">
            <a:solidFill>
              <a:sysClr val="windowText" lastClr="000000"/>
            </a:solidFill>
            <a:latin typeface="Lato" panose="020F0502020204030203" pitchFamily="34" charset="0"/>
          </a:endParaRPr>
        </a:p>
      </xdr:txBody>
    </xdr:sp>
    <xdr:clientData/>
  </xdr:twoCellAnchor>
  <xdr:twoCellAnchor editAs="oneCell">
    <xdr:from>
      <xdr:col>1</xdr:col>
      <xdr:colOff>57150</xdr:colOff>
      <xdr:row>1</xdr:row>
      <xdr:rowOff>66675</xdr:rowOff>
    </xdr:from>
    <xdr:to>
      <xdr:col>1</xdr:col>
      <xdr:colOff>3752850</xdr:colOff>
      <xdr:row>5</xdr:row>
      <xdr:rowOff>104775</xdr:rowOff>
    </xdr:to>
    <xdr:pic>
      <xdr:nvPicPr>
        <xdr:cNvPr id="77" name="Picture 76"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247650"/>
          <a:ext cx="3695700" cy="7620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990600</xdr:colOff>
          <xdr:row>10</xdr:row>
          <xdr:rowOff>9525</xdr:rowOff>
        </xdr:from>
        <xdr:to>
          <xdr:col>2</xdr:col>
          <xdr:colOff>1981200</xdr:colOff>
          <xdr:row>10</xdr:row>
          <xdr:rowOff>695325</xdr:rowOff>
        </xdr:to>
        <xdr:sp macro="" textlink="">
          <xdr:nvSpPr>
            <xdr:cNvPr id="5336" name="Check Box 216" hidden="1">
              <a:extLst>
                <a:ext uri="{63B3BB69-23CF-44E3-9099-C40C66FF867C}">
                  <a14:compatExt spid="_x0000_s5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10</xdr:row>
          <xdr:rowOff>9525</xdr:rowOff>
        </xdr:from>
        <xdr:to>
          <xdr:col>2</xdr:col>
          <xdr:colOff>2990850</xdr:colOff>
          <xdr:row>10</xdr:row>
          <xdr:rowOff>695325</xdr:rowOff>
        </xdr:to>
        <xdr:sp macro="" textlink="">
          <xdr:nvSpPr>
            <xdr:cNvPr id="5337" name="Check Box 217" hidden="1">
              <a:extLst>
                <a:ext uri="{63B3BB69-23CF-44E3-9099-C40C66FF867C}">
                  <a14:compatExt spid="_x0000_s5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11</xdr:row>
          <xdr:rowOff>9525</xdr:rowOff>
        </xdr:from>
        <xdr:to>
          <xdr:col>2</xdr:col>
          <xdr:colOff>1981200</xdr:colOff>
          <xdr:row>11</xdr:row>
          <xdr:rowOff>495300</xdr:rowOff>
        </xdr:to>
        <xdr:sp macro="" textlink="">
          <xdr:nvSpPr>
            <xdr:cNvPr id="5338" name="Check Box 218" hidden="1">
              <a:extLst>
                <a:ext uri="{63B3BB69-23CF-44E3-9099-C40C66FF867C}">
                  <a14:compatExt spid="_x0000_s5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11</xdr:row>
          <xdr:rowOff>9525</xdr:rowOff>
        </xdr:from>
        <xdr:to>
          <xdr:col>2</xdr:col>
          <xdr:colOff>2990850</xdr:colOff>
          <xdr:row>11</xdr:row>
          <xdr:rowOff>495300</xdr:rowOff>
        </xdr:to>
        <xdr:sp macro="" textlink="">
          <xdr:nvSpPr>
            <xdr:cNvPr id="5339" name="Check Box 219" hidden="1">
              <a:extLst>
                <a:ext uri="{63B3BB69-23CF-44E3-9099-C40C66FF867C}">
                  <a14:compatExt spid="_x0000_s5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12</xdr:row>
          <xdr:rowOff>9525</xdr:rowOff>
        </xdr:from>
        <xdr:to>
          <xdr:col>2</xdr:col>
          <xdr:colOff>1981200</xdr:colOff>
          <xdr:row>12</xdr:row>
          <xdr:rowOff>695325</xdr:rowOff>
        </xdr:to>
        <xdr:sp macro="" textlink="">
          <xdr:nvSpPr>
            <xdr:cNvPr id="5342" name="Check Box 222" hidden="1">
              <a:extLst>
                <a:ext uri="{63B3BB69-23CF-44E3-9099-C40C66FF867C}">
                  <a14:compatExt spid="_x0000_s5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12</xdr:row>
          <xdr:rowOff>9525</xdr:rowOff>
        </xdr:from>
        <xdr:to>
          <xdr:col>2</xdr:col>
          <xdr:colOff>2990850</xdr:colOff>
          <xdr:row>12</xdr:row>
          <xdr:rowOff>695325</xdr:rowOff>
        </xdr:to>
        <xdr:sp macro="" textlink="">
          <xdr:nvSpPr>
            <xdr:cNvPr id="5343" name="Check Box 223" hidden="1">
              <a:extLst>
                <a:ext uri="{63B3BB69-23CF-44E3-9099-C40C66FF867C}">
                  <a14:compatExt spid="_x0000_s5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13</xdr:row>
          <xdr:rowOff>9525</xdr:rowOff>
        </xdr:from>
        <xdr:to>
          <xdr:col>2</xdr:col>
          <xdr:colOff>1981200</xdr:colOff>
          <xdr:row>13</xdr:row>
          <xdr:rowOff>600075</xdr:rowOff>
        </xdr:to>
        <xdr:sp macro="" textlink="">
          <xdr:nvSpPr>
            <xdr:cNvPr id="5344" name="Check Box 224" hidden="1">
              <a:extLst>
                <a:ext uri="{63B3BB69-23CF-44E3-9099-C40C66FF867C}">
                  <a14:compatExt spid="_x0000_s5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13</xdr:row>
          <xdr:rowOff>9525</xdr:rowOff>
        </xdr:from>
        <xdr:to>
          <xdr:col>2</xdr:col>
          <xdr:colOff>2990850</xdr:colOff>
          <xdr:row>13</xdr:row>
          <xdr:rowOff>600075</xdr:rowOff>
        </xdr:to>
        <xdr:sp macro="" textlink="">
          <xdr:nvSpPr>
            <xdr:cNvPr id="5345" name="Check Box 225" hidden="1">
              <a:extLst>
                <a:ext uri="{63B3BB69-23CF-44E3-9099-C40C66FF867C}">
                  <a14:compatExt spid="_x0000_s5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17</xdr:row>
          <xdr:rowOff>9525</xdr:rowOff>
        </xdr:from>
        <xdr:to>
          <xdr:col>2</xdr:col>
          <xdr:colOff>1981200</xdr:colOff>
          <xdr:row>17</xdr:row>
          <xdr:rowOff>923925</xdr:rowOff>
        </xdr:to>
        <xdr:sp macro="" textlink="">
          <xdr:nvSpPr>
            <xdr:cNvPr id="5466" name="Check Box 346" hidden="1">
              <a:extLst>
                <a:ext uri="{63B3BB69-23CF-44E3-9099-C40C66FF867C}">
                  <a14:compatExt spid="_x0000_s5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17</xdr:row>
          <xdr:rowOff>19050</xdr:rowOff>
        </xdr:from>
        <xdr:to>
          <xdr:col>2</xdr:col>
          <xdr:colOff>2990850</xdr:colOff>
          <xdr:row>18</xdr:row>
          <xdr:rowOff>0</xdr:rowOff>
        </xdr:to>
        <xdr:sp macro="" textlink="">
          <xdr:nvSpPr>
            <xdr:cNvPr id="5467" name="Check Box 347" hidden="1">
              <a:extLst>
                <a:ext uri="{63B3BB69-23CF-44E3-9099-C40C66FF867C}">
                  <a14:compatExt spid="_x0000_s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2038350</xdr:colOff>
      <xdr:row>6</xdr:row>
      <xdr:rowOff>0</xdr:rowOff>
    </xdr:to>
    <xdr:sp macro="" textlink="">
      <xdr:nvSpPr>
        <xdr:cNvPr id="10" name="Rectangle 9"/>
        <xdr:cNvSpPr/>
      </xdr:nvSpPr>
      <xdr:spPr>
        <a:xfrm>
          <a:off x="609600" y="180975"/>
          <a:ext cx="11468100" cy="9048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Information regarding entities owned or controlled by Beneficial Owner </a:t>
          </a:r>
        </a:p>
      </xdr:txBody>
    </xdr:sp>
    <xdr:clientData/>
  </xdr:twoCellAnchor>
  <xdr:twoCellAnchor editAs="oneCell">
    <xdr:from>
      <xdr:col>1</xdr:col>
      <xdr:colOff>57150</xdr:colOff>
      <xdr:row>1</xdr:row>
      <xdr:rowOff>66675</xdr:rowOff>
    </xdr:from>
    <xdr:to>
      <xdr:col>1</xdr:col>
      <xdr:colOff>3761550</xdr:colOff>
      <xdr:row>4</xdr:row>
      <xdr:rowOff>165400</xdr:rowOff>
    </xdr:to>
    <xdr:pic>
      <xdr:nvPicPr>
        <xdr:cNvPr id="11" name="Picture 10"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247650"/>
          <a:ext cx="3704400" cy="64165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1266825</xdr:colOff>
          <xdr:row>9</xdr:row>
          <xdr:rowOff>9525</xdr:rowOff>
        </xdr:from>
        <xdr:to>
          <xdr:col>2</xdr:col>
          <xdr:colOff>2343150</xdr:colOff>
          <xdr:row>9</xdr:row>
          <xdr:rowOff>600075</xdr:rowOff>
        </xdr:to>
        <xdr:sp macro="" textlink="">
          <xdr:nvSpPr>
            <xdr:cNvPr id="40082" name="Check Box 146" hidden="1">
              <a:extLst>
                <a:ext uri="{63B3BB69-23CF-44E3-9099-C40C66FF867C}">
                  <a14:compatExt spid="_x0000_s40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9</xdr:row>
          <xdr:rowOff>9525</xdr:rowOff>
        </xdr:from>
        <xdr:to>
          <xdr:col>2</xdr:col>
          <xdr:colOff>3438525</xdr:colOff>
          <xdr:row>9</xdr:row>
          <xdr:rowOff>600075</xdr:rowOff>
        </xdr:to>
        <xdr:sp macro="" textlink="">
          <xdr:nvSpPr>
            <xdr:cNvPr id="40083" name="Check Box 147" hidden="1">
              <a:extLst>
                <a:ext uri="{63B3BB69-23CF-44E3-9099-C40C66FF867C}">
                  <a14:compatExt spid="_x0000_s40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13</xdr:row>
          <xdr:rowOff>9525</xdr:rowOff>
        </xdr:from>
        <xdr:to>
          <xdr:col>6</xdr:col>
          <xdr:colOff>1028700</xdr:colOff>
          <xdr:row>13</xdr:row>
          <xdr:rowOff>390525</xdr:rowOff>
        </xdr:to>
        <xdr:sp macro="" textlink="">
          <xdr:nvSpPr>
            <xdr:cNvPr id="40084" name="Check Box 148" hidden="1">
              <a:extLst>
                <a:ext uri="{63B3BB69-23CF-44E3-9099-C40C66FF867C}">
                  <a14:compatExt spid="_x0000_s40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13</xdr:row>
          <xdr:rowOff>9525</xdr:rowOff>
        </xdr:from>
        <xdr:to>
          <xdr:col>6</xdr:col>
          <xdr:colOff>1676400</xdr:colOff>
          <xdr:row>13</xdr:row>
          <xdr:rowOff>390525</xdr:rowOff>
        </xdr:to>
        <xdr:sp macro="" textlink="">
          <xdr:nvSpPr>
            <xdr:cNvPr id="40085" name="Check Box 149" hidden="1">
              <a:extLst>
                <a:ext uri="{63B3BB69-23CF-44E3-9099-C40C66FF867C}">
                  <a14:compatExt spid="_x0000_s40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13</xdr:row>
          <xdr:rowOff>9525</xdr:rowOff>
        </xdr:from>
        <xdr:to>
          <xdr:col>5</xdr:col>
          <xdr:colOff>1095375</xdr:colOff>
          <xdr:row>13</xdr:row>
          <xdr:rowOff>390525</xdr:rowOff>
        </xdr:to>
        <xdr:sp macro="" textlink="">
          <xdr:nvSpPr>
            <xdr:cNvPr id="40086" name="Check Box 150" hidden="1">
              <a:extLst>
                <a:ext uri="{63B3BB69-23CF-44E3-9099-C40C66FF867C}">
                  <a14:compatExt spid="_x0000_s40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13</xdr:row>
          <xdr:rowOff>9525</xdr:rowOff>
        </xdr:from>
        <xdr:to>
          <xdr:col>5</xdr:col>
          <xdr:colOff>1866900</xdr:colOff>
          <xdr:row>13</xdr:row>
          <xdr:rowOff>390525</xdr:rowOff>
        </xdr:to>
        <xdr:sp macro="" textlink="">
          <xdr:nvSpPr>
            <xdr:cNvPr id="40087" name="Check Box 151" hidden="1">
              <a:extLst>
                <a:ext uri="{63B3BB69-23CF-44E3-9099-C40C66FF867C}">
                  <a14:compatExt spid="_x0000_s40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14</xdr:row>
          <xdr:rowOff>9525</xdr:rowOff>
        </xdr:from>
        <xdr:to>
          <xdr:col>6</xdr:col>
          <xdr:colOff>1028700</xdr:colOff>
          <xdr:row>14</xdr:row>
          <xdr:rowOff>390525</xdr:rowOff>
        </xdr:to>
        <xdr:sp macro="" textlink="">
          <xdr:nvSpPr>
            <xdr:cNvPr id="40088" name="Check Box 152" hidden="1">
              <a:extLst>
                <a:ext uri="{63B3BB69-23CF-44E3-9099-C40C66FF867C}">
                  <a14:compatExt spid="_x0000_s40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14</xdr:row>
          <xdr:rowOff>9525</xdr:rowOff>
        </xdr:from>
        <xdr:to>
          <xdr:col>6</xdr:col>
          <xdr:colOff>1676400</xdr:colOff>
          <xdr:row>14</xdr:row>
          <xdr:rowOff>390525</xdr:rowOff>
        </xdr:to>
        <xdr:sp macro="" textlink="">
          <xdr:nvSpPr>
            <xdr:cNvPr id="40089" name="Check Box 153" hidden="1">
              <a:extLst>
                <a:ext uri="{63B3BB69-23CF-44E3-9099-C40C66FF867C}">
                  <a14:compatExt spid="_x0000_s40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14</xdr:row>
          <xdr:rowOff>9525</xdr:rowOff>
        </xdr:from>
        <xdr:to>
          <xdr:col>5</xdr:col>
          <xdr:colOff>1095375</xdr:colOff>
          <xdr:row>14</xdr:row>
          <xdr:rowOff>390525</xdr:rowOff>
        </xdr:to>
        <xdr:sp macro="" textlink="">
          <xdr:nvSpPr>
            <xdr:cNvPr id="40090" name="Check Box 154" hidden="1">
              <a:extLst>
                <a:ext uri="{63B3BB69-23CF-44E3-9099-C40C66FF867C}">
                  <a14:compatExt spid="_x0000_s40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14</xdr:row>
          <xdr:rowOff>9525</xdr:rowOff>
        </xdr:from>
        <xdr:to>
          <xdr:col>5</xdr:col>
          <xdr:colOff>1866900</xdr:colOff>
          <xdr:row>14</xdr:row>
          <xdr:rowOff>390525</xdr:rowOff>
        </xdr:to>
        <xdr:sp macro="" textlink="">
          <xdr:nvSpPr>
            <xdr:cNvPr id="40091" name="Check Box 155" hidden="1">
              <a:extLst>
                <a:ext uri="{63B3BB69-23CF-44E3-9099-C40C66FF867C}">
                  <a14:compatExt spid="_x0000_s40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15</xdr:row>
          <xdr:rowOff>9525</xdr:rowOff>
        </xdr:from>
        <xdr:to>
          <xdr:col>6</xdr:col>
          <xdr:colOff>1028700</xdr:colOff>
          <xdr:row>15</xdr:row>
          <xdr:rowOff>390525</xdr:rowOff>
        </xdr:to>
        <xdr:sp macro="" textlink="">
          <xdr:nvSpPr>
            <xdr:cNvPr id="40092" name="Check Box 156" hidden="1">
              <a:extLst>
                <a:ext uri="{63B3BB69-23CF-44E3-9099-C40C66FF867C}">
                  <a14:compatExt spid="_x0000_s40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15</xdr:row>
          <xdr:rowOff>9525</xdr:rowOff>
        </xdr:from>
        <xdr:to>
          <xdr:col>6</xdr:col>
          <xdr:colOff>1676400</xdr:colOff>
          <xdr:row>15</xdr:row>
          <xdr:rowOff>390525</xdr:rowOff>
        </xdr:to>
        <xdr:sp macro="" textlink="">
          <xdr:nvSpPr>
            <xdr:cNvPr id="40093" name="Check Box 157" hidden="1">
              <a:extLst>
                <a:ext uri="{63B3BB69-23CF-44E3-9099-C40C66FF867C}">
                  <a14:compatExt spid="_x0000_s40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15</xdr:row>
          <xdr:rowOff>9525</xdr:rowOff>
        </xdr:from>
        <xdr:to>
          <xdr:col>5</xdr:col>
          <xdr:colOff>1095375</xdr:colOff>
          <xdr:row>15</xdr:row>
          <xdr:rowOff>390525</xdr:rowOff>
        </xdr:to>
        <xdr:sp macro="" textlink="">
          <xdr:nvSpPr>
            <xdr:cNvPr id="40094" name="Check Box 158" hidden="1">
              <a:extLst>
                <a:ext uri="{63B3BB69-23CF-44E3-9099-C40C66FF867C}">
                  <a14:compatExt spid="_x0000_s40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15</xdr:row>
          <xdr:rowOff>9525</xdr:rowOff>
        </xdr:from>
        <xdr:to>
          <xdr:col>5</xdr:col>
          <xdr:colOff>1866900</xdr:colOff>
          <xdr:row>15</xdr:row>
          <xdr:rowOff>390525</xdr:rowOff>
        </xdr:to>
        <xdr:sp macro="" textlink="">
          <xdr:nvSpPr>
            <xdr:cNvPr id="40095" name="Check Box 159" hidden="1">
              <a:extLst>
                <a:ext uri="{63B3BB69-23CF-44E3-9099-C40C66FF867C}">
                  <a14:compatExt spid="_x0000_s40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16</xdr:row>
          <xdr:rowOff>9525</xdr:rowOff>
        </xdr:from>
        <xdr:to>
          <xdr:col>6</xdr:col>
          <xdr:colOff>1028700</xdr:colOff>
          <xdr:row>16</xdr:row>
          <xdr:rowOff>390525</xdr:rowOff>
        </xdr:to>
        <xdr:sp macro="" textlink="">
          <xdr:nvSpPr>
            <xdr:cNvPr id="40096" name="Check Box 160" hidden="1">
              <a:extLst>
                <a:ext uri="{63B3BB69-23CF-44E3-9099-C40C66FF867C}">
                  <a14:compatExt spid="_x0000_s40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16</xdr:row>
          <xdr:rowOff>9525</xdr:rowOff>
        </xdr:from>
        <xdr:to>
          <xdr:col>6</xdr:col>
          <xdr:colOff>1676400</xdr:colOff>
          <xdr:row>16</xdr:row>
          <xdr:rowOff>390525</xdr:rowOff>
        </xdr:to>
        <xdr:sp macro="" textlink="">
          <xdr:nvSpPr>
            <xdr:cNvPr id="40097" name="Check Box 161" hidden="1">
              <a:extLst>
                <a:ext uri="{63B3BB69-23CF-44E3-9099-C40C66FF867C}">
                  <a14:compatExt spid="_x0000_s40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16</xdr:row>
          <xdr:rowOff>9525</xdr:rowOff>
        </xdr:from>
        <xdr:to>
          <xdr:col>5</xdr:col>
          <xdr:colOff>1095375</xdr:colOff>
          <xdr:row>16</xdr:row>
          <xdr:rowOff>390525</xdr:rowOff>
        </xdr:to>
        <xdr:sp macro="" textlink="">
          <xdr:nvSpPr>
            <xdr:cNvPr id="40098" name="Check Box 162" hidden="1">
              <a:extLst>
                <a:ext uri="{63B3BB69-23CF-44E3-9099-C40C66FF867C}">
                  <a14:compatExt spid="_x0000_s40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16</xdr:row>
          <xdr:rowOff>9525</xdr:rowOff>
        </xdr:from>
        <xdr:to>
          <xdr:col>5</xdr:col>
          <xdr:colOff>1866900</xdr:colOff>
          <xdr:row>16</xdr:row>
          <xdr:rowOff>390525</xdr:rowOff>
        </xdr:to>
        <xdr:sp macro="" textlink="">
          <xdr:nvSpPr>
            <xdr:cNvPr id="40099" name="Check Box 163" hidden="1">
              <a:extLst>
                <a:ext uri="{63B3BB69-23CF-44E3-9099-C40C66FF867C}">
                  <a14:compatExt spid="_x0000_s40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17</xdr:row>
          <xdr:rowOff>9525</xdr:rowOff>
        </xdr:from>
        <xdr:to>
          <xdr:col>6</xdr:col>
          <xdr:colOff>1028700</xdr:colOff>
          <xdr:row>17</xdr:row>
          <xdr:rowOff>390525</xdr:rowOff>
        </xdr:to>
        <xdr:sp macro="" textlink="">
          <xdr:nvSpPr>
            <xdr:cNvPr id="40100" name="Check Box 164" hidden="1">
              <a:extLst>
                <a:ext uri="{63B3BB69-23CF-44E3-9099-C40C66FF867C}">
                  <a14:compatExt spid="_x0000_s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17</xdr:row>
          <xdr:rowOff>9525</xdr:rowOff>
        </xdr:from>
        <xdr:to>
          <xdr:col>6</xdr:col>
          <xdr:colOff>1676400</xdr:colOff>
          <xdr:row>17</xdr:row>
          <xdr:rowOff>390525</xdr:rowOff>
        </xdr:to>
        <xdr:sp macro="" textlink="">
          <xdr:nvSpPr>
            <xdr:cNvPr id="40101" name="Check Box 165" hidden="1">
              <a:extLst>
                <a:ext uri="{63B3BB69-23CF-44E3-9099-C40C66FF867C}">
                  <a14:compatExt spid="_x0000_s40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17</xdr:row>
          <xdr:rowOff>9525</xdr:rowOff>
        </xdr:from>
        <xdr:to>
          <xdr:col>5</xdr:col>
          <xdr:colOff>1095375</xdr:colOff>
          <xdr:row>17</xdr:row>
          <xdr:rowOff>390525</xdr:rowOff>
        </xdr:to>
        <xdr:sp macro="" textlink="">
          <xdr:nvSpPr>
            <xdr:cNvPr id="40102" name="Check Box 166" hidden="1">
              <a:extLst>
                <a:ext uri="{63B3BB69-23CF-44E3-9099-C40C66FF867C}">
                  <a14:compatExt spid="_x0000_s40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17</xdr:row>
          <xdr:rowOff>9525</xdr:rowOff>
        </xdr:from>
        <xdr:to>
          <xdr:col>5</xdr:col>
          <xdr:colOff>1866900</xdr:colOff>
          <xdr:row>17</xdr:row>
          <xdr:rowOff>390525</xdr:rowOff>
        </xdr:to>
        <xdr:sp macro="" textlink="">
          <xdr:nvSpPr>
            <xdr:cNvPr id="40103" name="Check Box 167" hidden="1">
              <a:extLst>
                <a:ext uri="{63B3BB69-23CF-44E3-9099-C40C66FF867C}">
                  <a14:compatExt spid="_x0000_s40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18</xdr:row>
          <xdr:rowOff>9525</xdr:rowOff>
        </xdr:from>
        <xdr:to>
          <xdr:col>6</xdr:col>
          <xdr:colOff>1028700</xdr:colOff>
          <xdr:row>18</xdr:row>
          <xdr:rowOff>390525</xdr:rowOff>
        </xdr:to>
        <xdr:sp macro="" textlink="">
          <xdr:nvSpPr>
            <xdr:cNvPr id="40104" name="Check Box 168" hidden="1">
              <a:extLst>
                <a:ext uri="{63B3BB69-23CF-44E3-9099-C40C66FF867C}">
                  <a14:compatExt spid="_x0000_s40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18</xdr:row>
          <xdr:rowOff>9525</xdr:rowOff>
        </xdr:from>
        <xdr:to>
          <xdr:col>6</xdr:col>
          <xdr:colOff>1676400</xdr:colOff>
          <xdr:row>18</xdr:row>
          <xdr:rowOff>390525</xdr:rowOff>
        </xdr:to>
        <xdr:sp macro="" textlink="">
          <xdr:nvSpPr>
            <xdr:cNvPr id="40105" name="Check Box 169" hidden="1">
              <a:extLst>
                <a:ext uri="{63B3BB69-23CF-44E3-9099-C40C66FF867C}">
                  <a14:compatExt spid="_x0000_s40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18</xdr:row>
          <xdr:rowOff>9525</xdr:rowOff>
        </xdr:from>
        <xdr:to>
          <xdr:col>5</xdr:col>
          <xdr:colOff>1095375</xdr:colOff>
          <xdr:row>18</xdr:row>
          <xdr:rowOff>390525</xdr:rowOff>
        </xdr:to>
        <xdr:sp macro="" textlink="">
          <xdr:nvSpPr>
            <xdr:cNvPr id="40106" name="Check Box 170" hidden="1">
              <a:extLst>
                <a:ext uri="{63B3BB69-23CF-44E3-9099-C40C66FF867C}">
                  <a14:compatExt spid="_x0000_s40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18</xdr:row>
          <xdr:rowOff>9525</xdr:rowOff>
        </xdr:from>
        <xdr:to>
          <xdr:col>5</xdr:col>
          <xdr:colOff>1866900</xdr:colOff>
          <xdr:row>18</xdr:row>
          <xdr:rowOff>390525</xdr:rowOff>
        </xdr:to>
        <xdr:sp macro="" textlink="">
          <xdr:nvSpPr>
            <xdr:cNvPr id="40107" name="Check Box 171" hidden="1">
              <a:extLst>
                <a:ext uri="{63B3BB69-23CF-44E3-9099-C40C66FF867C}">
                  <a14:compatExt spid="_x0000_s40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19</xdr:row>
          <xdr:rowOff>9525</xdr:rowOff>
        </xdr:from>
        <xdr:to>
          <xdr:col>6</xdr:col>
          <xdr:colOff>1028700</xdr:colOff>
          <xdr:row>19</xdr:row>
          <xdr:rowOff>390525</xdr:rowOff>
        </xdr:to>
        <xdr:sp macro="" textlink="">
          <xdr:nvSpPr>
            <xdr:cNvPr id="40108" name="Check Box 172" hidden="1">
              <a:extLst>
                <a:ext uri="{63B3BB69-23CF-44E3-9099-C40C66FF867C}">
                  <a14:compatExt spid="_x0000_s40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19</xdr:row>
          <xdr:rowOff>9525</xdr:rowOff>
        </xdr:from>
        <xdr:to>
          <xdr:col>6</xdr:col>
          <xdr:colOff>1676400</xdr:colOff>
          <xdr:row>19</xdr:row>
          <xdr:rowOff>390525</xdr:rowOff>
        </xdr:to>
        <xdr:sp macro="" textlink="">
          <xdr:nvSpPr>
            <xdr:cNvPr id="40109" name="Check Box 173" hidden="1">
              <a:extLst>
                <a:ext uri="{63B3BB69-23CF-44E3-9099-C40C66FF867C}">
                  <a14:compatExt spid="_x0000_s40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19</xdr:row>
          <xdr:rowOff>9525</xdr:rowOff>
        </xdr:from>
        <xdr:to>
          <xdr:col>5</xdr:col>
          <xdr:colOff>1095375</xdr:colOff>
          <xdr:row>19</xdr:row>
          <xdr:rowOff>390525</xdr:rowOff>
        </xdr:to>
        <xdr:sp macro="" textlink="">
          <xdr:nvSpPr>
            <xdr:cNvPr id="40110" name="Check Box 174" hidden="1">
              <a:extLst>
                <a:ext uri="{63B3BB69-23CF-44E3-9099-C40C66FF867C}">
                  <a14:compatExt spid="_x0000_s40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19</xdr:row>
          <xdr:rowOff>9525</xdr:rowOff>
        </xdr:from>
        <xdr:to>
          <xdr:col>5</xdr:col>
          <xdr:colOff>1866900</xdr:colOff>
          <xdr:row>19</xdr:row>
          <xdr:rowOff>390525</xdr:rowOff>
        </xdr:to>
        <xdr:sp macro="" textlink="">
          <xdr:nvSpPr>
            <xdr:cNvPr id="40111" name="Check Box 175" hidden="1">
              <a:extLst>
                <a:ext uri="{63B3BB69-23CF-44E3-9099-C40C66FF867C}">
                  <a14:compatExt spid="_x0000_s40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20</xdr:row>
          <xdr:rowOff>9525</xdr:rowOff>
        </xdr:from>
        <xdr:to>
          <xdr:col>6</xdr:col>
          <xdr:colOff>1028700</xdr:colOff>
          <xdr:row>20</xdr:row>
          <xdr:rowOff>390525</xdr:rowOff>
        </xdr:to>
        <xdr:sp macro="" textlink="">
          <xdr:nvSpPr>
            <xdr:cNvPr id="40112" name="Check Box 176" hidden="1">
              <a:extLst>
                <a:ext uri="{63B3BB69-23CF-44E3-9099-C40C66FF867C}">
                  <a14:compatExt spid="_x0000_s40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20</xdr:row>
          <xdr:rowOff>9525</xdr:rowOff>
        </xdr:from>
        <xdr:to>
          <xdr:col>6</xdr:col>
          <xdr:colOff>1676400</xdr:colOff>
          <xdr:row>20</xdr:row>
          <xdr:rowOff>390525</xdr:rowOff>
        </xdr:to>
        <xdr:sp macro="" textlink="">
          <xdr:nvSpPr>
            <xdr:cNvPr id="40113" name="Check Box 177" hidden="1">
              <a:extLst>
                <a:ext uri="{63B3BB69-23CF-44E3-9099-C40C66FF867C}">
                  <a14:compatExt spid="_x0000_s40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20</xdr:row>
          <xdr:rowOff>9525</xdr:rowOff>
        </xdr:from>
        <xdr:to>
          <xdr:col>5</xdr:col>
          <xdr:colOff>1095375</xdr:colOff>
          <xdr:row>20</xdr:row>
          <xdr:rowOff>390525</xdr:rowOff>
        </xdr:to>
        <xdr:sp macro="" textlink="">
          <xdr:nvSpPr>
            <xdr:cNvPr id="40114" name="Check Box 178" hidden="1">
              <a:extLst>
                <a:ext uri="{63B3BB69-23CF-44E3-9099-C40C66FF867C}">
                  <a14:compatExt spid="_x0000_s40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20</xdr:row>
          <xdr:rowOff>9525</xdr:rowOff>
        </xdr:from>
        <xdr:to>
          <xdr:col>5</xdr:col>
          <xdr:colOff>1866900</xdr:colOff>
          <xdr:row>20</xdr:row>
          <xdr:rowOff>390525</xdr:rowOff>
        </xdr:to>
        <xdr:sp macro="" textlink="">
          <xdr:nvSpPr>
            <xdr:cNvPr id="40115" name="Check Box 179" hidden="1">
              <a:extLst>
                <a:ext uri="{63B3BB69-23CF-44E3-9099-C40C66FF867C}">
                  <a14:compatExt spid="_x0000_s40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21</xdr:row>
          <xdr:rowOff>9525</xdr:rowOff>
        </xdr:from>
        <xdr:to>
          <xdr:col>6</xdr:col>
          <xdr:colOff>1028700</xdr:colOff>
          <xdr:row>21</xdr:row>
          <xdr:rowOff>390525</xdr:rowOff>
        </xdr:to>
        <xdr:sp macro="" textlink="">
          <xdr:nvSpPr>
            <xdr:cNvPr id="40116" name="Check Box 180" hidden="1">
              <a:extLst>
                <a:ext uri="{63B3BB69-23CF-44E3-9099-C40C66FF867C}">
                  <a14:compatExt spid="_x0000_s40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21</xdr:row>
          <xdr:rowOff>9525</xdr:rowOff>
        </xdr:from>
        <xdr:to>
          <xdr:col>6</xdr:col>
          <xdr:colOff>1676400</xdr:colOff>
          <xdr:row>21</xdr:row>
          <xdr:rowOff>390525</xdr:rowOff>
        </xdr:to>
        <xdr:sp macro="" textlink="">
          <xdr:nvSpPr>
            <xdr:cNvPr id="40117" name="Check Box 181" hidden="1">
              <a:extLst>
                <a:ext uri="{63B3BB69-23CF-44E3-9099-C40C66FF867C}">
                  <a14:compatExt spid="_x0000_s40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21</xdr:row>
          <xdr:rowOff>9525</xdr:rowOff>
        </xdr:from>
        <xdr:to>
          <xdr:col>5</xdr:col>
          <xdr:colOff>1095375</xdr:colOff>
          <xdr:row>21</xdr:row>
          <xdr:rowOff>390525</xdr:rowOff>
        </xdr:to>
        <xdr:sp macro="" textlink="">
          <xdr:nvSpPr>
            <xdr:cNvPr id="40118" name="Check Box 182" hidden="1">
              <a:extLst>
                <a:ext uri="{63B3BB69-23CF-44E3-9099-C40C66FF867C}">
                  <a14:compatExt spid="_x0000_s40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21</xdr:row>
          <xdr:rowOff>9525</xdr:rowOff>
        </xdr:from>
        <xdr:to>
          <xdr:col>5</xdr:col>
          <xdr:colOff>1866900</xdr:colOff>
          <xdr:row>21</xdr:row>
          <xdr:rowOff>390525</xdr:rowOff>
        </xdr:to>
        <xdr:sp macro="" textlink="">
          <xdr:nvSpPr>
            <xdr:cNvPr id="40119" name="Check Box 183" hidden="1">
              <a:extLst>
                <a:ext uri="{63B3BB69-23CF-44E3-9099-C40C66FF867C}">
                  <a14:compatExt spid="_x0000_s40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22</xdr:row>
          <xdr:rowOff>9525</xdr:rowOff>
        </xdr:from>
        <xdr:to>
          <xdr:col>6</xdr:col>
          <xdr:colOff>1028700</xdr:colOff>
          <xdr:row>22</xdr:row>
          <xdr:rowOff>390525</xdr:rowOff>
        </xdr:to>
        <xdr:sp macro="" textlink="">
          <xdr:nvSpPr>
            <xdr:cNvPr id="40120" name="Check Box 184" hidden="1">
              <a:extLst>
                <a:ext uri="{63B3BB69-23CF-44E3-9099-C40C66FF867C}">
                  <a14:compatExt spid="_x0000_s40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22</xdr:row>
          <xdr:rowOff>9525</xdr:rowOff>
        </xdr:from>
        <xdr:to>
          <xdr:col>6</xdr:col>
          <xdr:colOff>1676400</xdr:colOff>
          <xdr:row>22</xdr:row>
          <xdr:rowOff>390525</xdr:rowOff>
        </xdr:to>
        <xdr:sp macro="" textlink="">
          <xdr:nvSpPr>
            <xdr:cNvPr id="40121" name="Check Box 185" hidden="1">
              <a:extLst>
                <a:ext uri="{63B3BB69-23CF-44E3-9099-C40C66FF867C}">
                  <a14:compatExt spid="_x0000_s40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Indirect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22</xdr:row>
          <xdr:rowOff>9525</xdr:rowOff>
        </xdr:from>
        <xdr:to>
          <xdr:col>5</xdr:col>
          <xdr:colOff>1095375</xdr:colOff>
          <xdr:row>22</xdr:row>
          <xdr:rowOff>390525</xdr:rowOff>
        </xdr:to>
        <xdr:sp macro="" textlink="">
          <xdr:nvSpPr>
            <xdr:cNvPr id="40122" name="Check Box 186" hidden="1">
              <a:extLst>
                <a:ext uri="{63B3BB69-23CF-44E3-9099-C40C66FF867C}">
                  <a14:compatExt spid="_x0000_s40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Beneficial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22</xdr:row>
          <xdr:rowOff>9525</xdr:rowOff>
        </xdr:from>
        <xdr:to>
          <xdr:col>5</xdr:col>
          <xdr:colOff>1866900</xdr:colOff>
          <xdr:row>22</xdr:row>
          <xdr:rowOff>390525</xdr:rowOff>
        </xdr:to>
        <xdr:sp macro="" textlink="">
          <xdr:nvSpPr>
            <xdr:cNvPr id="40123" name="Check Box 187" hidden="1">
              <a:extLst>
                <a:ext uri="{63B3BB69-23CF-44E3-9099-C40C66FF867C}">
                  <a14:compatExt spid="_x0000_s40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Controller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42</xdr:row>
          <xdr:rowOff>9525</xdr:rowOff>
        </xdr:from>
        <xdr:to>
          <xdr:col>2</xdr:col>
          <xdr:colOff>2343150</xdr:colOff>
          <xdr:row>42</xdr:row>
          <xdr:rowOff>904875</xdr:rowOff>
        </xdr:to>
        <xdr:sp macro="" textlink="">
          <xdr:nvSpPr>
            <xdr:cNvPr id="40133" name="Check Box 197" hidden="1">
              <a:extLst>
                <a:ext uri="{63B3BB69-23CF-44E3-9099-C40C66FF867C}">
                  <a14:compatExt spid="_x0000_s40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42</xdr:row>
          <xdr:rowOff>9525</xdr:rowOff>
        </xdr:from>
        <xdr:to>
          <xdr:col>2</xdr:col>
          <xdr:colOff>3438525</xdr:colOff>
          <xdr:row>42</xdr:row>
          <xdr:rowOff>904875</xdr:rowOff>
        </xdr:to>
        <xdr:sp macro="" textlink="">
          <xdr:nvSpPr>
            <xdr:cNvPr id="40134" name="Check Box 198" hidden="1">
              <a:extLst>
                <a:ext uri="{63B3BB69-23CF-44E3-9099-C40C66FF867C}">
                  <a14:compatExt spid="_x0000_s40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43</xdr:row>
          <xdr:rowOff>9525</xdr:rowOff>
        </xdr:from>
        <xdr:to>
          <xdr:col>2</xdr:col>
          <xdr:colOff>2343150</xdr:colOff>
          <xdr:row>43</xdr:row>
          <xdr:rowOff>904875</xdr:rowOff>
        </xdr:to>
        <xdr:sp macro="" textlink="">
          <xdr:nvSpPr>
            <xdr:cNvPr id="40138" name="Check Box 202" hidden="1">
              <a:extLst>
                <a:ext uri="{63B3BB69-23CF-44E3-9099-C40C66FF867C}">
                  <a14:compatExt spid="_x0000_s40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43</xdr:row>
          <xdr:rowOff>9525</xdr:rowOff>
        </xdr:from>
        <xdr:to>
          <xdr:col>2</xdr:col>
          <xdr:colOff>3438525</xdr:colOff>
          <xdr:row>43</xdr:row>
          <xdr:rowOff>904875</xdr:rowOff>
        </xdr:to>
        <xdr:sp macro="" textlink="">
          <xdr:nvSpPr>
            <xdr:cNvPr id="40139" name="Check Box 203" hidden="1">
              <a:extLst>
                <a:ext uri="{63B3BB69-23CF-44E3-9099-C40C66FF867C}">
                  <a14:compatExt spid="_x0000_s40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 No</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704850</xdr:colOff>
          <xdr:row>10</xdr:row>
          <xdr:rowOff>9525</xdr:rowOff>
        </xdr:from>
        <xdr:to>
          <xdr:col>2</xdr:col>
          <xdr:colOff>1600200</xdr:colOff>
          <xdr:row>10</xdr:row>
          <xdr:rowOff>495300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10</xdr:row>
          <xdr:rowOff>9525</xdr:rowOff>
        </xdr:from>
        <xdr:to>
          <xdr:col>2</xdr:col>
          <xdr:colOff>2514600</xdr:colOff>
          <xdr:row>10</xdr:row>
          <xdr:rowOff>495300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11</xdr:row>
          <xdr:rowOff>9525</xdr:rowOff>
        </xdr:from>
        <xdr:to>
          <xdr:col>2</xdr:col>
          <xdr:colOff>1600200</xdr:colOff>
          <xdr:row>11</xdr:row>
          <xdr:rowOff>495300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11</xdr:row>
          <xdr:rowOff>9525</xdr:rowOff>
        </xdr:from>
        <xdr:to>
          <xdr:col>2</xdr:col>
          <xdr:colOff>2514600</xdr:colOff>
          <xdr:row>11</xdr:row>
          <xdr:rowOff>495300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12</xdr:row>
          <xdr:rowOff>9525</xdr:rowOff>
        </xdr:from>
        <xdr:to>
          <xdr:col>2</xdr:col>
          <xdr:colOff>1600200</xdr:colOff>
          <xdr:row>12</xdr:row>
          <xdr:rowOff>495300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12</xdr:row>
          <xdr:rowOff>9525</xdr:rowOff>
        </xdr:from>
        <xdr:to>
          <xdr:col>2</xdr:col>
          <xdr:colOff>2514600</xdr:colOff>
          <xdr:row>12</xdr:row>
          <xdr:rowOff>495300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13</xdr:row>
          <xdr:rowOff>9525</xdr:rowOff>
        </xdr:from>
        <xdr:to>
          <xdr:col>2</xdr:col>
          <xdr:colOff>1600200</xdr:colOff>
          <xdr:row>13</xdr:row>
          <xdr:rowOff>495300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13</xdr:row>
          <xdr:rowOff>9525</xdr:rowOff>
        </xdr:from>
        <xdr:to>
          <xdr:col>2</xdr:col>
          <xdr:colOff>2514600</xdr:colOff>
          <xdr:row>13</xdr:row>
          <xdr:rowOff>495300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17</xdr:row>
          <xdr:rowOff>9525</xdr:rowOff>
        </xdr:from>
        <xdr:to>
          <xdr:col>2</xdr:col>
          <xdr:colOff>1104900</xdr:colOff>
          <xdr:row>17</xdr:row>
          <xdr:rowOff>1000125</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17</xdr:row>
          <xdr:rowOff>9525</xdr:rowOff>
        </xdr:from>
        <xdr:to>
          <xdr:col>2</xdr:col>
          <xdr:colOff>1752600</xdr:colOff>
          <xdr:row>17</xdr:row>
          <xdr:rowOff>1000125</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1771650</xdr:colOff>
          <xdr:row>17</xdr:row>
          <xdr:rowOff>9525</xdr:rowOff>
        </xdr:from>
        <xdr:to>
          <xdr:col>2</xdr:col>
          <xdr:colOff>2400300</xdr:colOff>
          <xdr:row>17</xdr:row>
          <xdr:rowOff>1000125</xdr:rowOff>
        </xdr:to>
        <xdr:sp macro="" textlink="">
          <xdr:nvSpPr>
            <xdr:cNvPr id="25619" name="Check Box 19" hidden="1">
              <a:extLst>
                <a:ext uri="{63B3BB69-23CF-44E3-9099-C40C66FF867C}">
                  <a14:compatExt spid="_x0000_s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xdr:twoCellAnchor>
    <xdr:from>
      <xdr:col>1</xdr:col>
      <xdr:colOff>0</xdr:colOff>
      <xdr:row>0</xdr:row>
      <xdr:rowOff>171450</xdr:rowOff>
    </xdr:from>
    <xdr:to>
      <xdr:col>4</xdr:col>
      <xdr:colOff>3374700</xdr:colOff>
      <xdr:row>5</xdr:row>
      <xdr:rowOff>171450</xdr:rowOff>
    </xdr:to>
    <xdr:sp macro="" textlink="">
      <xdr:nvSpPr>
        <xdr:cNvPr id="15" name="Rectangle 14"/>
        <xdr:cNvSpPr/>
      </xdr:nvSpPr>
      <xdr:spPr>
        <a:xfrm>
          <a:off x="609600" y="171450"/>
          <a:ext cx="14842800" cy="9048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200" b="1">
              <a:solidFill>
                <a:sysClr val="windowText" lastClr="000000"/>
              </a:solidFill>
              <a:latin typeface="Lato" panose="020F0502020204030203" pitchFamily="34" charset="0"/>
            </a:rPr>
            <a:t>                                                                                                        </a:t>
          </a:r>
          <a:r>
            <a:rPr lang="en-IE" sz="1400" b="1">
              <a:solidFill>
                <a:sysClr val="windowText" lastClr="000000"/>
              </a:solidFill>
              <a:latin typeface="Lato" panose="020F0502020204030203" pitchFamily="34" charset="0"/>
            </a:rPr>
            <a:t>Information Concerning Reason For Beneficial Ownership</a:t>
          </a:r>
          <a:endParaRPr lang="en-IE" sz="1200" b="1">
            <a:solidFill>
              <a:sysClr val="windowText" lastClr="000000"/>
            </a:solidFill>
            <a:latin typeface="Lato" panose="020F0502020204030203" pitchFamily="34" charset="0"/>
          </a:endParaRPr>
        </a:p>
      </xdr:txBody>
    </xdr:sp>
    <xdr:clientData/>
  </xdr:twoCellAnchor>
  <xdr:twoCellAnchor editAs="oneCell">
    <xdr:from>
      <xdr:col>1</xdr:col>
      <xdr:colOff>104775</xdr:colOff>
      <xdr:row>1</xdr:row>
      <xdr:rowOff>104775</xdr:rowOff>
    </xdr:from>
    <xdr:to>
      <xdr:col>1</xdr:col>
      <xdr:colOff>3809175</xdr:colOff>
      <xdr:row>5</xdr:row>
      <xdr:rowOff>22525</xdr:rowOff>
    </xdr:to>
    <xdr:pic>
      <xdr:nvPicPr>
        <xdr:cNvPr id="16" name="Picture 15"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285750"/>
          <a:ext cx="3704400" cy="64165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704850</xdr:colOff>
          <xdr:row>15</xdr:row>
          <xdr:rowOff>9525</xdr:rowOff>
        </xdr:from>
        <xdr:to>
          <xdr:col>2</xdr:col>
          <xdr:colOff>1600200</xdr:colOff>
          <xdr:row>15</xdr:row>
          <xdr:rowOff>771525</xdr:rowOff>
        </xdr:to>
        <xdr:sp macro="" textlink="">
          <xdr:nvSpPr>
            <xdr:cNvPr id="25633" name="Check Box 33" hidden="1">
              <a:extLst>
                <a:ext uri="{63B3BB69-23CF-44E3-9099-C40C66FF867C}">
                  <a14:compatExt spid="_x0000_s2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15</xdr:row>
          <xdr:rowOff>9525</xdr:rowOff>
        </xdr:from>
        <xdr:to>
          <xdr:col>2</xdr:col>
          <xdr:colOff>2514600</xdr:colOff>
          <xdr:row>15</xdr:row>
          <xdr:rowOff>771525</xdr:rowOff>
        </xdr:to>
        <xdr:sp macro="" textlink="">
          <xdr:nvSpPr>
            <xdr:cNvPr id="25634" name="Check Box 34" hidden="1">
              <a:extLst>
                <a:ext uri="{63B3BB69-23CF-44E3-9099-C40C66FF867C}">
                  <a14:compatExt spid="_x0000_s2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485775</xdr:colOff>
          <xdr:row>12</xdr:row>
          <xdr:rowOff>9525</xdr:rowOff>
        </xdr:from>
        <xdr:to>
          <xdr:col>2</xdr:col>
          <xdr:colOff>1114425</xdr:colOff>
          <xdr:row>12</xdr:row>
          <xdr:rowOff>600075</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12</xdr:row>
          <xdr:rowOff>9525</xdr:rowOff>
        </xdr:from>
        <xdr:to>
          <xdr:col>2</xdr:col>
          <xdr:colOff>1762125</xdr:colOff>
          <xdr:row>12</xdr:row>
          <xdr:rowOff>600075</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13</xdr:row>
          <xdr:rowOff>9525</xdr:rowOff>
        </xdr:from>
        <xdr:to>
          <xdr:col>2</xdr:col>
          <xdr:colOff>1114425</xdr:colOff>
          <xdr:row>14</xdr:row>
          <xdr:rowOff>9525</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13</xdr:row>
          <xdr:rowOff>9525</xdr:rowOff>
        </xdr:from>
        <xdr:to>
          <xdr:col>2</xdr:col>
          <xdr:colOff>1762125</xdr:colOff>
          <xdr:row>14</xdr:row>
          <xdr:rowOff>9525</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14</xdr:row>
          <xdr:rowOff>9525</xdr:rowOff>
        </xdr:from>
        <xdr:to>
          <xdr:col>2</xdr:col>
          <xdr:colOff>1114425</xdr:colOff>
          <xdr:row>15</xdr:row>
          <xdr:rowOff>9525</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14</xdr:row>
          <xdr:rowOff>9525</xdr:rowOff>
        </xdr:from>
        <xdr:to>
          <xdr:col>2</xdr:col>
          <xdr:colOff>1762125</xdr:colOff>
          <xdr:row>15</xdr:row>
          <xdr:rowOff>9525</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15</xdr:row>
          <xdr:rowOff>9525</xdr:rowOff>
        </xdr:from>
        <xdr:to>
          <xdr:col>2</xdr:col>
          <xdr:colOff>1114425</xdr:colOff>
          <xdr:row>15</xdr:row>
          <xdr:rowOff>600075</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15</xdr:row>
          <xdr:rowOff>9525</xdr:rowOff>
        </xdr:from>
        <xdr:to>
          <xdr:col>2</xdr:col>
          <xdr:colOff>1762125</xdr:colOff>
          <xdr:row>15</xdr:row>
          <xdr:rowOff>600075</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16</xdr:row>
          <xdr:rowOff>9525</xdr:rowOff>
        </xdr:from>
        <xdr:to>
          <xdr:col>2</xdr:col>
          <xdr:colOff>1114425</xdr:colOff>
          <xdr:row>16</xdr:row>
          <xdr:rowOff>600075</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16</xdr:row>
          <xdr:rowOff>9525</xdr:rowOff>
        </xdr:from>
        <xdr:to>
          <xdr:col>2</xdr:col>
          <xdr:colOff>1762125</xdr:colOff>
          <xdr:row>16</xdr:row>
          <xdr:rowOff>600075</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18</xdr:row>
          <xdr:rowOff>9525</xdr:rowOff>
        </xdr:from>
        <xdr:to>
          <xdr:col>2</xdr:col>
          <xdr:colOff>1600200</xdr:colOff>
          <xdr:row>18</xdr:row>
          <xdr:rowOff>2838450</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18</xdr:row>
          <xdr:rowOff>9525</xdr:rowOff>
        </xdr:from>
        <xdr:to>
          <xdr:col>2</xdr:col>
          <xdr:colOff>2514600</xdr:colOff>
          <xdr:row>18</xdr:row>
          <xdr:rowOff>2838450</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12</xdr:row>
          <xdr:rowOff>9525</xdr:rowOff>
        </xdr:from>
        <xdr:to>
          <xdr:col>2</xdr:col>
          <xdr:colOff>2409825</xdr:colOff>
          <xdr:row>12</xdr:row>
          <xdr:rowOff>600075</xdr:rowOff>
        </xdr:to>
        <xdr:sp macro="" textlink="">
          <xdr:nvSpPr>
            <xdr:cNvPr id="29709" name="Check Box 13"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13</xdr:row>
          <xdr:rowOff>9525</xdr:rowOff>
        </xdr:from>
        <xdr:to>
          <xdr:col>2</xdr:col>
          <xdr:colOff>2409825</xdr:colOff>
          <xdr:row>14</xdr:row>
          <xdr:rowOff>9525</xdr:rowOff>
        </xdr:to>
        <xdr:sp macro="" textlink="">
          <xdr:nvSpPr>
            <xdr:cNvPr id="29710" name="Check Box 14"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14</xdr:row>
          <xdr:rowOff>9525</xdr:rowOff>
        </xdr:from>
        <xdr:to>
          <xdr:col>2</xdr:col>
          <xdr:colOff>2409825</xdr:colOff>
          <xdr:row>15</xdr:row>
          <xdr:rowOff>9525</xdr:rowOff>
        </xdr:to>
        <xdr:sp macro="" textlink="">
          <xdr:nvSpPr>
            <xdr:cNvPr id="29711" name="Check Box 15" hidden="1">
              <a:extLst>
                <a:ext uri="{63B3BB69-23CF-44E3-9099-C40C66FF867C}">
                  <a14:compatExt spid="_x0000_s2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15</xdr:row>
          <xdr:rowOff>9525</xdr:rowOff>
        </xdr:from>
        <xdr:to>
          <xdr:col>2</xdr:col>
          <xdr:colOff>2409825</xdr:colOff>
          <xdr:row>15</xdr:row>
          <xdr:rowOff>600075</xdr:rowOff>
        </xdr:to>
        <xdr:sp macro="" textlink="">
          <xdr:nvSpPr>
            <xdr:cNvPr id="29712" name="Check Box 16" hidden="1">
              <a:extLst>
                <a:ext uri="{63B3BB69-23CF-44E3-9099-C40C66FF867C}">
                  <a14:compatExt spid="_x0000_s2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16</xdr:row>
          <xdr:rowOff>9525</xdr:rowOff>
        </xdr:from>
        <xdr:to>
          <xdr:col>2</xdr:col>
          <xdr:colOff>2409825</xdr:colOff>
          <xdr:row>16</xdr:row>
          <xdr:rowOff>600075</xdr:rowOff>
        </xdr:to>
        <xdr:sp macro="" textlink="">
          <xdr:nvSpPr>
            <xdr:cNvPr id="29713" name="Check Box 17" hidden="1">
              <a:extLst>
                <a:ext uri="{63B3BB69-23CF-44E3-9099-C40C66FF867C}">
                  <a14:compatExt spid="_x0000_s2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xdr:twoCellAnchor>
    <xdr:from>
      <xdr:col>0</xdr:col>
      <xdr:colOff>609598</xdr:colOff>
      <xdr:row>1</xdr:row>
      <xdr:rowOff>0</xdr:rowOff>
    </xdr:from>
    <xdr:to>
      <xdr:col>4</xdr:col>
      <xdr:colOff>2704123</xdr:colOff>
      <xdr:row>6</xdr:row>
      <xdr:rowOff>0</xdr:rowOff>
    </xdr:to>
    <xdr:sp macro="" textlink="">
      <xdr:nvSpPr>
        <xdr:cNvPr id="20" name="Rectangle 19"/>
        <xdr:cNvSpPr/>
      </xdr:nvSpPr>
      <xdr:spPr>
        <a:xfrm>
          <a:off x="609598" y="180975"/>
          <a:ext cx="16182000" cy="904875"/>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200" b="1">
              <a:solidFill>
                <a:sysClr val="windowText" lastClr="000000"/>
              </a:solidFill>
              <a:latin typeface="Lato" panose="020F0502020204030203" pitchFamily="34" charset="0"/>
            </a:rPr>
            <a:t>                                                                                                                  </a:t>
          </a:r>
          <a:r>
            <a:rPr lang="en-IE" sz="1400" b="1">
              <a:solidFill>
                <a:sysClr val="windowText" lastClr="000000"/>
              </a:solidFill>
              <a:latin typeface="Lato" panose="020F0502020204030203" pitchFamily="34" charset="0"/>
            </a:rPr>
            <a:t>Details of Financial Position &amp; Source of Funding </a:t>
          </a:r>
          <a:endParaRPr lang="en-IE" sz="1200" b="1">
            <a:solidFill>
              <a:sysClr val="windowText" lastClr="000000"/>
            </a:solidFill>
            <a:latin typeface="Lato" panose="020F0502020204030203" pitchFamily="34" charset="0"/>
          </a:endParaRPr>
        </a:p>
      </xdr:txBody>
    </xdr:sp>
    <xdr:clientData/>
  </xdr:twoCellAnchor>
  <xdr:twoCellAnchor editAs="oneCell">
    <xdr:from>
      <xdr:col>1</xdr:col>
      <xdr:colOff>85725</xdr:colOff>
      <xdr:row>1</xdr:row>
      <xdr:rowOff>114300</xdr:rowOff>
    </xdr:from>
    <xdr:to>
      <xdr:col>1</xdr:col>
      <xdr:colOff>3790125</xdr:colOff>
      <xdr:row>5</xdr:row>
      <xdr:rowOff>32050</xdr:rowOff>
    </xdr:to>
    <xdr:pic>
      <xdr:nvPicPr>
        <xdr:cNvPr id="21" name="Picture 20"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295275"/>
          <a:ext cx="3704400" cy="64165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rms.cbfsai.local/otcsdav/nodes/203802982/1.%20VASPs_Pre_Authorisation_Registration_Form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balfe/AppData/Roaming/OpenText/OTEdit/EC_compass/c203802982/1.%20VASPs_Pre_Authorisation_Registration_Form_Draft_v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drms.cbfsai.local/otcsdav/nodes/203802982/1.%20VASPs_Pre_Authorisation_Registration_Form_Draft_v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balfe/AppData/Local/Microsoft/Windows/INetCache/Content.Outlook/5X2B15JG/VASPs_Pre_Authorisation_requirements_20191114_v01%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balfe/AppData/Local/Microsoft/Windows/INetCache/Content.Outlook/5X2B15JG/2.%20Application%20for%20a%20Legal%20Person%20or%20other%20Entity%20Type_20210307_CB%20Comments%20(0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drms.cbfsai.local/otcsdav/nodes/203802982/2.%20Application%20for%20a%20Legal%20Person%20or%20other%20Entity%20Type_202103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balfe/AppData/Local/Microsoft/Windows/INetCache/Content.Outlook/5X2B15JG/Copy%20of%203.%20Application%20for%20a%20Natural%20Person_Test_v02%20(002)%20(0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drms.cbfsai.local/otcsdav/nodes/201087155/1.%20Application%20for%20a%20Legal%20Person%20or%20other%20Entity%20Type_202001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Notes on Completion"/>
      <sheetName val="1. Applicant Firm Details"/>
      <sheetName val="2. Ownership &amp; Management"/>
      <sheetName val="3. AML CFT FS Goverance"/>
      <sheetName val="4. ML.TF Risk Profile"/>
      <sheetName val="5. Risk Based Approach"/>
      <sheetName val="6. Declarations"/>
      <sheetName val="Glossary"/>
      <sheetName val="Documentation Checklist "/>
    </sheetNames>
    <sheetDataSet>
      <sheetData sheetId="0">
        <row r="2">
          <cell r="A2" t="str">
            <v>Daily</v>
          </cell>
          <cell r="C2" t="str">
            <v>Daily</v>
          </cell>
          <cell r="I2" t="str">
            <v>Yes</v>
          </cell>
          <cell r="K2" t="str">
            <v>Ultra High</v>
          </cell>
          <cell r="M2" t="str">
            <v>Co. Antrim</v>
          </cell>
          <cell r="O2" t="str">
            <v>Austria</v>
          </cell>
          <cell r="Q2" t="str">
            <v>Afghanistan</v>
          </cell>
          <cell r="S2" t="str">
            <v>Sole trader</v>
          </cell>
          <cell r="AB2">
            <v>1</v>
          </cell>
          <cell r="AJ2">
            <v>0</v>
          </cell>
          <cell r="AL2">
            <v>0</v>
          </cell>
          <cell r="AN2" t="str">
            <v>Shareholder</v>
          </cell>
        </row>
        <row r="3">
          <cell r="A3" t="str">
            <v>Weekly</v>
          </cell>
          <cell r="C3" t="str">
            <v>Weekly</v>
          </cell>
          <cell r="I3" t="str">
            <v>No</v>
          </cell>
          <cell r="K3" t="str">
            <v>High</v>
          </cell>
          <cell r="M3" t="str">
            <v>Co. Armagh</v>
          </cell>
          <cell r="O3" t="str">
            <v>Belgium</v>
          </cell>
          <cell r="Q3" t="str">
            <v>Albania</v>
          </cell>
          <cell r="S3" t="str">
            <v>Private limited company</v>
          </cell>
          <cell r="AB3">
            <v>2</v>
          </cell>
          <cell r="AJ3">
            <v>1</v>
          </cell>
          <cell r="AL3">
            <v>1</v>
          </cell>
          <cell r="AN3" t="str">
            <v>Partner</v>
          </cell>
          <cell r="BX3" t="str">
            <v>FALSE FALSE FALSE</v>
          </cell>
          <cell r="BY3">
            <v>0</v>
          </cell>
          <cell r="BZ3">
            <v>0</v>
          </cell>
          <cell r="CB3" t="str">
            <v>FALSE FALSE FALSE</v>
          </cell>
          <cell r="CC3">
            <v>0</v>
          </cell>
          <cell r="CD3">
            <v>1</v>
          </cell>
          <cell r="CF3" t="str">
            <v>FALSE FALSE FALSE</v>
          </cell>
          <cell r="CG3">
            <v>0</v>
          </cell>
          <cell r="CH3">
            <v>1</v>
          </cell>
        </row>
        <row r="4">
          <cell r="A4" t="str">
            <v>Monthly</v>
          </cell>
          <cell r="C4" t="str">
            <v>Monthly</v>
          </cell>
          <cell r="K4" t="str">
            <v>Medium High</v>
          </cell>
          <cell r="M4" t="str">
            <v>Co. Carlow</v>
          </cell>
          <cell r="O4" t="str">
            <v>Bulgaria</v>
          </cell>
          <cell r="Q4" t="str">
            <v>Algeria</v>
          </cell>
          <cell r="S4" t="str">
            <v>Partnership</v>
          </cell>
          <cell r="AB4">
            <v>3</v>
          </cell>
          <cell r="AJ4">
            <v>2</v>
          </cell>
          <cell r="AL4">
            <v>2</v>
          </cell>
          <cell r="BX4" t="str">
            <v>TRUE FALSE FALSE</v>
          </cell>
          <cell r="BY4" t="str">
            <v>Yes</v>
          </cell>
          <cell r="BZ4">
            <v>0</v>
          </cell>
          <cell r="CB4" t="str">
            <v>TRUE FALSE FALSE</v>
          </cell>
          <cell r="CC4" t="str">
            <v>Yes</v>
          </cell>
          <cell r="CD4">
            <v>0</v>
          </cell>
          <cell r="CF4" t="str">
            <v>TRUE FALSE FALSE</v>
          </cell>
          <cell r="CG4" t="str">
            <v>Yes</v>
          </cell>
          <cell r="CH4">
            <v>0</v>
          </cell>
        </row>
        <row r="5">
          <cell r="A5" t="str">
            <v>Quarterly</v>
          </cell>
          <cell r="C5" t="str">
            <v>Quarterly</v>
          </cell>
          <cell r="K5" t="str">
            <v>Medium Low</v>
          </cell>
          <cell r="M5" t="str">
            <v>Co. Cavan</v>
          </cell>
          <cell r="O5" t="str">
            <v>Croatia</v>
          </cell>
          <cell r="Q5" t="str">
            <v>American Samoa</v>
          </cell>
          <cell r="S5" t="str">
            <v>Designated Activity Company</v>
          </cell>
          <cell r="AB5">
            <v>4</v>
          </cell>
          <cell r="AJ5">
            <v>3</v>
          </cell>
          <cell r="AL5">
            <v>3</v>
          </cell>
          <cell r="BX5" t="str">
            <v>FALSE TRUE FALSE</v>
          </cell>
          <cell r="BY5" t="str">
            <v>No</v>
          </cell>
          <cell r="BZ5">
            <v>0</v>
          </cell>
          <cell r="CB5" t="str">
            <v>FALSE TRUE FALSE</v>
          </cell>
          <cell r="CC5" t="str">
            <v>No</v>
          </cell>
          <cell r="CD5">
            <v>0</v>
          </cell>
          <cell r="CF5" t="str">
            <v>FALSE TRUE FALSE</v>
          </cell>
          <cell r="CG5" t="str">
            <v>No</v>
          </cell>
          <cell r="CH5">
            <v>0</v>
          </cell>
        </row>
        <row r="6">
          <cell r="A6" t="str">
            <v>Half Yearly</v>
          </cell>
          <cell r="C6" t="str">
            <v>Half Yearly</v>
          </cell>
          <cell r="K6" t="str">
            <v>Low</v>
          </cell>
          <cell r="M6" t="str">
            <v>Co. Clare</v>
          </cell>
          <cell r="O6" t="str">
            <v>Cyprus (Republic of)</v>
          </cell>
          <cell r="Q6" t="str">
            <v>Andorra</v>
          </cell>
          <cell r="S6" t="str">
            <v>Limited liability partnership</v>
          </cell>
          <cell r="AB6">
            <v>5</v>
          </cell>
          <cell r="AJ6">
            <v>4</v>
          </cell>
          <cell r="AL6">
            <v>4</v>
          </cell>
          <cell r="BX6" t="str">
            <v>FALSE FALSE TRUE</v>
          </cell>
          <cell r="BY6" t="str">
            <v>Incomplete</v>
          </cell>
          <cell r="BZ6">
            <v>0</v>
          </cell>
          <cell r="CB6" t="str">
            <v>FALSE FALSE TRUE</v>
          </cell>
          <cell r="CC6" t="str">
            <v>N/A</v>
          </cell>
          <cell r="CD6">
            <v>0</v>
          </cell>
          <cell r="CF6" t="str">
            <v>FALSE FALSE TRUE</v>
          </cell>
          <cell r="CG6" t="str">
            <v>N/A</v>
          </cell>
          <cell r="CH6">
            <v>0</v>
          </cell>
        </row>
        <row r="7">
          <cell r="A7" t="str">
            <v>Annually</v>
          </cell>
          <cell r="C7" t="str">
            <v>Annually</v>
          </cell>
          <cell r="K7" t="str">
            <v>RA not completed</v>
          </cell>
          <cell r="M7" t="str">
            <v>Co. Cork</v>
          </cell>
          <cell r="O7" t="str">
            <v>Czech Republic</v>
          </cell>
          <cell r="Q7" t="str">
            <v>Angola</v>
          </cell>
          <cell r="S7" t="str">
            <v>Public limited company</v>
          </cell>
          <cell r="AB7" t="str">
            <v>N/A</v>
          </cell>
          <cell r="AJ7">
            <v>5</v>
          </cell>
          <cell r="BX7" t="str">
            <v>TRUE TRUE TRUE</v>
          </cell>
          <cell r="BY7" t="str">
            <v>Invalid Input</v>
          </cell>
          <cell r="BZ7">
            <v>1</v>
          </cell>
          <cell r="CB7" t="str">
            <v>TRUE TRUE TRUE</v>
          </cell>
          <cell r="CC7" t="str">
            <v>Please select only one option</v>
          </cell>
          <cell r="CD7">
            <v>1</v>
          </cell>
          <cell r="CF7" t="str">
            <v>TRUE TRUE TRUE</v>
          </cell>
          <cell r="CG7" t="str">
            <v>Invalid Input</v>
          </cell>
          <cell r="CH7">
            <v>1</v>
          </cell>
        </row>
        <row r="8">
          <cell r="A8" t="str">
            <v>Other (Please state below)</v>
          </cell>
          <cell r="C8" t="str">
            <v>Ad Hoc</v>
          </cell>
          <cell r="M8" t="str">
            <v>Co. Derry</v>
          </cell>
          <cell r="O8" t="str">
            <v>Denmark</v>
          </cell>
          <cell r="Q8" t="str">
            <v>Anguilla</v>
          </cell>
          <cell r="S8" t="str">
            <v>Limited partnership</v>
          </cell>
          <cell r="AJ8">
            <v>6</v>
          </cell>
          <cell r="BX8" t="str">
            <v>TRUE TRUE FALSE</v>
          </cell>
          <cell r="BY8" t="str">
            <v>Invalid Input</v>
          </cell>
          <cell r="BZ8">
            <v>1</v>
          </cell>
          <cell r="CB8" t="str">
            <v>TRUE TRUE FALSE</v>
          </cell>
          <cell r="CC8" t="str">
            <v>Please select only one option</v>
          </cell>
          <cell r="CD8">
            <v>1</v>
          </cell>
          <cell r="CF8" t="str">
            <v>TRUE TRUE FALSE</v>
          </cell>
          <cell r="CG8" t="str">
            <v>Invalid Input</v>
          </cell>
          <cell r="CH8">
            <v>1</v>
          </cell>
        </row>
        <row r="9">
          <cell r="M9" t="str">
            <v>Co. Donegal</v>
          </cell>
          <cell r="O9" t="str">
            <v>Estonia</v>
          </cell>
          <cell r="Q9" t="str">
            <v>Antarctica</v>
          </cell>
          <cell r="S9" t="str">
            <v>Unincorporated association</v>
          </cell>
          <cell r="AJ9">
            <v>7</v>
          </cell>
          <cell r="BX9" t="str">
            <v>TRUE FALSE TRUE</v>
          </cell>
          <cell r="BY9" t="str">
            <v>Invalid Input</v>
          </cell>
          <cell r="BZ9">
            <v>1</v>
          </cell>
          <cell r="CB9" t="str">
            <v>TRUE FALSE TRUE</v>
          </cell>
          <cell r="CC9" t="str">
            <v>Please select only one option</v>
          </cell>
          <cell r="CD9">
            <v>1</v>
          </cell>
          <cell r="CF9" t="str">
            <v>TRUE FALSE TRUE</v>
          </cell>
          <cell r="CG9" t="str">
            <v>Invalid Input</v>
          </cell>
          <cell r="CH9">
            <v>1</v>
          </cell>
        </row>
        <row r="10">
          <cell r="M10" t="str">
            <v>Co. Down</v>
          </cell>
          <cell r="O10" t="str">
            <v>Finland</v>
          </cell>
          <cell r="Q10" t="str">
            <v>Antigua And Barbuda</v>
          </cell>
          <cell r="S10" t="str">
            <v>Special purpose vehicle</v>
          </cell>
          <cell r="AJ10">
            <v>8</v>
          </cell>
          <cell r="BX10" t="str">
            <v>FALSE TRUE TRUE</v>
          </cell>
          <cell r="BY10" t="str">
            <v>Invalid Input</v>
          </cell>
          <cell r="BZ10">
            <v>1</v>
          </cell>
          <cell r="CB10" t="str">
            <v>FALSE TRUE TRUE</v>
          </cell>
          <cell r="CC10" t="str">
            <v>Please select only one option</v>
          </cell>
          <cell r="CD10">
            <v>1</v>
          </cell>
          <cell r="CF10" t="str">
            <v>FALSE TRUE TRUE</v>
          </cell>
          <cell r="CG10" t="str">
            <v>Invalid Input</v>
          </cell>
          <cell r="CH10">
            <v>1</v>
          </cell>
        </row>
        <row r="11">
          <cell r="M11" t="str">
            <v>Dublin 1</v>
          </cell>
          <cell r="O11" t="str">
            <v>France</v>
          </cell>
          <cell r="Q11" t="str">
            <v>Argentina</v>
          </cell>
          <cell r="S11" t="str">
            <v>Foreign entity - give details</v>
          </cell>
          <cell r="AJ11">
            <v>9</v>
          </cell>
        </row>
        <row r="12">
          <cell r="M12" t="str">
            <v>Dublin 2</v>
          </cell>
          <cell r="O12" t="str">
            <v>Germany</v>
          </cell>
          <cell r="Q12" t="str">
            <v>Armenia</v>
          </cell>
          <cell r="S12" t="str">
            <v>Other, please specify</v>
          </cell>
          <cell r="AJ12">
            <v>10</v>
          </cell>
        </row>
        <row r="13">
          <cell r="M13" t="str">
            <v>Dublin 3</v>
          </cell>
          <cell r="O13" t="str">
            <v>Greece</v>
          </cell>
          <cell r="Q13" t="str">
            <v>Aruba</v>
          </cell>
          <cell r="AJ13" t="str">
            <v>10+</v>
          </cell>
        </row>
        <row r="14">
          <cell r="M14" t="str">
            <v>Dublin 4</v>
          </cell>
          <cell r="O14" t="str">
            <v>Hungary</v>
          </cell>
          <cell r="Q14" t="str">
            <v>Australia</v>
          </cell>
        </row>
        <row r="15">
          <cell r="M15" t="str">
            <v>Dublin 5</v>
          </cell>
          <cell r="O15" t="str">
            <v xml:space="preserve">Iceland </v>
          </cell>
          <cell r="Q15" t="str">
            <v>Austria (EEA)</v>
          </cell>
        </row>
        <row r="16">
          <cell r="M16" t="str">
            <v xml:space="preserve">Dublin 6 </v>
          </cell>
          <cell r="O16" t="str">
            <v>Ireland</v>
          </cell>
          <cell r="Q16" t="str">
            <v>Azerbaijan</v>
          </cell>
        </row>
        <row r="17">
          <cell r="M17" t="str">
            <v>Dublin 7</v>
          </cell>
          <cell r="O17" t="str">
            <v>Italy</v>
          </cell>
          <cell r="Q17" t="str">
            <v>Bahamas</v>
          </cell>
        </row>
        <row r="18">
          <cell r="M18" t="str">
            <v>Dublin 6W</v>
          </cell>
          <cell r="O18" t="str">
            <v>Latvia</v>
          </cell>
          <cell r="Q18" t="str">
            <v>Bahrain</v>
          </cell>
        </row>
        <row r="19">
          <cell r="M19" t="str">
            <v>Dublin 8</v>
          </cell>
          <cell r="O19" t="str">
            <v xml:space="preserve">Liechtenstein </v>
          </cell>
          <cell r="Q19" t="str">
            <v>Bangladesh</v>
          </cell>
        </row>
        <row r="20">
          <cell r="M20" t="str">
            <v>Dublin 9</v>
          </cell>
          <cell r="O20" t="str">
            <v>Lithuania</v>
          </cell>
          <cell r="Q20" t="str">
            <v>Barbados</v>
          </cell>
        </row>
        <row r="21">
          <cell r="M21" t="str">
            <v xml:space="preserve">Dublin 10 </v>
          </cell>
          <cell r="O21" t="str">
            <v>Luxembourg</v>
          </cell>
          <cell r="Q21" t="str">
            <v>Belarus</v>
          </cell>
        </row>
        <row r="22">
          <cell r="M22" t="str">
            <v>Dublin 11</v>
          </cell>
          <cell r="O22" t="str">
            <v>Malta</v>
          </cell>
          <cell r="Q22" t="str">
            <v>Belgium (EEA)</v>
          </cell>
        </row>
        <row r="23">
          <cell r="M23" t="str">
            <v>Dublin 12</v>
          </cell>
          <cell r="O23" t="str">
            <v>Netherlands</v>
          </cell>
          <cell r="Q23" t="str">
            <v>Belize</v>
          </cell>
        </row>
        <row r="24">
          <cell r="M24" t="str">
            <v>Dublin 13</v>
          </cell>
          <cell r="O24" t="str">
            <v xml:space="preserve">Norway </v>
          </cell>
          <cell r="Q24" t="str">
            <v>Benin</v>
          </cell>
        </row>
        <row r="25">
          <cell r="M25" t="str">
            <v>Dublin 14</v>
          </cell>
          <cell r="O25" t="str">
            <v>Poland</v>
          </cell>
          <cell r="Q25" t="str">
            <v>Bermuda</v>
          </cell>
        </row>
        <row r="26">
          <cell r="M26" t="str">
            <v>Dublin 15</v>
          </cell>
          <cell r="O26" t="str">
            <v>Portugal</v>
          </cell>
          <cell r="Q26" t="str">
            <v>Bhutan</v>
          </cell>
        </row>
        <row r="27">
          <cell r="M27" t="str">
            <v>Dublin 16</v>
          </cell>
          <cell r="O27" t="str">
            <v>Romania</v>
          </cell>
          <cell r="Q27" t="str">
            <v>Bolivia</v>
          </cell>
        </row>
        <row r="28">
          <cell r="M28" t="str">
            <v>Dublin 17</v>
          </cell>
          <cell r="O28" t="str">
            <v>Slovakia</v>
          </cell>
          <cell r="Q28" t="str">
            <v>Bosnia And Herzegovina</v>
          </cell>
        </row>
        <row r="29">
          <cell r="M29" t="str">
            <v>Dublin 18</v>
          </cell>
          <cell r="O29" t="str">
            <v>Slovenia</v>
          </cell>
          <cell r="Q29" t="str">
            <v>Botswana</v>
          </cell>
        </row>
        <row r="30">
          <cell r="M30" t="str">
            <v>Dublin 20</v>
          </cell>
          <cell r="O30" t="str">
            <v>Spain</v>
          </cell>
          <cell r="Q30" t="str">
            <v>Bouvet Island</v>
          </cell>
        </row>
        <row r="31">
          <cell r="M31" t="str">
            <v>Dublin 22</v>
          </cell>
          <cell r="O31" t="str">
            <v>Sweden</v>
          </cell>
          <cell r="Q31" t="str">
            <v>Brazil</v>
          </cell>
        </row>
        <row r="32">
          <cell r="M32" t="str">
            <v>Dublin 24</v>
          </cell>
          <cell r="O32" t="str">
            <v>Switzerland (Non-EEA)</v>
          </cell>
          <cell r="Q32" t="str">
            <v>British Indian Ocean Territory</v>
          </cell>
        </row>
        <row r="33">
          <cell r="M33" t="str">
            <v>Co. Dublin</v>
          </cell>
          <cell r="O33" t="str">
            <v>Gibraltar (Non-EEA)</v>
          </cell>
          <cell r="Q33" t="str">
            <v>Brunei Darussalam</v>
          </cell>
        </row>
        <row r="34">
          <cell r="M34" t="str">
            <v>Co. Fermanagh</v>
          </cell>
          <cell r="Q34" t="str">
            <v xml:space="preserve">Bulgaria (EEA) </v>
          </cell>
        </row>
        <row r="35">
          <cell r="M35" t="str">
            <v>Co. Galway</v>
          </cell>
          <cell r="Q35" t="str">
            <v>Burkina Faso</v>
          </cell>
        </row>
        <row r="36">
          <cell r="M36" t="str">
            <v>Co. Kerry</v>
          </cell>
          <cell r="Q36" t="str">
            <v>Burma</v>
          </cell>
        </row>
        <row r="37">
          <cell r="M37" t="str">
            <v>Co. Kildare</v>
          </cell>
          <cell r="Q37" t="str">
            <v>Burundi</v>
          </cell>
        </row>
        <row r="38">
          <cell r="M38" t="str">
            <v>Co. Kilkenny</v>
          </cell>
          <cell r="Q38" t="str">
            <v>Cambodia</v>
          </cell>
        </row>
        <row r="39">
          <cell r="M39" t="str">
            <v>Co. Laois</v>
          </cell>
          <cell r="Q39" t="str">
            <v>Cameroon</v>
          </cell>
        </row>
        <row r="40">
          <cell r="M40" t="str">
            <v>Co. Leitrim</v>
          </cell>
          <cell r="Q40" t="str">
            <v>Canada</v>
          </cell>
        </row>
        <row r="41">
          <cell r="M41" t="str">
            <v>Co. Limerick</v>
          </cell>
          <cell r="Q41" t="str">
            <v>Cape Verde</v>
          </cell>
        </row>
        <row r="42">
          <cell r="M42" t="str">
            <v>Co. Longford</v>
          </cell>
          <cell r="Q42" t="str">
            <v>Cayman Islands</v>
          </cell>
        </row>
        <row r="43">
          <cell r="M43" t="str">
            <v>Co. Louth</v>
          </cell>
          <cell r="Q43" t="str">
            <v>Central African Republic</v>
          </cell>
        </row>
        <row r="44">
          <cell r="M44" t="str">
            <v>Co. Mayo</v>
          </cell>
          <cell r="Q44" t="str">
            <v>Ceuta</v>
          </cell>
        </row>
        <row r="45">
          <cell r="M45" t="str">
            <v>Co. Meath</v>
          </cell>
          <cell r="Q45" t="str">
            <v>Chad</v>
          </cell>
        </row>
        <row r="46">
          <cell r="M46" t="str">
            <v>Co. Monaghan</v>
          </cell>
          <cell r="Q46" t="str">
            <v>Chile</v>
          </cell>
        </row>
        <row r="47">
          <cell r="M47" t="str">
            <v>Co. Offaly</v>
          </cell>
          <cell r="Q47" t="str">
            <v>China</v>
          </cell>
        </row>
        <row r="48">
          <cell r="M48" t="str">
            <v>Co. Roscommon</v>
          </cell>
          <cell r="Q48" t="str">
            <v>Christmas Island</v>
          </cell>
        </row>
        <row r="49">
          <cell r="M49" t="str">
            <v>Co. Sligo</v>
          </cell>
          <cell r="Q49" t="str">
            <v>Cocos (Keeling) Islands</v>
          </cell>
        </row>
        <row r="50">
          <cell r="M50" t="str">
            <v>Co. Tipperary</v>
          </cell>
          <cell r="Q50" t="str">
            <v>Colombia</v>
          </cell>
        </row>
        <row r="51">
          <cell r="M51" t="str">
            <v>Co. Tyrone</v>
          </cell>
          <cell r="Q51" t="str">
            <v>Comoros</v>
          </cell>
        </row>
        <row r="52">
          <cell r="M52" t="str">
            <v>Co. Waterford</v>
          </cell>
          <cell r="Q52" t="str">
            <v>Congo</v>
          </cell>
        </row>
        <row r="53">
          <cell r="M53" t="str">
            <v>Co. Westmeath</v>
          </cell>
          <cell r="Q53" t="str">
            <v>Cook Islands</v>
          </cell>
        </row>
        <row r="54">
          <cell r="M54" t="str">
            <v>Co. Wexford</v>
          </cell>
          <cell r="Q54" t="str">
            <v>Costa Rica</v>
          </cell>
        </row>
        <row r="55">
          <cell r="M55" t="str">
            <v>Co. Wicklow</v>
          </cell>
          <cell r="Q55" t="str">
            <v>Cote D'Ivoire</v>
          </cell>
        </row>
        <row r="56">
          <cell r="Q56" t="str">
            <v>Croatia (EEA)</v>
          </cell>
        </row>
        <row r="57">
          <cell r="Q57" t="str">
            <v>Cuba</v>
          </cell>
        </row>
        <row r="58">
          <cell r="Q58" t="str">
            <v>Cyprus (Republic of) (EEA)</v>
          </cell>
        </row>
        <row r="59">
          <cell r="Q59" t="str">
            <v>Czech Republic (EEA)</v>
          </cell>
        </row>
        <row r="60">
          <cell r="Q60" t="str">
            <v>Democratic Republic Of Congo</v>
          </cell>
        </row>
        <row r="61">
          <cell r="Q61" t="str">
            <v>Denmark (EEA)</v>
          </cell>
        </row>
        <row r="62">
          <cell r="Q62" t="str">
            <v>Djibouti</v>
          </cell>
        </row>
        <row r="63">
          <cell r="Q63" t="str">
            <v>Dominica</v>
          </cell>
        </row>
        <row r="64">
          <cell r="Q64" t="str">
            <v>Dominican Republic</v>
          </cell>
        </row>
        <row r="65">
          <cell r="Q65" t="str">
            <v>Ecuador</v>
          </cell>
        </row>
        <row r="66">
          <cell r="Q66" t="str">
            <v>Egypt</v>
          </cell>
        </row>
        <row r="67">
          <cell r="Q67" t="str">
            <v>El Salvador</v>
          </cell>
        </row>
        <row r="68">
          <cell r="Q68" t="str">
            <v>Equatorial Guinea</v>
          </cell>
        </row>
        <row r="69">
          <cell r="Q69" t="str">
            <v>Eritrea</v>
          </cell>
        </row>
        <row r="70">
          <cell r="Q70" t="str">
            <v>Estonia (EEA)</v>
          </cell>
        </row>
        <row r="71">
          <cell r="Q71" t="str">
            <v>Ethiopia</v>
          </cell>
        </row>
        <row r="72">
          <cell r="Q72" t="str">
            <v>Falkland Islands</v>
          </cell>
        </row>
        <row r="73">
          <cell r="Q73" t="str">
            <v>Faroe Islands</v>
          </cell>
        </row>
        <row r="74">
          <cell r="Q74" t="str">
            <v>Fiji</v>
          </cell>
        </row>
        <row r="75">
          <cell r="Q75" t="str">
            <v>Finland (EEA)</v>
          </cell>
        </row>
        <row r="76">
          <cell r="Q76" t="str">
            <v>France (EEA)</v>
          </cell>
        </row>
        <row r="77">
          <cell r="Q77" t="str">
            <v>French Guiana</v>
          </cell>
        </row>
        <row r="78">
          <cell r="Q78" t="str">
            <v>French Polynesia</v>
          </cell>
        </row>
        <row r="79">
          <cell r="Q79" t="str">
            <v>French Southern And Antarctic Lands</v>
          </cell>
        </row>
        <row r="80">
          <cell r="Q80" t="str">
            <v>Gabon</v>
          </cell>
        </row>
        <row r="81">
          <cell r="Q81" t="str">
            <v>Gambia</v>
          </cell>
        </row>
        <row r="82">
          <cell r="Q82" t="str">
            <v>Gaza Strip</v>
          </cell>
        </row>
        <row r="83">
          <cell r="Q83" t="str">
            <v>Georgia</v>
          </cell>
        </row>
        <row r="84">
          <cell r="Q84" t="str">
            <v>Germany (EEA)</v>
          </cell>
        </row>
        <row r="85">
          <cell r="Q85" t="str">
            <v>Ghana</v>
          </cell>
        </row>
        <row r="86">
          <cell r="Q86" t="str">
            <v>Gibraltar</v>
          </cell>
        </row>
        <row r="87">
          <cell r="Q87" t="str">
            <v>Greece (EEA)</v>
          </cell>
        </row>
        <row r="88">
          <cell r="Q88" t="str">
            <v>Greenland</v>
          </cell>
        </row>
        <row r="89">
          <cell r="Q89" t="str">
            <v>Grenada</v>
          </cell>
        </row>
        <row r="90">
          <cell r="Q90" t="str">
            <v>Guadeloupe</v>
          </cell>
        </row>
        <row r="91">
          <cell r="Q91" t="str">
            <v>Guam</v>
          </cell>
        </row>
        <row r="92">
          <cell r="Q92" t="str">
            <v>Guatemala</v>
          </cell>
        </row>
        <row r="93">
          <cell r="Q93" t="str">
            <v>Guernsey</v>
          </cell>
        </row>
        <row r="94">
          <cell r="Q94" t="str">
            <v>Guinea</v>
          </cell>
        </row>
        <row r="95">
          <cell r="Q95" t="str">
            <v>Guinea-Bissau</v>
          </cell>
        </row>
        <row r="96">
          <cell r="Q96" t="str">
            <v>Guyana</v>
          </cell>
        </row>
        <row r="97">
          <cell r="Q97" t="str">
            <v>Haiti</v>
          </cell>
        </row>
        <row r="98">
          <cell r="Q98" t="str">
            <v>Honduras</v>
          </cell>
        </row>
        <row r="99">
          <cell r="Q99" t="str">
            <v>Hong Kong</v>
          </cell>
        </row>
        <row r="100">
          <cell r="Q100" t="str">
            <v>Hungary (EEA)</v>
          </cell>
        </row>
        <row r="101">
          <cell r="Q101" t="str">
            <v>Iceland</v>
          </cell>
        </row>
        <row r="102">
          <cell r="Q102" t="str">
            <v>India</v>
          </cell>
        </row>
        <row r="103">
          <cell r="Q103" t="str">
            <v>Indonesia</v>
          </cell>
        </row>
        <row r="104">
          <cell r="Q104" t="str">
            <v>Iran</v>
          </cell>
        </row>
        <row r="105">
          <cell r="Q105" t="str">
            <v>Iraq</v>
          </cell>
        </row>
        <row r="106">
          <cell r="Q106" t="str">
            <v>Ireland</v>
          </cell>
        </row>
        <row r="107">
          <cell r="Q107" t="str">
            <v>Isle of Man</v>
          </cell>
        </row>
        <row r="108">
          <cell r="Q108" t="str">
            <v>Israel</v>
          </cell>
        </row>
        <row r="109">
          <cell r="Q109" t="str">
            <v>Italy (EEA)</v>
          </cell>
        </row>
        <row r="110">
          <cell r="Q110" t="str">
            <v>Jamaica</v>
          </cell>
        </row>
        <row r="111">
          <cell r="Q111" t="str">
            <v>Japan</v>
          </cell>
        </row>
        <row r="112">
          <cell r="Q112" t="str">
            <v>Jersey</v>
          </cell>
        </row>
        <row r="113">
          <cell r="Q113" t="str">
            <v>Jordan</v>
          </cell>
        </row>
        <row r="114">
          <cell r="Q114" t="str">
            <v>Kazakhstan</v>
          </cell>
        </row>
        <row r="115">
          <cell r="Q115" t="str">
            <v>Kenya</v>
          </cell>
        </row>
        <row r="116">
          <cell r="Q116" t="str">
            <v>Kiribati</v>
          </cell>
        </row>
        <row r="117">
          <cell r="Q117" t="str">
            <v>Korea, Democratic People'S Republic Of (North)</v>
          </cell>
        </row>
        <row r="118">
          <cell r="Q118" t="str">
            <v>Korea, Republic Of (South)</v>
          </cell>
        </row>
        <row r="119">
          <cell r="Q119" t="str">
            <v>Kosovo</v>
          </cell>
        </row>
        <row r="120">
          <cell r="Q120" t="str">
            <v>Kuwait</v>
          </cell>
        </row>
        <row r="121">
          <cell r="Q121" t="str">
            <v>Kyrgyzstan</v>
          </cell>
        </row>
        <row r="122">
          <cell r="Q122" t="str">
            <v>Laos</v>
          </cell>
        </row>
        <row r="123">
          <cell r="Q123" t="str">
            <v>Latvia (EEA)</v>
          </cell>
        </row>
        <row r="124">
          <cell r="Q124" t="str">
            <v>Lebanon</v>
          </cell>
        </row>
        <row r="125">
          <cell r="Q125" t="str">
            <v>Lesotho</v>
          </cell>
        </row>
        <row r="126">
          <cell r="Q126" t="str">
            <v>Liberia</v>
          </cell>
        </row>
        <row r="127">
          <cell r="Q127" t="str">
            <v>Libya</v>
          </cell>
        </row>
        <row r="128">
          <cell r="Q128" t="str">
            <v>Liechtenstein</v>
          </cell>
        </row>
        <row r="129">
          <cell r="Q129" t="str">
            <v>Lithuania (EEA)</v>
          </cell>
        </row>
        <row r="130">
          <cell r="Q130" t="str">
            <v>Luxembourg (EEA)</v>
          </cell>
        </row>
        <row r="131">
          <cell r="Q131" t="str">
            <v>Macau</v>
          </cell>
        </row>
        <row r="132">
          <cell r="Q132" t="str">
            <v>Macedonia (The Former Yugoslav Republic Of)</v>
          </cell>
        </row>
        <row r="133">
          <cell r="Q133" t="str">
            <v>Madagascar</v>
          </cell>
        </row>
        <row r="134">
          <cell r="Q134" t="str">
            <v>Malawi</v>
          </cell>
        </row>
        <row r="135">
          <cell r="Q135" t="str">
            <v>Malaysia</v>
          </cell>
        </row>
        <row r="136">
          <cell r="Q136" t="str">
            <v>Maldives</v>
          </cell>
        </row>
        <row r="137">
          <cell r="Q137" t="str">
            <v>Mali</v>
          </cell>
        </row>
        <row r="138">
          <cell r="Q138" t="str">
            <v>Malta (EEA)</v>
          </cell>
        </row>
        <row r="139">
          <cell r="Q139" t="str">
            <v>Marshall Islands</v>
          </cell>
        </row>
        <row r="140">
          <cell r="Q140" t="str">
            <v>Martinique</v>
          </cell>
        </row>
        <row r="141">
          <cell r="Q141" t="str">
            <v>Mauritania</v>
          </cell>
        </row>
        <row r="142">
          <cell r="Q142" t="str">
            <v>Mauritius</v>
          </cell>
        </row>
        <row r="143">
          <cell r="Q143" t="str">
            <v>Mayotte</v>
          </cell>
        </row>
        <row r="144">
          <cell r="Q144" t="str">
            <v>Melilla</v>
          </cell>
        </row>
        <row r="145">
          <cell r="Q145" t="str">
            <v>Mexico</v>
          </cell>
        </row>
        <row r="146">
          <cell r="Q146" t="str">
            <v>Micronesia (Federated States Of)</v>
          </cell>
        </row>
        <row r="147">
          <cell r="Q147" t="str">
            <v>Moldova (The Republic Of)</v>
          </cell>
        </row>
        <row r="148">
          <cell r="Q148" t="str">
            <v>Monaco</v>
          </cell>
        </row>
        <row r="149">
          <cell r="Q149" t="str">
            <v>Mongolia</v>
          </cell>
        </row>
        <row r="150">
          <cell r="Q150" t="str">
            <v>Montenegro</v>
          </cell>
        </row>
        <row r="151">
          <cell r="Q151" t="str">
            <v>Montserrat</v>
          </cell>
        </row>
        <row r="152">
          <cell r="Q152" t="str">
            <v>Morocco</v>
          </cell>
        </row>
        <row r="153">
          <cell r="Q153" t="str">
            <v>Mozambique</v>
          </cell>
        </row>
        <row r="154">
          <cell r="Q154" t="str">
            <v>Myanmar</v>
          </cell>
        </row>
        <row r="155">
          <cell r="Q155" t="str">
            <v>Namibia</v>
          </cell>
        </row>
        <row r="156">
          <cell r="Q156" t="str">
            <v>Nauru</v>
          </cell>
        </row>
        <row r="157">
          <cell r="Q157" t="str">
            <v>Nepal</v>
          </cell>
        </row>
        <row r="158">
          <cell r="Q158" t="str">
            <v>Netherlands (EEA)</v>
          </cell>
        </row>
        <row r="159">
          <cell r="Q159" t="str">
            <v>Netherlands Antilles</v>
          </cell>
        </row>
        <row r="160">
          <cell r="Q160" t="str">
            <v>New Caledonia</v>
          </cell>
        </row>
        <row r="161">
          <cell r="Q161" t="str">
            <v>New Zealand</v>
          </cell>
        </row>
        <row r="162">
          <cell r="Q162" t="str">
            <v>Nicaragua</v>
          </cell>
        </row>
        <row r="163">
          <cell r="Q163" t="str">
            <v>Niger</v>
          </cell>
        </row>
        <row r="164">
          <cell r="Q164" t="str">
            <v>Nigeria</v>
          </cell>
        </row>
        <row r="165">
          <cell r="Q165" t="str">
            <v>Niue</v>
          </cell>
        </row>
        <row r="166">
          <cell r="Q166" t="str">
            <v>Norfolk Island</v>
          </cell>
        </row>
        <row r="167">
          <cell r="Q167" t="str">
            <v>Northern Mariana Islands</v>
          </cell>
        </row>
        <row r="168">
          <cell r="Q168" t="str">
            <v>Norway</v>
          </cell>
        </row>
        <row r="169">
          <cell r="Q169" t="str">
            <v>Oman</v>
          </cell>
        </row>
        <row r="170">
          <cell r="Q170" t="str">
            <v>Pakistan</v>
          </cell>
        </row>
        <row r="171">
          <cell r="Q171" t="str">
            <v>Palau</v>
          </cell>
        </row>
        <row r="172">
          <cell r="Q172" t="str">
            <v>Palestine</v>
          </cell>
        </row>
        <row r="173">
          <cell r="Q173" t="str">
            <v>Panama</v>
          </cell>
        </row>
        <row r="174">
          <cell r="Q174" t="str">
            <v>Papua New Guinea</v>
          </cell>
        </row>
        <row r="175">
          <cell r="Q175" t="str">
            <v>Paraguay</v>
          </cell>
        </row>
        <row r="176">
          <cell r="Q176" t="str">
            <v>Peru</v>
          </cell>
        </row>
        <row r="177">
          <cell r="Q177" t="str">
            <v>Philippines</v>
          </cell>
        </row>
        <row r="178">
          <cell r="Q178" t="str">
            <v>Pitcairn Islands</v>
          </cell>
        </row>
        <row r="179">
          <cell r="Q179" t="str">
            <v>Poland (EEA)</v>
          </cell>
        </row>
        <row r="180">
          <cell r="Q180" t="str">
            <v>Portugal (EEA)</v>
          </cell>
        </row>
        <row r="181">
          <cell r="Q181" t="str">
            <v>Qatar</v>
          </cell>
        </row>
        <row r="182">
          <cell r="Q182" t="str">
            <v>Romania (EEA)</v>
          </cell>
        </row>
        <row r="183">
          <cell r="Q183" t="str">
            <v>Russian Federation</v>
          </cell>
        </row>
        <row r="184">
          <cell r="Q184" t="str">
            <v>Rwanda</v>
          </cell>
        </row>
        <row r="185">
          <cell r="Q185" t="str">
            <v>Saint Barthelemy</v>
          </cell>
        </row>
        <row r="186">
          <cell r="Q186" t="str">
            <v>Saint Helena (Incl Ascension Island And Tristan De Cunha)</v>
          </cell>
        </row>
        <row r="187">
          <cell r="Q187" t="str">
            <v>Saint Kitts And Nevis</v>
          </cell>
        </row>
        <row r="188">
          <cell r="Q188" t="str">
            <v>Saint Lucia</v>
          </cell>
        </row>
        <row r="189">
          <cell r="Q189" t="str">
            <v>Saint Pierre And Miquelon</v>
          </cell>
        </row>
        <row r="190">
          <cell r="Q190" t="str">
            <v>Saint Vincent And The Grenadines</v>
          </cell>
        </row>
        <row r="191">
          <cell r="Q191" t="str">
            <v>Samoa</v>
          </cell>
        </row>
        <row r="192">
          <cell r="Q192" t="str">
            <v>San Marino</v>
          </cell>
        </row>
        <row r="193">
          <cell r="Q193" t="str">
            <v>Sao Tome And Principe</v>
          </cell>
        </row>
        <row r="194">
          <cell r="Q194" t="str">
            <v>Saudi Arabia</v>
          </cell>
        </row>
        <row r="195">
          <cell r="Q195" t="str">
            <v>Senegal</v>
          </cell>
        </row>
        <row r="196">
          <cell r="Q196" t="str">
            <v>Serbia</v>
          </cell>
        </row>
        <row r="197">
          <cell r="Q197" t="str">
            <v>Seychelles</v>
          </cell>
        </row>
        <row r="198">
          <cell r="Q198" t="str">
            <v>Sierra Leone</v>
          </cell>
        </row>
        <row r="199">
          <cell r="Q199" t="str">
            <v>Singapore</v>
          </cell>
        </row>
        <row r="200">
          <cell r="Q200" t="str">
            <v>Slovakia (EEA)</v>
          </cell>
        </row>
        <row r="201">
          <cell r="Q201" t="str">
            <v>Slovenia (EEA)</v>
          </cell>
        </row>
        <row r="202">
          <cell r="Q202" t="str">
            <v>Solomon Islands</v>
          </cell>
        </row>
        <row r="203">
          <cell r="Q203" t="str">
            <v>Somalia</v>
          </cell>
        </row>
        <row r="204">
          <cell r="Q204" t="str">
            <v>South Africa</v>
          </cell>
        </row>
        <row r="205">
          <cell r="Q205" t="str">
            <v>South Georgia And The South Sandwich Islands</v>
          </cell>
        </row>
        <row r="206">
          <cell r="Q206" t="str">
            <v>South Sudan</v>
          </cell>
        </row>
        <row r="207">
          <cell r="Q207" t="str">
            <v>Spain (EEA)</v>
          </cell>
        </row>
        <row r="208">
          <cell r="Q208" t="str">
            <v>Sri Lanka</v>
          </cell>
        </row>
        <row r="209">
          <cell r="Q209" t="str">
            <v>Sudan</v>
          </cell>
        </row>
        <row r="210">
          <cell r="Q210" t="str">
            <v>Suriname</v>
          </cell>
        </row>
        <row r="211">
          <cell r="Q211" t="str">
            <v>Svalbard</v>
          </cell>
        </row>
        <row r="212">
          <cell r="Q212" t="str">
            <v>Swaziland</v>
          </cell>
        </row>
        <row r="213">
          <cell r="Q213" t="str">
            <v>Sweden (EEA)</v>
          </cell>
        </row>
        <row r="214">
          <cell r="Q214" t="str">
            <v>Switzerland</v>
          </cell>
        </row>
        <row r="215">
          <cell r="Q215" t="str">
            <v>Syria</v>
          </cell>
        </row>
        <row r="216">
          <cell r="Q216" t="str">
            <v>Taiwan</v>
          </cell>
        </row>
        <row r="217">
          <cell r="Q217" t="str">
            <v>Tajikistan</v>
          </cell>
        </row>
        <row r="218">
          <cell r="Q218" t="str">
            <v>Tanzania</v>
          </cell>
        </row>
        <row r="219">
          <cell r="Q219" t="str">
            <v>Thailand</v>
          </cell>
        </row>
        <row r="220">
          <cell r="Q220" t="str">
            <v>Timor Leste</v>
          </cell>
        </row>
        <row r="221">
          <cell r="Q221" t="str">
            <v>Togo</v>
          </cell>
        </row>
        <row r="222">
          <cell r="Q222" t="str">
            <v>Tokelau</v>
          </cell>
        </row>
        <row r="223">
          <cell r="Q223" t="str">
            <v>Tonga</v>
          </cell>
        </row>
        <row r="224">
          <cell r="Q224" t="str">
            <v>Trinidad And Tobago</v>
          </cell>
        </row>
        <row r="225">
          <cell r="Q225" t="str">
            <v>Tunisia</v>
          </cell>
        </row>
        <row r="226">
          <cell r="Q226" t="str">
            <v>Turkey</v>
          </cell>
        </row>
        <row r="227">
          <cell r="Q227" t="str">
            <v>Turkmenistan</v>
          </cell>
        </row>
        <row r="228">
          <cell r="Q228" t="str">
            <v>Turks And Caicos Islands</v>
          </cell>
        </row>
        <row r="229">
          <cell r="Q229" t="str">
            <v>Tuvalu</v>
          </cell>
        </row>
        <row r="230">
          <cell r="Q230" t="str">
            <v>Uganda</v>
          </cell>
        </row>
        <row r="231">
          <cell r="Q231" t="str">
            <v>UK &amp; NI</v>
          </cell>
        </row>
        <row r="232">
          <cell r="Q232" t="str">
            <v>Ukraine</v>
          </cell>
        </row>
        <row r="233">
          <cell r="Q233" t="str">
            <v>United Arab Emirates</v>
          </cell>
        </row>
        <row r="234">
          <cell r="Q234" t="str">
            <v>United States</v>
          </cell>
        </row>
        <row r="235">
          <cell r="Q235" t="str">
            <v>United States Minor Outlying Islands</v>
          </cell>
        </row>
        <row r="236">
          <cell r="Q236" t="str">
            <v>Uruguay</v>
          </cell>
        </row>
        <row r="237">
          <cell r="Q237" t="str">
            <v>Uzbekistan</v>
          </cell>
        </row>
        <row r="238">
          <cell r="Q238" t="str">
            <v>Vanuatu</v>
          </cell>
        </row>
        <row r="239">
          <cell r="Q239" t="str">
            <v>Vatican City State (Holy See)</v>
          </cell>
        </row>
        <row r="240">
          <cell r="Q240" t="str">
            <v>Venezuela</v>
          </cell>
        </row>
        <row r="241">
          <cell r="Q241" t="str">
            <v>Vietnam</v>
          </cell>
        </row>
        <row r="242">
          <cell r="Q242" t="str">
            <v>Virgin Islands (British)</v>
          </cell>
        </row>
        <row r="243">
          <cell r="Q243" t="str">
            <v>Virgin Islands (U.S.)</v>
          </cell>
        </row>
        <row r="244">
          <cell r="Q244" t="str">
            <v>Yemen</v>
          </cell>
        </row>
        <row r="245">
          <cell r="Q245" t="str">
            <v>Zambia</v>
          </cell>
        </row>
        <row r="246">
          <cell r="Q246" t="str">
            <v>Zimbabwe</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1. Applicant Firm Details"/>
      <sheetName val="2. Shareholdings &amp; Management"/>
      <sheetName val="3. AML CFT FS Goverance"/>
      <sheetName val="4. ML.TF Risk Profile"/>
      <sheetName val="5. Risk Based Approach"/>
      <sheetName val="Declarations - Complete All"/>
      <sheetName val="Glossary"/>
      <sheetName val="Documentation Checklist "/>
      <sheetName val="Business Plan"/>
      <sheetName val="Required Documentation"/>
    </sheetNames>
    <sheetDataSet>
      <sheetData sheetId="0">
        <row r="2">
          <cell r="A2" t="str">
            <v>Daily</v>
          </cell>
          <cell r="C2" t="str">
            <v>Daily</v>
          </cell>
          <cell r="I2" t="str">
            <v>Yes</v>
          </cell>
          <cell r="K2" t="str">
            <v>Ultra High</v>
          </cell>
          <cell r="O2" t="str">
            <v>Austria</v>
          </cell>
          <cell r="V2" t="str">
            <v>PCF-1 Executive director</v>
          </cell>
          <cell r="AB2">
            <v>1</v>
          </cell>
          <cell r="AF2" t="str">
            <v>Group related party</v>
          </cell>
          <cell r="AN2" t="str">
            <v>Shareholder</v>
          </cell>
          <cell r="AP2" t="str">
            <v>Indirect Shareholder</v>
          </cell>
        </row>
        <row r="3">
          <cell r="A3" t="str">
            <v>Weekly</v>
          </cell>
          <cell r="C3" t="str">
            <v>Weekly</v>
          </cell>
          <cell r="I3" t="str">
            <v>No</v>
          </cell>
          <cell r="K3" t="str">
            <v>High</v>
          </cell>
          <cell r="O3" t="str">
            <v>Belgium</v>
          </cell>
          <cell r="V3" t="str">
            <v>PCF-2 Non-executive director</v>
          </cell>
          <cell r="AB3">
            <v>2</v>
          </cell>
          <cell r="AF3" t="str">
            <v>Non group related party</v>
          </cell>
          <cell r="AN3" t="str">
            <v>Partner</v>
          </cell>
          <cell r="AP3" t="str">
            <v>Partner</v>
          </cell>
          <cell r="CA3" t="str">
            <v>FALSE FALSE FALSE</v>
          </cell>
          <cell r="CB3">
            <v>0</v>
          </cell>
          <cell r="CC3">
            <v>0</v>
          </cell>
          <cell r="CE3" t="str">
            <v>FALSE FALSE FALSE</v>
          </cell>
          <cell r="CF3">
            <v>0</v>
          </cell>
          <cell r="CG3">
            <v>1</v>
          </cell>
        </row>
        <row r="4">
          <cell r="A4" t="str">
            <v>Monthly</v>
          </cell>
          <cell r="C4" t="str">
            <v>Monthly</v>
          </cell>
          <cell r="K4" t="str">
            <v>Medium High</v>
          </cell>
          <cell r="O4" t="str">
            <v>Bulgaria</v>
          </cell>
          <cell r="V4" t="str">
            <v>PCF-3 Chairman of the board</v>
          </cell>
          <cell r="AB4">
            <v>3</v>
          </cell>
          <cell r="AP4" t="str">
            <v>Member</v>
          </cell>
          <cell r="CA4" t="str">
            <v>TRUE FALSE FALSE</v>
          </cell>
          <cell r="CB4" t="str">
            <v>Yes</v>
          </cell>
          <cell r="CC4">
            <v>0</v>
          </cell>
          <cell r="CE4" t="str">
            <v>TRUE FALSE FALSE</v>
          </cell>
          <cell r="CF4" t="str">
            <v>Yes</v>
          </cell>
          <cell r="CG4">
            <v>0</v>
          </cell>
        </row>
        <row r="5">
          <cell r="A5" t="str">
            <v>Quarterly</v>
          </cell>
          <cell r="C5" t="str">
            <v>Quarterly</v>
          </cell>
          <cell r="K5" t="str">
            <v>Medium Low</v>
          </cell>
          <cell r="O5" t="str">
            <v>Croatia</v>
          </cell>
          <cell r="V5" t="str">
            <v>PCF-4 Chairman of the audit committee</v>
          </cell>
          <cell r="AB5">
            <v>4</v>
          </cell>
          <cell r="CA5" t="str">
            <v>FALSE TRUE FALSE</v>
          </cell>
          <cell r="CB5" t="str">
            <v>No</v>
          </cell>
          <cell r="CC5">
            <v>0</v>
          </cell>
          <cell r="CE5" t="str">
            <v>FALSE TRUE FALSE</v>
          </cell>
          <cell r="CF5" t="str">
            <v>No</v>
          </cell>
          <cell r="CG5">
            <v>0</v>
          </cell>
        </row>
        <row r="6">
          <cell r="A6" t="str">
            <v>Half Yearly</v>
          </cell>
          <cell r="C6" t="str">
            <v>Half Yearly</v>
          </cell>
          <cell r="K6" t="str">
            <v>Low</v>
          </cell>
          <cell r="O6" t="str">
            <v>Cyprus (Republic of)</v>
          </cell>
          <cell r="V6" t="str">
            <v>PCF-5 Chairman of the risk committee</v>
          </cell>
          <cell r="AB6">
            <v>5</v>
          </cell>
          <cell r="CA6" t="str">
            <v>FALSE FALSE TRUE</v>
          </cell>
          <cell r="CB6" t="str">
            <v>Incomplete</v>
          </cell>
          <cell r="CC6">
            <v>0</v>
          </cell>
          <cell r="CE6" t="str">
            <v>FALSE FALSE TRUE</v>
          </cell>
          <cell r="CF6" t="str">
            <v>N/A</v>
          </cell>
          <cell r="CG6">
            <v>0</v>
          </cell>
        </row>
        <row r="7">
          <cell r="A7" t="str">
            <v>Annually</v>
          </cell>
          <cell r="C7" t="str">
            <v>Annually</v>
          </cell>
          <cell r="K7" t="str">
            <v>RA not completed</v>
          </cell>
          <cell r="O7" t="str">
            <v>Czech Republic</v>
          </cell>
          <cell r="V7" t="str">
            <v>PCF-6 Chairman of the remuneration committee</v>
          </cell>
          <cell r="AB7" t="str">
            <v>N/A</v>
          </cell>
          <cell r="CA7" t="str">
            <v>TRUE TRUE TRUE</v>
          </cell>
          <cell r="CB7" t="str">
            <v>Invalid Input</v>
          </cell>
          <cell r="CC7">
            <v>1</v>
          </cell>
          <cell r="CE7" t="str">
            <v>TRUE TRUE TRUE</v>
          </cell>
          <cell r="CF7" t="str">
            <v>Please select only one option</v>
          </cell>
          <cell r="CG7">
            <v>1</v>
          </cell>
        </row>
        <row r="8">
          <cell r="A8" t="str">
            <v>Other (Please state below)</v>
          </cell>
          <cell r="C8" t="str">
            <v>Ad Hoc</v>
          </cell>
          <cell r="O8" t="str">
            <v>Denmark</v>
          </cell>
          <cell r="V8" t="str">
            <v>PCF-7 Chairman of the nomination committee</v>
          </cell>
          <cell r="CA8" t="str">
            <v>TRUE TRUE FALSE</v>
          </cell>
          <cell r="CB8" t="str">
            <v>Invalid Input</v>
          </cell>
          <cell r="CC8">
            <v>1</v>
          </cell>
          <cell r="CE8" t="str">
            <v>TRUE TRUE FALSE</v>
          </cell>
          <cell r="CF8" t="str">
            <v>Please select only one option</v>
          </cell>
          <cell r="CG8">
            <v>1</v>
          </cell>
        </row>
        <row r="9">
          <cell r="O9" t="str">
            <v>Estonia</v>
          </cell>
          <cell r="V9" t="str">
            <v>PCF-8 Chief executive</v>
          </cell>
          <cell r="CA9" t="str">
            <v>TRUE FALSE TRUE</v>
          </cell>
          <cell r="CB9" t="str">
            <v>Invalid Input</v>
          </cell>
          <cell r="CC9">
            <v>1</v>
          </cell>
          <cell r="CE9" t="str">
            <v>TRUE FALSE TRUE</v>
          </cell>
          <cell r="CF9" t="str">
            <v>Please select only one option</v>
          </cell>
          <cell r="CG9">
            <v>1</v>
          </cell>
        </row>
        <row r="10">
          <cell r="O10" t="str">
            <v>Finland</v>
          </cell>
          <cell r="V10" t="str">
            <v>PCF-9 Member of partnership</v>
          </cell>
          <cell r="CA10" t="str">
            <v>FALSE TRUE TRUE</v>
          </cell>
          <cell r="CB10" t="str">
            <v>Invalid Input</v>
          </cell>
          <cell r="CC10">
            <v>1</v>
          </cell>
          <cell r="CE10" t="str">
            <v>FALSE TRUE TRUE</v>
          </cell>
          <cell r="CF10" t="str">
            <v>Please select only one option</v>
          </cell>
          <cell r="CG10">
            <v>1</v>
          </cell>
        </row>
        <row r="11">
          <cell r="O11" t="str">
            <v>France</v>
          </cell>
          <cell r="V11" t="str">
            <v>PCF-10 Sole Trader</v>
          </cell>
        </row>
        <row r="12">
          <cell r="O12" t="str">
            <v>Germany</v>
          </cell>
          <cell r="V12" t="str">
            <v>PCF-11 Head of Finance</v>
          </cell>
        </row>
        <row r="13">
          <cell r="O13" t="str">
            <v>Greece</v>
          </cell>
          <cell r="V13" t="str">
            <v>PCF-12 Head of Compliance</v>
          </cell>
        </row>
        <row r="14">
          <cell r="O14" t="str">
            <v>Hungary</v>
          </cell>
          <cell r="V14" t="str">
            <v>PCF-13 Head of Internal Audit</v>
          </cell>
        </row>
        <row r="15">
          <cell r="O15" t="str">
            <v xml:space="preserve">Iceland </v>
          </cell>
          <cell r="V15" t="str">
            <v>PCF-14 Chief Risk Officer</v>
          </cell>
        </row>
        <row r="16">
          <cell r="O16" t="str">
            <v>Italy</v>
          </cell>
          <cell r="V16" t="str">
            <v>PCF-15 Head of Compliance with responsibility for Anti-Money Laundering and Counter Terrorist Financing Legislation</v>
          </cell>
        </row>
        <row r="17">
          <cell r="O17" t="str">
            <v>Latvia</v>
          </cell>
          <cell r="V17" t="str">
            <v>PCF-16 Branch Manager of branches in other EEA countries</v>
          </cell>
        </row>
        <row r="18">
          <cell r="O18" t="str">
            <v xml:space="preserve">Liechtenstein </v>
          </cell>
          <cell r="V18" t="str">
            <v>PCF-17 Head of Retail Sales</v>
          </cell>
        </row>
        <row r="19">
          <cell r="O19" t="str">
            <v>Lithuania</v>
          </cell>
          <cell r="V19" t="str">
            <v>PCF-42 Chief Operating Officer</v>
          </cell>
        </row>
        <row r="20">
          <cell r="O20" t="str">
            <v>Luxembourg</v>
          </cell>
          <cell r="V20" t="str">
            <v>PCF-18 Head of Underwriting</v>
          </cell>
        </row>
        <row r="21">
          <cell r="O21" t="str">
            <v>Malta</v>
          </cell>
          <cell r="V21" t="str">
            <v>PCF-19 Head of Investment</v>
          </cell>
        </row>
        <row r="22">
          <cell r="O22" t="str">
            <v>Netherlands</v>
          </cell>
          <cell r="V22" t="str">
            <v>PCF-43 Head of Claims</v>
          </cell>
        </row>
        <row r="23">
          <cell r="O23" t="str">
            <v xml:space="preserve">Norway </v>
          </cell>
          <cell r="V23" t="str">
            <v>PCF-48 Head of Actuarial Function</v>
          </cell>
        </row>
        <row r="24">
          <cell r="O24" t="str">
            <v>Poland</v>
          </cell>
          <cell r="V24" t="str">
            <v>PCF-21 Head of Treasury</v>
          </cell>
        </row>
        <row r="25">
          <cell r="O25" t="str">
            <v>Portugal</v>
          </cell>
          <cell r="V25" t="str">
            <v>PCF-22 Head of Credit</v>
          </cell>
        </row>
        <row r="26">
          <cell r="O26" t="str">
            <v>Romania</v>
          </cell>
          <cell r="V26" t="str">
            <v>PCF-23 Head of Asset and Liability Management</v>
          </cell>
        </row>
        <row r="27">
          <cell r="O27" t="str">
            <v>Slovakia</v>
          </cell>
          <cell r="V27" t="str">
            <v>PCF-24 Head of Traded Markets</v>
          </cell>
        </row>
        <row r="28">
          <cell r="O28" t="str">
            <v>Slovenia</v>
          </cell>
          <cell r="V28" t="str">
            <v>PCF-25 Head of International Primary Markets</v>
          </cell>
        </row>
        <row r="29">
          <cell r="O29" t="str">
            <v>Spain</v>
          </cell>
          <cell r="V29" t="str">
            <v>PCF-26 Head of Regulation</v>
          </cell>
        </row>
        <row r="30">
          <cell r="O30" t="str">
            <v>Sweden</v>
          </cell>
          <cell r="V30" t="str">
            <v>PCF-27 Head of Operations</v>
          </cell>
        </row>
        <row r="31">
          <cell r="O31" t="str">
            <v>Switzerland (Non-EEA)</v>
          </cell>
          <cell r="V31" t="str">
            <v>PCF-28 Branch Managers in Ireland</v>
          </cell>
        </row>
        <row r="32">
          <cell r="O32" t="str">
            <v>Gibraltar (Non-EEA)</v>
          </cell>
          <cell r="V32" t="str">
            <v>PCF-29 Head of Trading</v>
          </cell>
        </row>
        <row r="33">
          <cell r="V33" t="str">
            <v>PCF-30 Chief Investment Officer</v>
          </cell>
        </row>
        <row r="34">
          <cell r="V34" t="str">
            <v>PCF-31 Head of Investment</v>
          </cell>
        </row>
        <row r="35">
          <cell r="V35" t="str">
            <v>PCF-45 Head of Client Asset Oversight</v>
          </cell>
        </row>
        <row r="36">
          <cell r="V36" t="str">
            <v>PCF-32 Branch Managers in Ireland</v>
          </cell>
        </row>
        <row r="37">
          <cell r="V37" t="str">
            <v>PCF-33 Head of Transfer Agency</v>
          </cell>
        </row>
        <row r="38">
          <cell r="V38" t="str">
            <v>PCF-34 Head of Accounting (Valuations)</v>
          </cell>
        </row>
        <row r="39">
          <cell r="V39" t="str">
            <v>PCF-35 Head of Trustee Services</v>
          </cell>
        </row>
        <row r="40">
          <cell r="V40" t="str">
            <v>PCF-36 Head of Custody Services</v>
          </cell>
        </row>
        <row r="41">
          <cell r="V41" t="str">
            <v>PCF-37 Head of Transfer Agency</v>
          </cell>
        </row>
        <row r="42">
          <cell r="V42" t="str">
            <v>PCF-38 Head of Accounting Valuations</v>
          </cell>
        </row>
        <row r="43">
          <cell r="V43" t="str">
            <v>PCF-39 Designated Person to whom a director of a UCITS Self Managed Investment Company or Non UCITS Self Managed Investment Company or Management Company may delegate the performance of the management functions</v>
          </cell>
        </row>
        <row r="44">
          <cell r="V44" t="str">
            <v>PCF-46 Head of Investor Money Oversight</v>
          </cell>
        </row>
        <row r="45">
          <cell r="V45" t="str">
            <v>PCF-40 Branch Managers within the State</v>
          </cell>
        </row>
        <row r="46">
          <cell r="V46" t="str">
            <v>PCF-47 Head of Credit</v>
          </cell>
        </row>
        <row r="47">
          <cell r="V47" t="str">
            <v>PCF-41 Manager of a branch in Ireland of a regulated financial service provider established in a country that is not an EEA country</v>
          </cell>
        </row>
        <row r="48">
          <cell r="V48" t="str">
            <v>N/A</v>
          </cell>
        </row>
      </sheetData>
      <sheetData sheetId="1"/>
      <sheetData sheetId="2"/>
      <sheetData sheetId="3">
        <row r="16">
          <cell r="S16" t="str">
            <v>Invalid</v>
          </cell>
        </row>
      </sheetData>
      <sheetData sheetId="4">
        <row r="48">
          <cell r="M48" t="str">
            <v>Invalid</v>
          </cell>
        </row>
      </sheetData>
      <sheetData sheetId="5">
        <row r="16">
          <cell r="M16" t="str">
            <v>Invalid</v>
          </cell>
        </row>
      </sheetData>
      <sheetData sheetId="6">
        <row r="14">
          <cell r="M14">
            <v>0</v>
          </cell>
        </row>
      </sheetData>
      <sheetData sheetId="7">
        <row r="26">
          <cell r="P26" t="str">
            <v>Invalid</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1. Applicant Firm Details"/>
      <sheetName val="2. Shareholdings &amp; Management"/>
      <sheetName val="3. AML CFT FS Goverance"/>
      <sheetName val="4. ML.TF Risk Profile"/>
      <sheetName val="5. Risk Based Approach"/>
      <sheetName val="Declarations - Complete All"/>
      <sheetName val="Glossary"/>
      <sheetName val="Documentation Checklist "/>
      <sheetName val="Business Plan"/>
      <sheetName val="Required Documentation"/>
    </sheetNames>
    <sheetDataSet>
      <sheetData sheetId="0">
        <row r="2">
          <cell r="A2" t="str">
            <v>Daily</v>
          </cell>
          <cell r="C2" t="str">
            <v>Daily</v>
          </cell>
          <cell r="I2" t="str">
            <v>Yes</v>
          </cell>
          <cell r="K2" t="str">
            <v>Ultra High</v>
          </cell>
          <cell r="M2" t="str">
            <v>Co. Antrim</v>
          </cell>
          <cell r="O2" t="str">
            <v>Austria</v>
          </cell>
          <cell r="Q2" t="str">
            <v>Afghanistan</v>
          </cell>
          <cell r="S2" t="str">
            <v>Sole trader</v>
          </cell>
          <cell r="V2" t="str">
            <v>PCF-1 Executive director</v>
          </cell>
          <cell r="AB2">
            <v>1</v>
          </cell>
          <cell r="AF2" t="str">
            <v>Group related party</v>
          </cell>
          <cell r="AJ2">
            <v>0</v>
          </cell>
          <cell r="AN2" t="str">
            <v>Shareholder</v>
          </cell>
          <cell r="AP2" t="str">
            <v>Indirect Shareholder</v>
          </cell>
        </row>
        <row r="3">
          <cell r="A3" t="str">
            <v>Weekly</v>
          </cell>
          <cell r="C3" t="str">
            <v>Weekly</v>
          </cell>
          <cell r="I3" t="str">
            <v>No</v>
          </cell>
          <cell r="K3" t="str">
            <v>High</v>
          </cell>
          <cell r="M3" t="str">
            <v>Co. Armagh</v>
          </cell>
          <cell r="O3" t="str">
            <v>Belgium</v>
          </cell>
          <cell r="Q3" t="str">
            <v>Albania</v>
          </cell>
          <cell r="S3" t="str">
            <v>Private limited company</v>
          </cell>
          <cell r="V3" t="str">
            <v>PCF-2 Non-executive director</v>
          </cell>
          <cell r="AB3">
            <v>2</v>
          </cell>
          <cell r="AF3" t="str">
            <v>Non group related party</v>
          </cell>
          <cell r="AJ3">
            <v>1</v>
          </cell>
          <cell r="AN3" t="str">
            <v>Partner</v>
          </cell>
          <cell r="AP3" t="str">
            <v>Partner</v>
          </cell>
          <cell r="CA3" t="str">
            <v>FALSE FALSE FALSE</v>
          </cell>
          <cell r="CB3">
            <v>0</v>
          </cell>
          <cell r="CC3">
            <v>0</v>
          </cell>
          <cell r="CE3" t="str">
            <v>FALSE FALSE FALSE</v>
          </cell>
          <cell r="CF3">
            <v>0</v>
          </cell>
          <cell r="CG3">
            <v>1</v>
          </cell>
          <cell r="CI3" t="str">
            <v>FALSE FALSE FALSE</v>
          </cell>
          <cell r="CJ3">
            <v>0</v>
          </cell>
          <cell r="CK3">
            <v>1</v>
          </cell>
        </row>
        <row r="4">
          <cell r="A4" t="str">
            <v>Monthly</v>
          </cell>
          <cell r="C4" t="str">
            <v>Monthly</v>
          </cell>
          <cell r="K4" t="str">
            <v>Medium High</v>
          </cell>
          <cell r="M4" t="str">
            <v>Co. Carlow</v>
          </cell>
          <cell r="O4" t="str">
            <v>Bulgaria</v>
          </cell>
          <cell r="Q4" t="str">
            <v>Algeria</v>
          </cell>
          <cell r="S4" t="str">
            <v>Partnership</v>
          </cell>
          <cell r="V4" t="str">
            <v>PCF-3 Chairman of the board</v>
          </cell>
          <cell r="AB4">
            <v>3</v>
          </cell>
          <cell r="AJ4">
            <v>2</v>
          </cell>
          <cell r="AP4" t="str">
            <v>Member</v>
          </cell>
          <cell r="CA4" t="str">
            <v>TRUE FALSE FALSE</v>
          </cell>
          <cell r="CB4" t="str">
            <v>Yes</v>
          </cell>
          <cell r="CC4">
            <v>0</v>
          </cell>
          <cell r="CE4" t="str">
            <v>TRUE FALSE FALSE</v>
          </cell>
          <cell r="CF4" t="str">
            <v>Yes</v>
          </cell>
          <cell r="CG4">
            <v>0</v>
          </cell>
          <cell r="CI4" t="str">
            <v>TRUE FALSE FALSE</v>
          </cell>
          <cell r="CJ4" t="str">
            <v>Yes</v>
          </cell>
          <cell r="CK4">
            <v>0</v>
          </cell>
        </row>
        <row r="5">
          <cell r="A5" t="str">
            <v>Quarterly</v>
          </cell>
          <cell r="C5" t="str">
            <v>Quarterly</v>
          </cell>
          <cell r="K5" t="str">
            <v>Medium Low</v>
          </cell>
          <cell r="M5" t="str">
            <v>Co. Cavan</v>
          </cell>
          <cell r="O5" t="str">
            <v>Croatia</v>
          </cell>
          <cell r="Q5" t="str">
            <v>American Samoa</v>
          </cell>
          <cell r="S5" t="str">
            <v>Designated Activity Company</v>
          </cell>
          <cell r="V5" t="str">
            <v>PCF-4 Chairman of the audit committee</v>
          </cell>
          <cell r="AB5">
            <v>4</v>
          </cell>
          <cell r="AJ5">
            <v>3</v>
          </cell>
          <cell r="CA5" t="str">
            <v>FALSE TRUE FALSE</v>
          </cell>
          <cell r="CB5" t="str">
            <v>No</v>
          </cell>
          <cell r="CC5">
            <v>0</v>
          </cell>
          <cell r="CE5" t="str">
            <v>FALSE TRUE FALSE</v>
          </cell>
          <cell r="CF5" t="str">
            <v>No</v>
          </cell>
          <cell r="CG5">
            <v>0</v>
          </cell>
          <cell r="CI5" t="str">
            <v>FALSE TRUE FALSE</v>
          </cell>
          <cell r="CJ5" t="str">
            <v>No</v>
          </cell>
          <cell r="CK5">
            <v>0</v>
          </cell>
        </row>
        <row r="6">
          <cell r="A6" t="str">
            <v>Half Yearly</v>
          </cell>
          <cell r="C6" t="str">
            <v>Half Yearly</v>
          </cell>
          <cell r="K6" t="str">
            <v>Low</v>
          </cell>
          <cell r="M6" t="str">
            <v>Co. Clare</v>
          </cell>
          <cell r="O6" t="str">
            <v>Cyprus (Republic of)</v>
          </cell>
          <cell r="Q6" t="str">
            <v>Andorra</v>
          </cell>
          <cell r="S6" t="str">
            <v>Limited liability partnership</v>
          </cell>
          <cell r="V6" t="str">
            <v>PCF-5 Chairman of the risk committee</v>
          </cell>
          <cell r="AB6">
            <v>5</v>
          </cell>
          <cell r="AJ6">
            <v>4</v>
          </cell>
          <cell r="CA6" t="str">
            <v>FALSE FALSE TRUE</v>
          </cell>
          <cell r="CB6" t="str">
            <v>Incomplete</v>
          </cell>
          <cell r="CC6">
            <v>0</v>
          </cell>
          <cell r="CE6" t="str">
            <v>FALSE FALSE TRUE</v>
          </cell>
          <cell r="CF6" t="str">
            <v>N/A</v>
          </cell>
          <cell r="CG6">
            <v>0</v>
          </cell>
          <cell r="CI6" t="str">
            <v>FALSE FALSE TRUE</v>
          </cell>
          <cell r="CJ6" t="str">
            <v>N/A</v>
          </cell>
          <cell r="CK6">
            <v>0</v>
          </cell>
        </row>
        <row r="7">
          <cell r="A7" t="str">
            <v>Annually</v>
          </cell>
          <cell r="C7" t="str">
            <v>Annually</v>
          </cell>
          <cell r="K7" t="str">
            <v>RA not completed</v>
          </cell>
          <cell r="M7" t="str">
            <v>Co. Cork</v>
          </cell>
          <cell r="O7" t="str">
            <v>Czech Republic</v>
          </cell>
          <cell r="Q7" t="str">
            <v>Angola</v>
          </cell>
          <cell r="S7" t="str">
            <v>Public limited company</v>
          </cell>
          <cell r="V7" t="str">
            <v>PCF-6 Chairman of the remuneration committee</v>
          </cell>
          <cell r="AB7" t="str">
            <v>N/A</v>
          </cell>
          <cell r="AJ7">
            <v>5</v>
          </cell>
          <cell r="CA7" t="str">
            <v>TRUE TRUE TRUE</v>
          </cell>
          <cell r="CB7" t="str">
            <v>Invalid Input</v>
          </cell>
          <cell r="CC7">
            <v>1</v>
          </cell>
          <cell r="CE7" t="str">
            <v>TRUE TRUE TRUE</v>
          </cell>
          <cell r="CF7" t="str">
            <v>Please select only one option</v>
          </cell>
          <cell r="CG7">
            <v>1</v>
          </cell>
          <cell r="CI7" t="str">
            <v>TRUE TRUE TRUE</v>
          </cell>
          <cell r="CJ7" t="str">
            <v>Invalid Input</v>
          </cell>
          <cell r="CK7">
            <v>1</v>
          </cell>
        </row>
        <row r="8">
          <cell r="A8" t="str">
            <v>Other (Please state below)</v>
          </cell>
          <cell r="C8" t="str">
            <v>Ad Hoc</v>
          </cell>
          <cell r="M8" t="str">
            <v>Co. Derry</v>
          </cell>
          <cell r="O8" t="str">
            <v>Denmark</v>
          </cell>
          <cell r="Q8" t="str">
            <v>Anguilla</v>
          </cell>
          <cell r="S8" t="str">
            <v>Limited partnership</v>
          </cell>
          <cell r="V8" t="str">
            <v>PCF-7 Chairman of the nomination committee</v>
          </cell>
          <cell r="AJ8">
            <v>6</v>
          </cell>
          <cell r="CA8" t="str">
            <v>TRUE TRUE FALSE</v>
          </cell>
          <cell r="CB8" t="str">
            <v>Invalid Input</v>
          </cell>
          <cell r="CC8">
            <v>1</v>
          </cell>
          <cell r="CE8" t="str">
            <v>TRUE TRUE FALSE</v>
          </cell>
          <cell r="CF8" t="str">
            <v>Please select only one option</v>
          </cell>
          <cell r="CG8">
            <v>1</v>
          </cell>
          <cell r="CI8" t="str">
            <v>TRUE TRUE FALSE</v>
          </cell>
          <cell r="CJ8" t="str">
            <v>Invalid Input</v>
          </cell>
          <cell r="CK8">
            <v>1</v>
          </cell>
        </row>
        <row r="9">
          <cell r="M9" t="str">
            <v>Co. Donegal</v>
          </cell>
          <cell r="O9" t="str">
            <v>Estonia</v>
          </cell>
          <cell r="Q9" t="str">
            <v>Antarctica</v>
          </cell>
          <cell r="S9" t="str">
            <v>Unincorporated association</v>
          </cell>
          <cell r="V9" t="str">
            <v>PCF-8 Chief executive</v>
          </cell>
          <cell r="AJ9">
            <v>7</v>
          </cell>
          <cell r="CA9" t="str">
            <v>TRUE FALSE TRUE</v>
          </cell>
          <cell r="CB9" t="str">
            <v>Invalid Input</v>
          </cell>
          <cell r="CC9">
            <v>1</v>
          </cell>
          <cell r="CE9" t="str">
            <v>TRUE FALSE TRUE</v>
          </cell>
          <cell r="CF9" t="str">
            <v>Please select only one option</v>
          </cell>
          <cell r="CG9">
            <v>1</v>
          </cell>
          <cell r="CI9" t="str">
            <v>TRUE FALSE TRUE</v>
          </cell>
          <cell r="CJ9" t="str">
            <v>Invalid Input</v>
          </cell>
          <cell r="CK9">
            <v>1</v>
          </cell>
        </row>
        <row r="10">
          <cell r="M10" t="str">
            <v>Co. Down</v>
          </cell>
          <cell r="O10" t="str">
            <v>Finland</v>
          </cell>
          <cell r="Q10" t="str">
            <v>Antigua And Barbuda</v>
          </cell>
          <cell r="S10" t="str">
            <v>Special purpose vehicle</v>
          </cell>
          <cell r="V10" t="str">
            <v>PCF-9 Member of partnership</v>
          </cell>
          <cell r="AJ10">
            <v>8</v>
          </cell>
          <cell r="CA10" t="str">
            <v>FALSE TRUE TRUE</v>
          </cell>
          <cell r="CB10" t="str">
            <v>Invalid Input</v>
          </cell>
          <cell r="CC10">
            <v>1</v>
          </cell>
          <cell r="CE10" t="str">
            <v>FALSE TRUE TRUE</v>
          </cell>
          <cell r="CF10" t="str">
            <v>Please select only one option</v>
          </cell>
          <cell r="CG10">
            <v>1</v>
          </cell>
          <cell r="CI10" t="str">
            <v>FALSE TRUE TRUE</v>
          </cell>
          <cell r="CJ10" t="str">
            <v>Invalid Input</v>
          </cell>
          <cell r="CK10">
            <v>1</v>
          </cell>
        </row>
        <row r="11">
          <cell r="M11" t="str">
            <v>Dublin 1</v>
          </cell>
          <cell r="O11" t="str">
            <v>France</v>
          </cell>
          <cell r="Q11" t="str">
            <v>Argentina</v>
          </cell>
          <cell r="S11" t="str">
            <v>Foreign entity - give details</v>
          </cell>
          <cell r="V11" t="str">
            <v>PCF-10 Sole Trader</v>
          </cell>
          <cell r="AJ11">
            <v>9</v>
          </cell>
        </row>
        <row r="12">
          <cell r="M12" t="str">
            <v>Dublin 2</v>
          </cell>
          <cell r="O12" t="str">
            <v>Germany</v>
          </cell>
          <cell r="Q12" t="str">
            <v>Armenia</v>
          </cell>
          <cell r="S12" t="str">
            <v>Other, please specify</v>
          </cell>
          <cell r="V12" t="str">
            <v>PCF-11 Head of Finance</v>
          </cell>
          <cell r="AJ12">
            <v>10</v>
          </cell>
        </row>
        <row r="13">
          <cell r="M13" t="str">
            <v>Dublin 3</v>
          </cell>
          <cell r="O13" t="str">
            <v>Greece</v>
          </cell>
          <cell r="Q13" t="str">
            <v>Aruba</v>
          </cell>
          <cell r="V13" t="str">
            <v>PCF-12 Head of Compliance</v>
          </cell>
          <cell r="AJ13" t="str">
            <v>10+</v>
          </cell>
        </row>
        <row r="14">
          <cell r="M14" t="str">
            <v>Dublin 4</v>
          </cell>
          <cell r="O14" t="str">
            <v>Hungary</v>
          </cell>
          <cell r="Q14" t="str">
            <v>Australia</v>
          </cell>
          <cell r="V14" t="str">
            <v>PCF-13 Head of Internal Audit</v>
          </cell>
        </row>
        <row r="15">
          <cell r="M15" t="str">
            <v>Dublin 5</v>
          </cell>
          <cell r="O15" t="str">
            <v xml:space="preserve">Iceland </v>
          </cell>
          <cell r="Q15" t="str">
            <v>Austria (EEA)</v>
          </cell>
          <cell r="V15" t="str">
            <v>PCF-14 Chief Risk Officer</v>
          </cell>
        </row>
        <row r="16">
          <cell r="M16" t="str">
            <v xml:space="preserve">Dublin 6 </v>
          </cell>
          <cell r="O16" t="str">
            <v>Italy</v>
          </cell>
          <cell r="Q16" t="str">
            <v>Azerbaijan</v>
          </cell>
          <cell r="V16" t="str">
            <v>PCF-15 Head of Compliance with responsibility for Anti-Money Laundering and Counter Terrorist Financing Legislation</v>
          </cell>
        </row>
        <row r="17">
          <cell r="M17" t="str">
            <v>Dublin 7</v>
          </cell>
          <cell r="O17" t="str">
            <v>Latvia</v>
          </cell>
          <cell r="Q17" t="str">
            <v>Bahamas</v>
          </cell>
          <cell r="V17" t="str">
            <v>PCF-16 Branch Manager of branches in other EEA countries</v>
          </cell>
        </row>
        <row r="18">
          <cell r="M18" t="str">
            <v>Dublin 6W</v>
          </cell>
          <cell r="O18" t="str">
            <v xml:space="preserve">Liechtenstein </v>
          </cell>
          <cell r="Q18" t="str">
            <v>Bahrain</v>
          </cell>
          <cell r="V18" t="str">
            <v>PCF-17 Head of Retail Sales</v>
          </cell>
        </row>
        <row r="19">
          <cell r="M19" t="str">
            <v>Dublin 8</v>
          </cell>
          <cell r="O19" t="str">
            <v>Lithuania</v>
          </cell>
          <cell r="Q19" t="str">
            <v>Bangladesh</v>
          </cell>
          <cell r="V19" t="str">
            <v>PCF-42 Chief Operating Officer</v>
          </cell>
        </row>
        <row r="20">
          <cell r="M20" t="str">
            <v>Dublin 9</v>
          </cell>
          <cell r="O20" t="str">
            <v>Luxembourg</v>
          </cell>
          <cell r="Q20" t="str">
            <v>Barbados</v>
          </cell>
          <cell r="V20" t="str">
            <v>PCF-18 Head of Underwriting</v>
          </cell>
        </row>
        <row r="21">
          <cell r="M21" t="str">
            <v xml:space="preserve">Dublin 10 </v>
          </cell>
          <cell r="O21" t="str">
            <v>Malta</v>
          </cell>
          <cell r="Q21" t="str">
            <v>Belarus</v>
          </cell>
          <cell r="V21" t="str">
            <v>PCF-19 Head of Investment</v>
          </cell>
        </row>
        <row r="22">
          <cell r="M22" t="str">
            <v>Dublin 11</v>
          </cell>
          <cell r="O22" t="str">
            <v>Netherlands</v>
          </cell>
          <cell r="Q22" t="str">
            <v>Belgium (EEA)</v>
          </cell>
          <cell r="V22" t="str">
            <v>PCF-43 Head of Claims</v>
          </cell>
        </row>
        <row r="23">
          <cell r="M23" t="str">
            <v>Dublin 12</v>
          </cell>
          <cell r="O23" t="str">
            <v xml:space="preserve">Norway </v>
          </cell>
          <cell r="Q23" t="str">
            <v>Belize</v>
          </cell>
          <cell r="V23" t="str">
            <v>PCF-48 Head of Actuarial Function</v>
          </cell>
        </row>
        <row r="24">
          <cell r="M24" t="str">
            <v>Dublin 13</v>
          </cell>
          <cell r="O24" t="str">
            <v>Poland</v>
          </cell>
          <cell r="Q24" t="str">
            <v>Benin</v>
          </cell>
          <cell r="V24" t="str">
            <v>PCF-21 Head of Treasury</v>
          </cell>
        </row>
        <row r="25">
          <cell r="M25" t="str">
            <v>Dublin 14</v>
          </cell>
          <cell r="O25" t="str">
            <v>Portugal</v>
          </cell>
          <cell r="Q25" t="str">
            <v>Bermuda</v>
          </cell>
          <cell r="V25" t="str">
            <v>PCF-22 Head of Credit</v>
          </cell>
        </row>
        <row r="26">
          <cell r="M26" t="str">
            <v>Dublin 15</v>
          </cell>
          <cell r="O26" t="str">
            <v>Romania</v>
          </cell>
          <cell r="Q26" t="str">
            <v>Bhutan</v>
          </cell>
          <cell r="V26" t="str">
            <v>PCF-23 Head of Asset and Liability Management</v>
          </cell>
        </row>
        <row r="27">
          <cell r="M27" t="str">
            <v>Dublin 16</v>
          </cell>
          <cell r="O27" t="str">
            <v>Slovakia</v>
          </cell>
          <cell r="Q27" t="str">
            <v>Bolivia</v>
          </cell>
          <cell r="V27" t="str">
            <v>PCF-24 Head of Traded Markets</v>
          </cell>
        </row>
        <row r="28">
          <cell r="M28" t="str">
            <v>Dublin 17</v>
          </cell>
          <cell r="O28" t="str">
            <v>Slovenia</v>
          </cell>
          <cell r="Q28" t="str">
            <v>Bosnia And Herzegovina</v>
          </cell>
          <cell r="V28" t="str">
            <v>PCF-25 Head of International Primary Markets</v>
          </cell>
        </row>
        <row r="29">
          <cell r="M29" t="str">
            <v>Dublin 18</v>
          </cell>
          <cell r="O29" t="str">
            <v>Spain</v>
          </cell>
          <cell r="Q29" t="str">
            <v>Botswana</v>
          </cell>
          <cell r="V29" t="str">
            <v>PCF-26 Head of Regulation</v>
          </cell>
        </row>
        <row r="30">
          <cell r="M30" t="str">
            <v>Dublin 20</v>
          </cell>
          <cell r="O30" t="str">
            <v>Sweden</v>
          </cell>
          <cell r="Q30" t="str">
            <v>Bouvet Island</v>
          </cell>
          <cell r="V30" t="str">
            <v>PCF-27 Head of Operations</v>
          </cell>
        </row>
        <row r="31">
          <cell r="M31" t="str">
            <v>Dublin 22</v>
          </cell>
          <cell r="O31" t="str">
            <v>Switzerland (Non-EEA)</v>
          </cell>
          <cell r="Q31" t="str">
            <v>Brazil</v>
          </cell>
          <cell r="V31" t="str">
            <v>PCF-28 Branch Managers in Ireland</v>
          </cell>
        </row>
        <row r="32">
          <cell r="M32" t="str">
            <v>Dublin 24</v>
          </cell>
          <cell r="O32" t="str">
            <v>Gibraltar (Non-EEA)</v>
          </cell>
          <cell r="Q32" t="str">
            <v>British Indian Ocean Territory</v>
          </cell>
          <cell r="V32" t="str">
            <v>PCF-29 Head of Trading</v>
          </cell>
        </row>
        <row r="33">
          <cell r="M33" t="str">
            <v>Co. Dublin</v>
          </cell>
          <cell r="Q33" t="str">
            <v>Brunei Darussalam</v>
          </cell>
          <cell r="V33" t="str">
            <v>PCF-30 Chief Investment Officer</v>
          </cell>
        </row>
        <row r="34">
          <cell r="M34" t="str">
            <v>Co. Fermanagh</v>
          </cell>
          <cell r="Q34" t="str">
            <v xml:space="preserve">Bulgaria (EEA) </v>
          </cell>
          <cell r="V34" t="str">
            <v>PCF-31 Head of Investment</v>
          </cell>
        </row>
        <row r="35">
          <cell r="M35" t="str">
            <v>Co. Galway</v>
          </cell>
          <cell r="Q35" t="str">
            <v>Burkina Faso</v>
          </cell>
          <cell r="V35" t="str">
            <v>PCF-45 Head of Client Asset Oversight</v>
          </cell>
        </row>
        <row r="36">
          <cell r="M36" t="str">
            <v>Co. Kerry</v>
          </cell>
          <cell r="Q36" t="str">
            <v>Burma</v>
          </cell>
          <cell r="V36" t="str">
            <v>PCF-32 Branch Managers in Ireland</v>
          </cell>
        </row>
        <row r="37">
          <cell r="M37" t="str">
            <v>Co. Kildare</v>
          </cell>
          <cell r="Q37" t="str">
            <v>Burundi</v>
          </cell>
          <cell r="V37" t="str">
            <v>PCF-33 Head of Transfer Agency</v>
          </cell>
        </row>
        <row r="38">
          <cell r="M38" t="str">
            <v>Co. Kilkenny</v>
          </cell>
          <cell r="Q38" t="str">
            <v>Cambodia</v>
          </cell>
          <cell r="V38" t="str">
            <v>PCF-34 Head of Accounting (Valuations)</v>
          </cell>
        </row>
        <row r="39">
          <cell r="M39" t="str">
            <v>Co. Laois</v>
          </cell>
          <cell r="Q39" t="str">
            <v>Cameroon</v>
          </cell>
          <cell r="V39" t="str">
            <v>PCF-35 Head of Trustee Services</v>
          </cell>
        </row>
        <row r="40">
          <cell r="M40" t="str">
            <v>Co. Leitrim</v>
          </cell>
          <cell r="Q40" t="str">
            <v>Canada</v>
          </cell>
          <cell r="V40" t="str">
            <v>PCF-36 Head of Custody Services</v>
          </cell>
        </row>
        <row r="41">
          <cell r="M41" t="str">
            <v>Co. Limerick</v>
          </cell>
          <cell r="Q41" t="str">
            <v>Cape Verde</v>
          </cell>
          <cell r="V41" t="str">
            <v>PCF-37 Head of Transfer Agency</v>
          </cell>
        </row>
        <row r="42">
          <cell r="M42" t="str">
            <v>Co. Longford</v>
          </cell>
          <cell r="Q42" t="str">
            <v>Cayman Islands</v>
          </cell>
          <cell r="V42" t="str">
            <v>PCF-38 Head of Accounting Valuations</v>
          </cell>
        </row>
        <row r="43">
          <cell r="M43" t="str">
            <v>Co. Louth</v>
          </cell>
          <cell r="Q43" t="str">
            <v>Central African Republic</v>
          </cell>
          <cell r="V43" t="str">
            <v>PCF-39 Designated Person to whom a director of a UCITS Self Managed Investment Company or Non UCITS Self Managed Investment Company or Management Company may delegate the performance of the management functions</v>
          </cell>
        </row>
        <row r="44">
          <cell r="M44" t="str">
            <v>Co. Mayo</v>
          </cell>
          <cell r="Q44" t="str">
            <v>Ceuta</v>
          </cell>
          <cell r="V44" t="str">
            <v>PCF-46 Head of Investor Money Oversight</v>
          </cell>
        </row>
        <row r="45">
          <cell r="M45" t="str">
            <v>Co. Meath</v>
          </cell>
          <cell r="Q45" t="str">
            <v>Chad</v>
          </cell>
          <cell r="V45" t="str">
            <v>PCF-40 Branch Managers within the State</v>
          </cell>
        </row>
        <row r="46">
          <cell r="M46" t="str">
            <v>Co. Monaghan</v>
          </cell>
          <cell r="Q46" t="str">
            <v>Chile</v>
          </cell>
          <cell r="V46" t="str">
            <v>PCF-47 Head of Credit</v>
          </cell>
        </row>
        <row r="47">
          <cell r="M47" t="str">
            <v>Co. Offaly</v>
          </cell>
          <cell r="Q47" t="str">
            <v>China</v>
          </cell>
          <cell r="V47" t="str">
            <v>PCF-41 Manager of a branch in Ireland of a regulated financial service provider established in a country that is not an EEA country</v>
          </cell>
        </row>
        <row r="48">
          <cell r="M48" t="str">
            <v>Co. Roscommon</v>
          </cell>
          <cell r="Q48" t="str">
            <v>Christmas Island</v>
          </cell>
          <cell r="V48" t="str">
            <v>N/A</v>
          </cell>
        </row>
        <row r="49">
          <cell r="M49" t="str">
            <v>Co. Sligo</v>
          </cell>
          <cell r="Q49" t="str">
            <v>Cocos (Keeling) Islands</v>
          </cell>
        </row>
        <row r="50">
          <cell r="M50" t="str">
            <v>Co. Tipperary</v>
          </cell>
          <cell r="Q50" t="str">
            <v>Colombia</v>
          </cell>
        </row>
        <row r="51">
          <cell r="M51" t="str">
            <v>Co. Tyrone</v>
          </cell>
          <cell r="Q51" t="str">
            <v>Comoros</v>
          </cell>
        </row>
        <row r="52">
          <cell r="M52" t="str">
            <v>Co. Waterford</v>
          </cell>
          <cell r="Q52" t="str">
            <v>Congo</v>
          </cell>
        </row>
        <row r="53">
          <cell r="M53" t="str">
            <v>Co. Westmeath</v>
          </cell>
          <cell r="Q53" t="str">
            <v>Cook Islands</v>
          </cell>
        </row>
        <row r="54">
          <cell r="M54" t="str">
            <v>Co. Wexford</v>
          </cell>
          <cell r="Q54" t="str">
            <v>Costa Rica</v>
          </cell>
        </row>
        <row r="55">
          <cell r="M55" t="str">
            <v>Co. Wicklow</v>
          </cell>
          <cell r="Q55" t="str">
            <v>Cote D'Ivoire</v>
          </cell>
        </row>
        <row r="56">
          <cell r="Q56" t="str">
            <v>Croatia (EEA)</v>
          </cell>
        </row>
        <row r="57">
          <cell r="Q57" t="str">
            <v>Cuba</v>
          </cell>
        </row>
        <row r="58">
          <cell r="Q58" t="str">
            <v>Cyprus (Republic of) (EEA)</v>
          </cell>
        </row>
        <row r="59">
          <cell r="Q59" t="str">
            <v>Czech Republic (EEA)</v>
          </cell>
        </row>
        <row r="60">
          <cell r="Q60" t="str">
            <v>Democratic Republic Of Congo</v>
          </cell>
        </row>
        <row r="61">
          <cell r="Q61" t="str">
            <v>Denmark (EEA)</v>
          </cell>
        </row>
        <row r="62">
          <cell r="Q62" t="str">
            <v>Djibouti</v>
          </cell>
        </row>
        <row r="63">
          <cell r="Q63" t="str">
            <v>Dominica</v>
          </cell>
        </row>
        <row r="64">
          <cell r="Q64" t="str">
            <v>Dominican Republic</v>
          </cell>
        </row>
        <row r="65">
          <cell r="Q65" t="str">
            <v>Ecuador</v>
          </cell>
        </row>
        <row r="66">
          <cell r="Q66" t="str">
            <v>Egypt</v>
          </cell>
        </row>
        <row r="67">
          <cell r="Q67" t="str">
            <v>El Salvador</v>
          </cell>
        </row>
        <row r="68">
          <cell r="Q68" t="str">
            <v>Equatorial Guinea</v>
          </cell>
        </row>
        <row r="69">
          <cell r="Q69" t="str">
            <v>Eritrea</v>
          </cell>
        </row>
        <row r="70">
          <cell r="Q70" t="str">
            <v>Estonia (EEA)</v>
          </cell>
        </row>
        <row r="71">
          <cell r="Q71" t="str">
            <v>Ethiopia</v>
          </cell>
        </row>
        <row r="72">
          <cell r="Q72" t="str">
            <v>Falkland Islands</v>
          </cell>
        </row>
        <row r="73">
          <cell r="Q73" t="str">
            <v>Faroe Islands</v>
          </cell>
        </row>
        <row r="74">
          <cell r="Q74" t="str">
            <v>Fiji</v>
          </cell>
        </row>
        <row r="75">
          <cell r="Q75" t="str">
            <v>Finland (EEA)</v>
          </cell>
        </row>
        <row r="76">
          <cell r="Q76" t="str">
            <v>France (EEA)</v>
          </cell>
        </row>
        <row r="77">
          <cell r="Q77" t="str">
            <v>French Guiana</v>
          </cell>
        </row>
        <row r="78">
          <cell r="Q78" t="str">
            <v>French Polynesia</v>
          </cell>
        </row>
        <row r="79">
          <cell r="Q79" t="str">
            <v>French Southern And Antarctic Lands</v>
          </cell>
        </row>
        <row r="80">
          <cell r="Q80" t="str">
            <v>Gabon</v>
          </cell>
        </row>
        <row r="81">
          <cell r="Q81" t="str">
            <v>Gambia</v>
          </cell>
        </row>
        <row r="82">
          <cell r="Q82" t="str">
            <v>Gaza Strip</v>
          </cell>
        </row>
        <row r="83">
          <cell r="Q83" t="str">
            <v>Georgia</v>
          </cell>
        </row>
        <row r="84">
          <cell r="Q84" t="str">
            <v>Germany (EEA)</v>
          </cell>
        </row>
        <row r="85">
          <cell r="Q85" t="str">
            <v>Ghana</v>
          </cell>
        </row>
        <row r="86">
          <cell r="Q86" t="str">
            <v>Gibraltar</v>
          </cell>
        </row>
        <row r="87">
          <cell r="Q87" t="str">
            <v>Greece (EEA)</v>
          </cell>
        </row>
        <row r="88">
          <cell r="Q88" t="str">
            <v>Greenland</v>
          </cell>
        </row>
        <row r="89">
          <cell r="Q89" t="str">
            <v>Grenada</v>
          </cell>
        </row>
        <row r="90">
          <cell r="Q90" t="str">
            <v>Guadeloupe</v>
          </cell>
        </row>
        <row r="91">
          <cell r="Q91" t="str">
            <v>Guam</v>
          </cell>
        </row>
        <row r="92">
          <cell r="Q92" t="str">
            <v>Guatemala</v>
          </cell>
        </row>
        <row r="93">
          <cell r="Q93" t="str">
            <v>Guernsey</v>
          </cell>
        </row>
        <row r="94">
          <cell r="Q94" t="str">
            <v>Guinea</v>
          </cell>
        </row>
        <row r="95">
          <cell r="Q95" t="str">
            <v>Guinea-Bissau</v>
          </cell>
        </row>
        <row r="96">
          <cell r="Q96" t="str">
            <v>Guyana</v>
          </cell>
        </row>
        <row r="97">
          <cell r="Q97" t="str">
            <v>Haiti</v>
          </cell>
        </row>
        <row r="98">
          <cell r="Q98" t="str">
            <v>Honduras</v>
          </cell>
        </row>
        <row r="99">
          <cell r="Q99" t="str">
            <v>Hong Kong</v>
          </cell>
        </row>
        <row r="100">
          <cell r="Q100" t="str">
            <v>Hungary (EEA)</v>
          </cell>
        </row>
        <row r="101">
          <cell r="Q101" t="str">
            <v>Iceland</v>
          </cell>
        </row>
        <row r="102">
          <cell r="Q102" t="str">
            <v>India</v>
          </cell>
        </row>
        <row r="103">
          <cell r="Q103" t="str">
            <v>Indonesia</v>
          </cell>
        </row>
        <row r="104">
          <cell r="Q104" t="str">
            <v>Iran</v>
          </cell>
        </row>
        <row r="105">
          <cell r="Q105" t="str">
            <v>Iraq</v>
          </cell>
        </row>
        <row r="106">
          <cell r="Q106" t="str">
            <v>Ireland</v>
          </cell>
        </row>
        <row r="107">
          <cell r="Q107" t="str">
            <v>Isle of Man</v>
          </cell>
        </row>
        <row r="108">
          <cell r="Q108" t="str">
            <v>Israel</v>
          </cell>
        </row>
        <row r="109">
          <cell r="Q109" t="str">
            <v>Italy (EEA)</v>
          </cell>
        </row>
        <row r="110">
          <cell r="Q110" t="str">
            <v>Jamaica</v>
          </cell>
        </row>
        <row r="111">
          <cell r="Q111" t="str">
            <v>Japan</v>
          </cell>
        </row>
        <row r="112">
          <cell r="Q112" t="str">
            <v>Jersey</v>
          </cell>
        </row>
        <row r="113">
          <cell r="Q113" t="str">
            <v>Jordan</v>
          </cell>
        </row>
        <row r="114">
          <cell r="Q114" t="str">
            <v>Kazakhstan</v>
          </cell>
        </row>
        <row r="115">
          <cell r="Q115" t="str">
            <v>Kenya</v>
          </cell>
        </row>
        <row r="116">
          <cell r="Q116" t="str">
            <v>Kiribati</v>
          </cell>
        </row>
        <row r="117">
          <cell r="Q117" t="str">
            <v>Korea, Democratic People'S Republic Of (North)</v>
          </cell>
        </row>
        <row r="118">
          <cell r="Q118" t="str">
            <v>Korea, Republic Of (South)</v>
          </cell>
        </row>
        <row r="119">
          <cell r="Q119" t="str">
            <v>Kosovo</v>
          </cell>
        </row>
        <row r="120">
          <cell r="Q120" t="str">
            <v>Kuwait</v>
          </cell>
        </row>
        <row r="121">
          <cell r="Q121" t="str">
            <v>Kyrgyzstan</v>
          </cell>
        </row>
        <row r="122">
          <cell r="Q122" t="str">
            <v>Laos</v>
          </cell>
        </row>
        <row r="123">
          <cell r="Q123" t="str">
            <v>Latvia (EEA)</v>
          </cell>
        </row>
        <row r="124">
          <cell r="Q124" t="str">
            <v>Lebanon</v>
          </cell>
        </row>
        <row r="125">
          <cell r="Q125" t="str">
            <v>Lesotho</v>
          </cell>
        </row>
        <row r="126">
          <cell r="Q126" t="str">
            <v>Liberia</v>
          </cell>
        </row>
        <row r="127">
          <cell r="Q127" t="str">
            <v>Libya</v>
          </cell>
        </row>
        <row r="128">
          <cell r="Q128" t="str">
            <v>Liechtenstein</v>
          </cell>
        </row>
        <row r="129">
          <cell r="Q129" t="str">
            <v>Lithuania (EEA)</v>
          </cell>
        </row>
        <row r="130">
          <cell r="Q130" t="str">
            <v>Luxembourg (EEA)</v>
          </cell>
        </row>
        <row r="131">
          <cell r="Q131" t="str">
            <v>Macau</v>
          </cell>
        </row>
        <row r="132">
          <cell r="Q132" t="str">
            <v>Macedonia (The Former Yugoslav Republic Of)</v>
          </cell>
        </row>
        <row r="133">
          <cell r="Q133" t="str">
            <v>Madagascar</v>
          </cell>
        </row>
        <row r="134">
          <cell r="Q134" t="str">
            <v>Malawi</v>
          </cell>
        </row>
        <row r="135">
          <cell r="Q135" t="str">
            <v>Malaysia</v>
          </cell>
        </row>
        <row r="136">
          <cell r="Q136" t="str">
            <v>Maldives</v>
          </cell>
        </row>
        <row r="137">
          <cell r="Q137" t="str">
            <v>Mali</v>
          </cell>
        </row>
        <row r="138">
          <cell r="Q138" t="str">
            <v>Malta (EEA)</v>
          </cell>
        </row>
        <row r="139">
          <cell r="Q139" t="str">
            <v>Marshall Islands</v>
          </cell>
        </row>
        <row r="140">
          <cell r="Q140" t="str">
            <v>Martinique</v>
          </cell>
        </row>
        <row r="141">
          <cell r="Q141" t="str">
            <v>Mauritania</v>
          </cell>
        </row>
        <row r="142">
          <cell r="Q142" t="str">
            <v>Mauritius</v>
          </cell>
        </row>
        <row r="143">
          <cell r="Q143" t="str">
            <v>Mayotte</v>
          </cell>
        </row>
        <row r="144">
          <cell r="Q144" t="str">
            <v>Melilla</v>
          </cell>
        </row>
        <row r="145">
          <cell r="Q145" t="str">
            <v>Mexico</v>
          </cell>
        </row>
        <row r="146">
          <cell r="Q146" t="str">
            <v>Micronesia (Federated States Of)</v>
          </cell>
        </row>
        <row r="147">
          <cell r="Q147" t="str">
            <v>Moldova (The Republic Of)</v>
          </cell>
        </row>
        <row r="148">
          <cell r="Q148" t="str">
            <v>Monaco</v>
          </cell>
        </row>
        <row r="149">
          <cell r="Q149" t="str">
            <v>Mongolia</v>
          </cell>
        </row>
        <row r="150">
          <cell r="Q150" t="str">
            <v>Montenegro</v>
          </cell>
        </row>
        <row r="151">
          <cell r="Q151" t="str">
            <v>Montserrat</v>
          </cell>
        </row>
        <row r="152">
          <cell r="Q152" t="str">
            <v>Morocco</v>
          </cell>
        </row>
        <row r="153">
          <cell r="Q153" t="str">
            <v>Mozambique</v>
          </cell>
        </row>
        <row r="154">
          <cell r="Q154" t="str">
            <v>Myanmar</v>
          </cell>
        </row>
        <row r="155">
          <cell r="Q155" t="str">
            <v>Namibia</v>
          </cell>
        </row>
        <row r="156">
          <cell r="Q156" t="str">
            <v>Nauru</v>
          </cell>
        </row>
        <row r="157">
          <cell r="Q157" t="str">
            <v>Nepal</v>
          </cell>
        </row>
        <row r="158">
          <cell r="Q158" t="str">
            <v>Netherlands (EEA)</v>
          </cell>
        </row>
        <row r="159">
          <cell r="Q159" t="str">
            <v>Netherlands Antilles</v>
          </cell>
        </row>
        <row r="160">
          <cell r="Q160" t="str">
            <v>New Caledonia</v>
          </cell>
        </row>
        <row r="161">
          <cell r="Q161" t="str">
            <v>New Zealand</v>
          </cell>
        </row>
        <row r="162">
          <cell r="Q162" t="str">
            <v>Nicaragua</v>
          </cell>
        </row>
        <row r="163">
          <cell r="Q163" t="str">
            <v>Niger</v>
          </cell>
        </row>
        <row r="164">
          <cell r="Q164" t="str">
            <v>Nigeria</v>
          </cell>
        </row>
        <row r="165">
          <cell r="Q165" t="str">
            <v>Niue</v>
          </cell>
        </row>
        <row r="166">
          <cell r="Q166" t="str">
            <v>Norfolk Island</v>
          </cell>
        </row>
        <row r="167">
          <cell r="Q167" t="str">
            <v>Northern Mariana Islands</v>
          </cell>
        </row>
        <row r="168">
          <cell r="Q168" t="str">
            <v>Norway</v>
          </cell>
        </row>
        <row r="169">
          <cell r="Q169" t="str">
            <v>Oman</v>
          </cell>
        </row>
        <row r="170">
          <cell r="Q170" t="str">
            <v>Pakistan</v>
          </cell>
        </row>
        <row r="171">
          <cell r="Q171" t="str">
            <v>Palau</v>
          </cell>
        </row>
        <row r="172">
          <cell r="Q172" t="str">
            <v>Palestine</v>
          </cell>
        </row>
        <row r="173">
          <cell r="Q173" t="str">
            <v>Panama</v>
          </cell>
        </row>
        <row r="174">
          <cell r="Q174" t="str">
            <v>Papua New Guinea</v>
          </cell>
        </row>
        <row r="175">
          <cell r="Q175" t="str">
            <v>Paraguay</v>
          </cell>
        </row>
        <row r="176">
          <cell r="Q176" t="str">
            <v>Peru</v>
          </cell>
        </row>
        <row r="177">
          <cell r="Q177" t="str">
            <v>Philippines</v>
          </cell>
        </row>
        <row r="178">
          <cell r="Q178" t="str">
            <v>Pitcairn Islands</v>
          </cell>
        </row>
        <row r="179">
          <cell r="Q179" t="str">
            <v>Poland (EEA)</v>
          </cell>
        </row>
        <row r="180">
          <cell r="Q180" t="str">
            <v>Portugal (EEA)</v>
          </cell>
        </row>
        <row r="181">
          <cell r="Q181" t="str">
            <v>Qatar</v>
          </cell>
        </row>
        <row r="182">
          <cell r="Q182" t="str">
            <v>Romania (EEA)</v>
          </cell>
        </row>
        <row r="183">
          <cell r="Q183" t="str">
            <v>Russian Federation</v>
          </cell>
        </row>
        <row r="184">
          <cell r="Q184" t="str">
            <v>Rwanda</v>
          </cell>
        </row>
        <row r="185">
          <cell r="Q185" t="str">
            <v>Saint Barthelemy</v>
          </cell>
        </row>
        <row r="186">
          <cell r="Q186" t="str">
            <v>Saint Helena (Incl Ascension Island And Tristan De Cunha)</v>
          </cell>
        </row>
        <row r="187">
          <cell r="Q187" t="str">
            <v>Saint Kitts And Nevis</v>
          </cell>
        </row>
        <row r="188">
          <cell r="Q188" t="str">
            <v>Saint Lucia</v>
          </cell>
        </row>
        <row r="189">
          <cell r="Q189" t="str">
            <v>Saint Pierre And Miquelon</v>
          </cell>
        </row>
        <row r="190">
          <cell r="Q190" t="str">
            <v>Saint Vincent And The Grenadines</v>
          </cell>
        </row>
        <row r="191">
          <cell r="Q191" t="str">
            <v>Samoa</v>
          </cell>
        </row>
        <row r="192">
          <cell r="Q192" t="str">
            <v>San Marino</v>
          </cell>
        </row>
        <row r="193">
          <cell r="Q193" t="str">
            <v>Sao Tome And Principe</v>
          </cell>
        </row>
        <row r="194">
          <cell r="Q194" t="str">
            <v>Saudi Arabia</v>
          </cell>
        </row>
        <row r="195">
          <cell r="Q195" t="str">
            <v>Senegal</v>
          </cell>
        </row>
        <row r="196">
          <cell r="Q196" t="str">
            <v>Serbia</v>
          </cell>
        </row>
        <row r="197">
          <cell r="Q197" t="str">
            <v>Seychelles</v>
          </cell>
        </row>
        <row r="198">
          <cell r="Q198" t="str">
            <v>Sierra Leone</v>
          </cell>
        </row>
        <row r="199">
          <cell r="Q199" t="str">
            <v>Singapore</v>
          </cell>
        </row>
        <row r="200">
          <cell r="Q200" t="str">
            <v>Slovakia (EEA)</v>
          </cell>
        </row>
        <row r="201">
          <cell r="Q201" t="str">
            <v>Slovenia (EEA)</v>
          </cell>
        </row>
        <row r="202">
          <cell r="Q202" t="str">
            <v>Solomon Islands</v>
          </cell>
        </row>
        <row r="203">
          <cell r="Q203" t="str">
            <v>Somalia</v>
          </cell>
        </row>
        <row r="204">
          <cell r="Q204" t="str">
            <v>South Africa</v>
          </cell>
        </row>
        <row r="205">
          <cell r="Q205" t="str">
            <v>South Georgia And The South Sandwich Islands</v>
          </cell>
        </row>
        <row r="206">
          <cell r="Q206" t="str">
            <v>South Sudan</v>
          </cell>
        </row>
        <row r="207">
          <cell r="Q207" t="str">
            <v>Spain (EEA)</v>
          </cell>
        </row>
        <row r="208">
          <cell r="Q208" t="str">
            <v>Sri Lanka</v>
          </cell>
        </row>
        <row r="209">
          <cell r="Q209" t="str">
            <v>Sudan</v>
          </cell>
        </row>
        <row r="210">
          <cell r="Q210" t="str">
            <v>Suriname</v>
          </cell>
        </row>
        <row r="211">
          <cell r="Q211" t="str">
            <v>Svalbard</v>
          </cell>
        </row>
        <row r="212">
          <cell r="Q212" t="str">
            <v>Swaziland</v>
          </cell>
        </row>
        <row r="213">
          <cell r="Q213" t="str">
            <v>Sweden (EEA)</v>
          </cell>
        </row>
        <row r="214">
          <cell r="Q214" t="str">
            <v>Switzerland</v>
          </cell>
        </row>
        <row r="215">
          <cell r="Q215" t="str">
            <v>Syria</v>
          </cell>
        </row>
        <row r="216">
          <cell r="Q216" t="str">
            <v>Taiwan</v>
          </cell>
        </row>
        <row r="217">
          <cell r="Q217" t="str">
            <v>Tajikistan</v>
          </cell>
        </row>
        <row r="218">
          <cell r="Q218" t="str">
            <v>Tanzania</v>
          </cell>
        </row>
        <row r="219">
          <cell r="Q219" t="str">
            <v>Thailand</v>
          </cell>
        </row>
        <row r="220">
          <cell r="Q220" t="str">
            <v>Timor Leste</v>
          </cell>
        </row>
        <row r="221">
          <cell r="Q221" t="str">
            <v>Togo</v>
          </cell>
        </row>
        <row r="222">
          <cell r="Q222" t="str">
            <v>Tokelau</v>
          </cell>
        </row>
        <row r="223">
          <cell r="Q223" t="str">
            <v>Tonga</v>
          </cell>
        </row>
        <row r="224">
          <cell r="Q224" t="str">
            <v>Trinidad And Tobago</v>
          </cell>
        </row>
        <row r="225">
          <cell r="Q225" t="str">
            <v>Tunisia</v>
          </cell>
        </row>
        <row r="226">
          <cell r="Q226" t="str">
            <v>Turkey</v>
          </cell>
        </row>
        <row r="227">
          <cell r="Q227" t="str">
            <v>Turkmenistan</v>
          </cell>
        </row>
        <row r="228">
          <cell r="Q228" t="str">
            <v>Turks And Caicos Islands</v>
          </cell>
        </row>
        <row r="229">
          <cell r="Q229" t="str">
            <v>Tuvalu</v>
          </cell>
        </row>
        <row r="230">
          <cell r="Q230" t="str">
            <v>Uganda</v>
          </cell>
        </row>
        <row r="231">
          <cell r="Q231" t="str">
            <v>UK &amp; NI</v>
          </cell>
        </row>
        <row r="232">
          <cell r="Q232" t="str">
            <v>Ukraine</v>
          </cell>
        </row>
        <row r="233">
          <cell r="Q233" t="str">
            <v>United Arab Emirates</v>
          </cell>
        </row>
        <row r="234">
          <cell r="Q234" t="str">
            <v>United States</v>
          </cell>
        </row>
        <row r="235">
          <cell r="Q235" t="str">
            <v>United States Minor Outlying Islands</v>
          </cell>
        </row>
        <row r="236">
          <cell r="Q236" t="str">
            <v>Uruguay</v>
          </cell>
        </row>
        <row r="237">
          <cell r="Q237" t="str">
            <v>Uzbekistan</v>
          </cell>
        </row>
        <row r="238">
          <cell r="Q238" t="str">
            <v>Vanuatu</v>
          </cell>
        </row>
        <row r="239">
          <cell r="Q239" t="str">
            <v>Vatican City State (Holy See)</v>
          </cell>
        </row>
        <row r="240">
          <cell r="Q240" t="str">
            <v>Venezuela</v>
          </cell>
        </row>
        <row r="241">
          <cell r="Q241" t="str">
            <v>Vietnam</v>
          </cell>
        </row>
        <row r="242">
          <cell r="Q242" t="str">
            <v>Virgin Islands (British)</v>
          </cell>
        </row>
        <row r="243">
          <cell r="Q243" t="str">
            <v>Virgin Islands (U.S.)</v>
          </cell>
        </row>
        <row r="244">
          <cell r="Q244" t="str">
            <v>Yemen</v>
          </cell>
        </row>
        <row r="245">
          <cell r="Q245" t="str">
            <v>Zambia</v>
          </cell>
        </row>
        <row r="246">
          <cell r="Q246" t="str">
            <v>Zimbabwe</v>
          </cell>
        </row>
      </sheetData>
      <sheetData sheetId="1"/>
      <sheetData sheetId="2"/>
      <sheetData sheetId="3">
        <row r="16">
          <cell r="S16" t="str">
            <v>Invalid</v>
          </cell>
        </row>
      </sheetData>
      <sheetData sheetId="4">
        <row r="48">
          <cell r="M48" t="str">
            <v>Invalid</v>
          </cell>
        </row>
      </sheetData>
      <sheetData sheetId="5">
        <row r="16">
          <cell r="M16" t="str">
            <v>Invalid</v>
          </cell>
        </row>
      </sheetData>
      <sheetData sheetId="6">
        <row r="14">
          <cell r="M14">
            <v>0</v>
          </cell>
        </row>
      </sheetData>
      <sheetData sheetId="7">
        <row r="26">
          <cell r="P26" t="str">
            <v>Invalid</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Tab"/>
      <sheetName val="1. Firm Details_Old"/>
      <sheetName val="Control"/>
      <sheetName val="1. Firm Details old"/>
      <sheetName val="Cover"/>
      <sheetName val="1. Firm Details"/>
      <sheetName val="2. Shareholdings &amp; Management"/>
      <sheetName val="Required Documentation"/>
      <sheetName val="Business Plan"/>
      <sheetName val="3. AML&amp;CFT Goverance"/>
      <sheetName val="4. Firm ML.TF Risk Profile"/>
      <sheetName val="5. Risk Based Approach"/>
      <sheetName val="Declarations - Complete All"/>
      <sheetName val="Registration Document Checklist"/>
      <sheetName val="2. Establish Goverance"/>
      <sheetName val="5. Wire Transfers (2)"/>
      <sheetName val="Output"/>
      <sheetName val="Glossary"/>
      <sheetName val="Additonal Information"/>
      <sheetName val="6.Report Management Information"/>
      <sheetName val="7. REQ Completed by"/>
      <sheetName val="8. Completion Notes"/>
    </sheetNames>
    <sheetDataSet>
      <sheetData sheetId="0" refreshError="1"/>
      <sheetData sheetId="1" refreshError="1"/>
      <sheetData sheetId="2" refreshError="1">
        <row r="2">
          <cell r="M2" t="str">
            <v>Co. Antrim</v>
          </cell>
          <cell r="S2" t="str">
            <v>Sole trader</v>
          </cell>
        </row>
        <row r="3">
          <cell r="S3" t="str">
            <v>Private limited company</v>
          </cell>
          <cell r="CE3" t="str">
            <v>FALSE FALSE FALSE</v>
          </cell>
          <cell r="CF3">
            <v>0</v>
          </cell>
          <cell r="CG3">
            <v>1</v>
          </cell>
        </row>
        <row r="4">
          <cell r="S4" t="str">
            <v>Partnership</v>
          </cell>
          <cell r="CE4" t="str">
            <v>TRUE FALSE FALSE</v>
          </cell>
          <cell r="CF4" t="str">
            <v>Yes</v>
          </cell>
          <cell r="CG4">
            <v>0</v>
          </cell>
        </row>
        <row r="5">
          <cell r="S5" t="str">
            <v>Limited liability partnership</v>
          </cell>
          <cell r="CE5" t="str">
            <v>FALSE TRUE FALSE</v>
          </cell>
          <cell r="CF5" t="str">
            <v>No</v>
          </cell>
          <cell r="CG5">
            <v>0</v>
          </cell>
        </row>
        <row r="6">
          <cell r="S6" t="str">
            <v>Public limited company</v>
          </cell>
          <cell r="CE6" t="str">
            <v>FALSE FALSE TRUE</v>
          </cell>
          <cell r="CF6" t="str">
            <v>N/A</v>
          </cell>
          <cell r="CG6">
            <v>0</v>
          </cell>
        </row>
        <row r="7">
          <cell r="S7" t="str">
            <v>Limited partnership</v>
          </cell>
          <cell r="CE7" t="str">
            <v>TRUE TRUE TRUE</v>
          </cell>
          <cell r="CF7" t="str">
            <v>Invalid Input</v>
          </cell>
          <cell r="CG7">
            <v>1</v>
          </cell>
        </row>
        <row r="8">
          <cell r="S8" t="str">
            <v>Unincorporated association</v>
          </cell>
          <cell r="CE8" t="str">
            <v>TRUE TRUE FALSE</v>
          </cell>
          <cell r="CF8" t="str">
            <v>Invalid Input</v>
          </cell>
          <cell r="CG8">
            <v>1</v>
          </cell>
        </row>
        <row r="9">
          <cell r="S9" t="str">
            <v>Special purpose vehicle</v>
          </cell>
          <cell r="CE9" t="str">
            <v>TRUE FALSE TRUE</v>
          </cell>
          <cell r="CF9" t="str">
            <v>Invalid Input</v>
          </cell>
          <cell r="CG9">
            <v>1</v>
          </cell>
        </row>
        <row r="10">
          <cell r="S10" t="str">
            <v>Foreign entity - give details</v>
          </cell>
          <cell r="CE10" t="str">
            <v>FALSE TRUE TRUE</v>
          </cell>
          <cell r="CF10" t="str">
            <v>Invalid Input</v>
          </cell>
          <cell r="CG10">
            <v>1</v>
          </cell>
        </row>
        <row r="11">
          <cell r="S11" t="str">
            <v>Other, please specify</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tents"/>
      <sheetName val="Notes on Completion"/>
      <sheetName val="Cover"/>
      <sheetName val="Cover (2)"/>
      <sheetName val="Section 1"/>
      <sheetName val="Section 2"/>
      <sheetName val="Section 3"/>
      <sheetName val="Section 4"/>
      <sheetName val="Section 5"/>
      <sheetName val="Section 6"/>
      <sheetName val="Section 7"/>
      <sheetName val="Section 8"/>
      <sheetName val="9. Declarations"/>
    </sheetNames>
    <sheetDataSet>
      <sheetData sheetId="0">
        <row r="2">
          <cell r="A2" t="str">
            <v>Co. Antrim</v>
          </cell>
          <cell r="C2" t="str">
            <v>Sole trader</v>
          </cell>
          <cell r="E2" t="str">
            <v>Austria</v>
          </cell>
          <cell r="G2" t="str">
            <v>Afghanistan</v>
          </cell>
          <cell r="I2" t="str">
            <v>Benefical Owner</v>
          </cell>
          <cell r="N2" t="str">
            <v>Passport</v>
          </cell>
          <cell r="T2" t="str">
            <v>FALSE FALSE FALSE</v>
          </cell>
          <cell r="U2" t="str">
            <v/>
          </cell>
          <cell r="W2" t="str">
            <v>FALSE FALSE FALSE</v>
          </cell>
          <cell r="X2">
            <v>0</v>
          </cell>
          <cell r="Y2">
            <v>1</v>
          </cell>
          <cell r="AG2">
            <v>1</v>
          </cell>
          <cell r="AI2">
            <v>1</v>
          </cell>
        </row>
        <row r="3">
          <cell r="A3" t="str">
            <v>Co. Armagh</v>
          </cell>
          <cell r="C3" t="str">
            <v>Private limited company</v>
          </cell>
          <cell r="E3" t="str">
            <v>Belgium</v>
          </cell>
          <cell r="G3" t="str">
            <v>Albania</v>
          </cell>
          <cell r="I3" t="str">
            <v>Benefical Owner &amp; Significant Influence</v>
          </cell>
          <cell r="N3" t="str">
            <v>Driving License</v>
          </cell>
          <cell r="T3" t="str">
            <v>TRUE FALSE FALSE</v>
          </cell>
          <cell r="U3" t="str">
            <v>Yes</v>
          </cell>
          <cell r="W3" t="str">
            <v>TRUE FALSE FALSE</v>
          </cell>
          <cell r="X3" t="str">
            <v>Yes</v>
          </cell>
          <cell r="Y3">
            <v>0</v>
          </cell>
          <cell r="AG3">
            <v>2</v>
          </cell>
          <cell r="AI3">
            <v>2</v>
          </cell>
        </row>
        <row r="4">
          <cell r="A4" t="str">
            <v>Co. Carlow</v>
          </cell>
          <cell r="C4" t="str">
            <v>Partnership</v>
          </cell>
          <cell r="E4" t="str">
            <v>Bulgaria</v>
          </cell>
          <cell r="G4" t="str">
            <v>Algeria</v>
          </cell>
          <cell r="I4" t="str">
            <v>Controllor</v>
          </cell>
          <cell r="T4" t="str">
            <v>FALSE TRUE FALSE</v>
          </cell>
          <cell r="U4" t="str">
            <v>No</v>
          </cell>
          <cell r="W4" t="str">
            <v>FALSE TRUE FALSE</v>
          </cell>
          <cell r="X4" t="str">
            <v>No</v>
          </cell>
          <cell r="Y4">
            <v>0</v>
          </cell>
          <cell r="AG4">
            <v>3</v>
          </cell>
          <cell r="AI4">
            <v>3</v>
          </cell>
        </row>
        <row r="5">
          <cell r="A5" t="str">
            <v>Co. Cavan</v>
          </cell>
          <cell r="C5" t="str">
            <v>Designated Activity Company</v>
          </cell>
          <cell r="E5" t="str">
            <v>Croatia</v>
          </cell>
          <cell r="G5" t="str">
            <v>American Samoa</v>
          </cell>
          <cell r="T5" t="str">
            <v>FALSE FALSE TRUE</v>
          </cell>
          <cell r="U5" t="str">
            <v>N/A</v>
          </cell>
          <cell r="W5" t="str">
            <v>FALSE FALSE TRUE</v>
          </cell>
          <cell r="X5" t="str">
            <v>N/A</v>
          </cell>
          <cell r="Y5">
            <v>0</v>
          </cell>
          <cell r="AG5">
            <v>4</v>
          </cell>
          <cell r="AI5">
            <v>4</v>
          </cell>
        </row>
        <row r="6">
          <cell r="A6" t="str">
            <v>Co. Clare</v>
          </cell>
          <cell r="C6" t="str">
            <v>Limited liability partnership</v>
          </cell>
          <cell r="E6" t="str">
            <v>Cyprus (Republic of)</v>
          </cell>
          <cell r="G6" t="str">
            <v>Andorra</v>
          </cell>
          <cell r="T6" t="str">
            <v>TRUE TRUE TRUE</v>
          </cell>
          <cell r="U6" t="str">
            <v>Invalid Input</v>
          </cell>
          <cell r="W6" t="str">
            <v>TRUE TRUE TRUE</v>
          </cell>
          <cell r="X6" t="str">
            <v>Invalid Input</v>
          </cell>
          <cell r="Y6">
            <v>1</v>
          </cell>
          <cell r="AG6">
            <v>5</v>
          </cell>
          <cell r="AI6">
            <v>5</v>
          </cell>
        </row>
        <row r="7">
          <cell r="A7" t="str">
            <v>Co. Cork</v>
          </cell>
          <cell r="C7" t="str">
            <v>Public limited company</v>
          </cell>
          <cell r="E7" t="str">
            <v>Czech Republic</v>
          </cell>
          <cell r="G7" t="str">
            <v>Angola</v>
          </cell>
          <cell r="T7" t="str">
            <v>TRUE TRUE FALSE</v>
          </cell>
          <cell r="U7" t="str">
            <v>Invalid Input</v>
          </cell>
          <cell r="W7" t="str">
            <v>TRUE TRUE FALSE</v>
          </cell>
          <cell r="X7" t="str">
            <v>Invalid Input</v>
          </cell>
          <cell r="Y7">
            <v>1</v>
          </cell>
          <cell r="AG7">
            <v>6</v>
          </cell>
          <cell r="AI7" t="str">
            <v>5+</v>
          </cell>
        </row>
        <row r="8">
          <cell r="A8" t="str">
            <v>Co. Derry</v>
          </cell>
          <cell r="C8" t="str">
            <v>Limited partnership</v>
          </cell>
          <cell r="E8" t="str">
            <v>Denmark</v>
          </cell>
          <cell r="G8" t="str">
            <v>Anguilla</v>
          </cell>
          <cell r="T8" t="str">
            <v>TRUE FALSE TRUE</v>
          </cell>
          <cell r="U8" t="str">
            <v>Invalid Input</v>
          </cell>
          <cell r="W8" t="str">
            <v>TRUE FALSE TRUE</v>
          </cell>
          <cell r="X8" t="str">
            <v>Invalid Input</v>
          </cell>
          <cell r="Y8">
            <v>1</v>
          </cell>
          <cell r="AG8">
            <v>7</v>
          </cell>
        </row>
        <row r="9">
          <cell r="A9" t="str">
            <v>Co. Donegal</v>
          </cell>
          <cell r="C9" t="str">
            <v>Unincorporated association</v>
          </cell>
          <cell r="E9" t="str">
            <v>Estonia</v>
          </cell>
          <cell r="G9" t="str">
            <v>Antarctica</v>
          </cell>
          <cell r="T9" t="str">
            <v>FALSE TRUE TRUE</v>
          </cell>
          <cell r="U9" t="str">
            <v>Invalid Input</v>
          </cell>
          <cell r="W9" t="str">
            <v>FALSE TRUE TRUE</v>
          </cell>
          <cell r="X9" t="str">
            <v>Invalid Input</v>
          </cell>
          <cell r="Y9">
            <v>1</v>
          </cell>
          <cell r="AG9">
            <v>8</v>
          </cell>
        </row>
        <row r="10">
          <cell r="A10" t="str">
            <v>Co. Down</v>
          </cell>
          <cell r="C10" t="str">
            <v>Special purpose vehicle</v>
          </cell>
          <cell r="E10" t="str">
            <v>Finland</v>
          </cell>
          <cell r="G10" t="str">
            <v>Antigua And Barbuda</v>
          </cell>
          <cell r="AG10">
            <v>9</v>
          </cell>
        </row>
        <row r="11">
          <cell r="A11" t="str">
            <v>Dublin 1</v>
          </cell>
          <cell r="C11" t="str">
            <v>Foreign entity - give details</v>
          </cell>
          <cell r="E11" t="str">
            <v>France</v>
          </cell>
          <cell r="G11" t="str">
            <v>Argentina</v>
          </cell>
          <cell r="AG11">
            <v>10</v>
          </cell>
        </row>
        <row r="12">
          <cell r="A12" t="str">
            <v>Dublin 2</v>
          </cell>
          <cell r="C12" t="str">
            <v>Other, please specify</v>
          </cell>
          <cell r="E12" t="str">
            <v>Germany</v>
          </cell>
          <cell r="G12" t="str">
            <v>Armenia</v>
          </cell>
          <cell r="AG12" t="str">
            <v>10+</v>
          </cell>
        </row>
        <row r="13">
          <cell r="A13" t="str">
            <v>Dublin 3</v>
          </cell>
          <cell r="E13" t="str">
            <v>Greece</v>
          </cell>
          <cell r="G13" t="str">
            <v>Aruba</v>
          </cell>
        </row>
        <row r="14">
          <cell r="A14" t="str">
            <v>Dublin 4</v>
          </cell>
          <cell r="E14" t="str">
            <v>Hungary</v>
          </cell>
          <cell r="G14" t="str">
            <v>Australia</v>
          </cell>
        </row>
        <row r="15">
          <cell r="A15" t="str">
            <v>Dublin 5</v>
          </cell>
          <cell r="E15" t="str">
            <v xml:space="preserve">Iceland </v>
          </cell>
          <cell r="G15" t="str">
            <v>Austria (EEA)</v>
          </cell>
        </row>
        <row r="16">
          <cell r="A16" t="str">
            <v xml:space="preserve">Dublin 6 </v>
          </cell>
          <cell r="E16" t="str">
            <v>Italy</v>
          </cell>
          <cell r="G16" t="str">
            <v>Azerbaijan</v>
          </cell>
        </row>
        <row r="17">
          <cell r="A17" t="str">
            <v>Dublin 7</v>
          </cell>
          <cell r="E17" t="str">
            <v>Latvia</v>
          </cell>
          <cell r="G17" t="str">
            <v>Bahamas</v>
          </cell>
        </row>
        <row r="18">
          <cell r="A18" t="str">
            <v>Dublin 6W</v>
          </cell>
          <cell r="E18" t="str">
            <v xml:space="preserve">Liechtenstein </v>
          </cell>
          <cell r="G18" t="str">
            <v>Bahrain</v>
          </cell>
        </row>
        <row r="19">
          <cell r="A19" t="str">
            <v>Dublin 8</v>
          </cell>
          <cell r="E19" t="str">
            <v>Lithuania</v>
          </cell>
          <cell r="G19" t="str">
            <v>Bangladesh</v>
          </cell>
        </row>
        <row r="20">
          <cell r="A20" t="str">
            <v>Dublin 9</v>
          </cell>
          <cell r="E20" t="str">
            <v>Luxembourg</v>
          </cell>
          <cell r="G20" t="str">
            <v>Barbados</v>
          </cell>
        </row>
        <row r="21">
          <cell r="A21" t="str">
            <v xml:space="preserve">Dublin 10 </v>
          </cell>
          <cell r="E21" t="str">
            <v>Malta</v>
          </cell>
          <cell r="G21" t="str">
            <v>Belarus</v>
          </cell>
        </row>
        <row r="22">
          <cell r="A22" t="str">
            <v>Dublin 11</v>
          </cell>
          <cell r="E22" t="str">
            <v>Netherlands</v>
          </cell>
          <cell r="G22" t="str">
            <v>Belgium (EEA)</v>
          </cell>
        </row>
        <row r="23">
          <cell r="A23" t="str">
            <v>Dublin 12</v>
          </cell>
          <cell r="E23" t="str">
            <v xml:space="preserve">Norway </v>
          </cell>
          <cell r="G23" t="str">
            <v>Belize</v>
          </cell>
        </row>
        <row r="24">
          <cell r="A24" t="str">
            <v>Dublin 13</v>
          </cell>
          <cell r="E24" t="str">
            <v>Poland</v>
          </cell>
          <cell r="G24" t="str">
            <v>Benin</v>
          </cell>
        </row>
        <row r="25">
          <cell r="A25" t="str">
            <v>Dublin 14</v>
          </cell>
          <cell r="E25" t="str">
            <v>Portugal</v>
          </cell>
          <cell r="G25" t="str">
            <v>Bermuda</v>
          </cell>
        </row>
        <row r="26">
          <cell r="A26" t="str">
            <v>Dublin 15</v>
          </cell>
          <cell r="E26" t="str">
            <v>Romania</v>
          </cell>
          <cell r="G26" t="str">
            <v>Bhutan</v>
          </cell>
        </row>
        <row r="27">
          <cell r="A27" t="str">
            <v>Dublin 16</v>
          </cell>
          <cell r="E27" t="str">
            <v>Slovakia</v>
          </cell>
          <cell r="G27" t="str">
            <v>Bolivia</v>
          </cell>
        </row>
        <row r="28">
          <cell r="A28" t="str">
            <v>Dublin 17</v>
          </cell>
          <cell r="E28" t="str">
            <v>Slovenia</v>
          </cell>
          <cell r="G28" t="str">
            <v>Bosnia And Herzegovina</v>
          </cell>
        </row>
        <row r="29">
          <cell r="A29" t="str">
            <v>Dublin 18</v>
          </cell>
          <cell r="E29" t="str">
            <v>Spain</v>
          </cell>
          <cell r="G29" t="str">
            <v>Botswana</v>
          </cell>
        </row>
        <row r="30">
          <cell r="A30" t="str">
            <v>Dublin 20</v>
          </cell>
          <cell r="E30" t="str">
            <v>Sweden</v>
          </cell>
          <cell r="G30" t="str">
            <v>Bouvet Island</v>
          </cell>
        </row>
        <row r="31">
          <cell r="A31" t="str">
            <v>Dublin 22</v>
          </cell>
          <cell r="E31" t="str">
            <v>Switzerland (Non-EEA)</v>
          </cell>
          <cell r="G31" t="str">
            <v>Brazil</v>
          </cell>
        </row>
        <row r="32">
          <cell r="A32" t="str">
            <v>Dublin 24</v>
          </cell>
          <cell r="E32" t="str">
            <v>Gibraltar (Non-EEA)</v>
          </cell>
          <cell r="G32" t="str">
            <v>British Indian Ocean Territory</v>
          </cell>
        </row>
        <row r="33">
          <cell r="A33" t="str">
            <v>Co. Dublin</v>
          </cell>
          <cell r="G33" t="str">
            <v>Brunei Darussalam</v>
          </cell>
        </row>
        <row r="34">
          <cell r="A34" t="str">
            <v>Co. Fermanagh</v>
          </cell>
          <cell r="G34" t="str">
            <v xml:space="preserve">Bulgaria (EEA) </v>
          </cell>
        </row>
        <row r="35">
          <cell r="A35" t="str">
            <v>Co. Galway</v>
          </cell>
          <cell r="G35" t="str">
            <v>Burkina Faso</v>
          </cell>
        </row>
        <row r="36">
          <cell r="A36" t="str">
            <v>Co. Kerry</v>
          </cell>
          <cell r="G36" t="str">
            <v>Burma</v>
          </cell>
        </row>
        <row r="37">
          <cell r="A37" t="str">
            <v>Co. Kildare</v>
          </cell>
          <cell r="G37" t="str">
            <v>Burundi</v>
          </cell>
        </row>
        <row r="38">
          <cell r="A38" t="str">
            <v>Co. Kilkenny</v>
          </cell>
          <cell r="G38" t="str">
            <v>Cambodia</v>
          </cell>
        </row>
        <row r="39">
          <cell r="A39" t="str">
            <v>Co. Laois</v>
          </cell>
          <cell r="G39" t="str">
            <v>Cameroon</v>
          </cell>
        </row>
        <row r="40">
          <cell r="A40" t="str">
            <v>Co. Leitrim</v>
          </cell>
          <cell r="G40" t="str">
            <v>Canada</v>
          </cell>
        </row>
        <row r="41">
          <cell r="A41" t="str">
            <v>Co. Limerick</v>
          </cell>
          <cell r="G41" t="str">
            <v>Cape Verde</v>
          </cell>
        </row>
        <row r="42">
          <cell r="A42" t="str">
            <v>Co. Longford</v>
          </cell>
          <cell r="G42" t="str">
            <v>Cayman Islands</v>
          </cell>
        </row>
        <row r="43">
          <cell r="A43" t="str">
            <v>Co. Louth</v>
          </cell>
          <cell r="G43" t="str">
            <v>Central African Republic</v>
          </cell>
        </row>
        <row r="44">
          <cell r="A44" t="str">
            <v>Co. Mayo</v>
          </cell>
          <cell r="G44" t="str">
            <v>Ceuta</v>
          </cell>
        </row>
        <row r="45">
          <cell r="A45" t="str">
            <v>Co. Meath</v>
          </cell>
          <cell r="G45" t="str">
            <v>Chad</v>
          </cell>
        </row>
        <row r="46">
          <cell r="A46" t="str">
            <v>Co. Monaghan</v>
          </cell>
          <cell r="G46" t="str">
            <v>Chile</v>
          </cell>
        </row>
        <row r="47">
          <cell r="A47" t="str">
            <v>Co. Offaly</v>
          </cell>
          <cell r="G47" t="str">
            <v>China</v>
          </cell>
        </row>
        <row r="48">
          <cell r="A48" t="str">
            <v>Co. Roscommon</v>
          </cell>
          <cell r="G48" t="str">
            <v>Christmas Island</v>
          </cell>
        </row>
        <row r="49">
          <cell r="A49" t="str">
            <v>Co. Sligo</v>
          </cell>
          <cell r="G49" t="str">
            <v>Cocos (Keeling) Islands</v>
          </cell>
        </row>
        <row r="50">
          <cell r="A50" t="str">
            <v>Co. Tipperary</v>
          </cell>
          <cell r="G50" t="str">
            <v>Colombia</v>
          </cell>
        </row>
        <row r="51">
          <cell r="A51" t="str">
            <v>Co. Tyrone</v>
          </cell>
          <cell r="G51" t="str">
            <v>Comoros</v>
          </cell>
        </row>
        <row r="52">
          <cell r="A52" t="str">
            <v>Co. Waterford</v>
          </cell>
          <cell r="G52" t="str">
            <v>Congo</v>
          </cell>
        </row>
        <row r="53">
          <cell r="A53" t="str">
            <v>Co. Westmeath</v>
          </cell>
          <cell r="G53" t="str">
            <v>Cook Islands</v>
          </cell>
        </row>
        <row r="54">
          <cell r="A54" t="str">
            <v>Co. Wexford</v>
          </cell>
          <cell r="G54" t="str">
            <v>Costa Rica</v>
          </cell>
        </row>
        <row r="55">
          <cell r="A55" t="str">
            <v>Co. Wicklow</v>
          </cell>
          <cell r="G55" t="str">
            <v>Cote D'Ivoire</v>
          </cell>
        </row>
        <row r="56">
          <cell r="G56" t="str">
            <v>Croatia (EEA)</v>
          </cell>
        </row>
        <row r="57">
          <cell r="G57" t="str">
            <v>Cuba</v>
          </cell>
        </row>
        <row r="58">
          <cell r="G58" t="str">
            <v>Cyprus (Republic of) (EEA)</v>
          </cell>
        </row>
        <row r="59">
          <cell r="G59" t="str">
            <v>Czech Republic (EEA)</v>
          </cell>
        </row>
        <row r="60">
          <cell r="G60" t="str">
            <v>Democratic Republic Of Congo</v>
          </cell>
        </row>
        <row r="61">
          <cell r="G61" t="str">
            <v>Denmark (EEA)</v>
          </cell>
        </row>
        <row r="62">
          <cell r="G62" t="str">
            <v>Djibouti</v>
          </cell>
        </row>
        <row r="63">
          <cell r="G63" t="str">
            <v>Dominica</v>
          </cell>
        </row>
        <row r="64">
          <cell r="G64" t="str">
            <v>Dominican Republic</v>
          </cell>
        </row>
        <row r="65">
          <cell r="G65" t="str">
            <v>Ecuador</v>
          </cell>
        </row>
        <row r="66">
          <cell r="G66" t="str">
            <v>Egypt</v>
          </cell>
        </row>
        <row r="67">
          <cell r="G67" t="str">
            <v>El Salvador</v>
          </cell>
        </row>
        <row r="68">
          <cell r="G68" t="str">
            <v>Equatorial Guinea</v>
          </cell>
        </row>
        <row r="69">
          <cell r="G69" t="str">
            <v>Eritrea</v>
          </cell>
        </row>
        <row r="70">
          <cell r="G70" t="str">
            <v>Estonia (EEA)</v>
          </cell>
        </row>
        <row r="71">
          <cell r="G71" t="str">
            <v>Ethiopia</v>
          </cell>
        </row>
        <row r="72">
          <cell r="G72" t="str">
            <v>Falkland Islands</v>
          </cell>
        </row>
        <row r="73">
          <cell r="G73" t="str">
            <v>Faroe Islands</v>
          </cell>
        </row>
        <row r="74">
          <cell r="G74" t="str">
            <v>Fiji</v>
          </cell>
        </row>
        <row r="75">
          <cell r="G75" t="str">
            <v>Finland (EEA)</v>
          </cell>
        </row>
        <row r="76">
          <cell r="G76" t="str">
            <v>France (EEA)</v>
          </cell>
        </row>
        <row r="77">
          <cell r="G77" t="str">
            <v>French Guiana</v>
          </cell>
        </row>
        <row r="78">
          <cell r="G78" t="str">
            <v>French Polynesia</v>
          </cell>
        </row>
        <row r="79">
          <cell r="G79" t="str">
            <v>French Southern And Antarctic Lands</v>
          </cell>
        </row>
        <row r="80">
          <cell r="G80" t="str">
            <v>Gabon</v>
          </cell>
        </row>
        <row r="81">
          <cell r="G81" t="str">
            <v>Gambia</v>
          </cell>
        </row>
        <row r="82">
          <cell r="G82" t="str">
            <v>Gaza Strip</v>
          </cell>
        </row>
        <row r="83">
          <cell r="G83" t="str">
            <v>Georgia</v>
          </cell>
        </row>
        <row r="84">
          <cell r="G84" t="str">
            <v>Germany (EEA)</v>
          </cell>
        </row>
        <row r="85">
          <cell r="G85" t="str">
            <v>Ghana</v>
          </cell>
        </row>
        <row r="86">
          <cell r="G86" t="str">
            <v>Gibraltar</v>
          </cell>
        </row>
        <row r="87">
          <cell r="G87" t="str">
            <v>Greece (EEA)</v>
          </cell>
        </row>
        <row r="88">
          <cell r="G88" t="str">
            <v>Greenland</v>
          </cell>
        </row>
        <row r="89">
          <cell r="G89" t="str">
            <v>Grenada</v>
          </cell>
        </row>
        <row r="90">
          <cell r="G90" t="str">
            <v>Guadeloupe</v>
          </cell>
        </row>
        <row r="91">
          <cell r="G91" t="str">
            <v>Guam</v>
          </cell>
        </row>
        <row r="92">
          <cell r="G92" t="str">
            <v>Guatemala</v>
          </cell>
        </row>
        <row r="93">
          <cell r="G93" t="str">
            <v>Guernsey</v>
          </cell>
        </row>
        <row r="94">
          <cell r="G94" t="str">
            <v>Guinea</v>
          </cell>
        </row>
        <row r="95">
          <cell r="G95" t="str">
            <v>Guinea-Bissau</v>
          </cell>
        </row>
        <row r="96">
          <cell r="G96" t="str">
            <v>Guyana</v>
          </cell>
        </row>
        <row r="97">
          <cell r="G97" t="str">
            <v>Haiti</v>
          </cell>
        </row>
        <row r="98">
          <cell r="G98" t="str">
            <v>Honduras</v>
          </cell>
        </row>
        <row r="99">
          <cell r="G99" t="str">
            <v>Hong Kong</v>
          </cell>
        </row>
        <row r="100">
          <cell r="G100" t="str">
            <v>Hungary (EEA)</v>
          </cell>
        </row>
        <row r="101">
          <cell r="G101" t="str">
            <v>Iceland</v>
          </cell>
        </row>
        <row r="102">
          <cell r="G102" t="str">
            <v>India</v>
          </cell>
        </row>
        <row r="103">
          <cell r="G103" t="str">
            <v>Indonesia</v>
          </cell>
        </row>
        <row r="104">
          <cell r="G104" t="str">
            <v>Iran</v>
          </cell>
        </row>
        <row r="105">
          <cell r="G105" t="str">
            <v>Iraq</v>
          </cell>
        </row>
        <row r="106">
          <cell r="G106" t="str">
            <v>Ireland</v>
          </cell>
        </row>
        <row r="107">
          <cell r="G107" t="str">
            <v>Isle of Man</v>
          </cell>
        </row>
        <row r="108">
          <cell r="G108" t="str">
            <v>Israel</v>
          </cell>
        </row>
        <row r="109">
          <cell r="G109" t="str">
            <v>Italy (EEA)</v>
          </cell>
        </row>
        <row r="110">
          <cell r="G110" t="str">
            <v>Jamaica</v>
          </cell>
        </row>
        <row r="111">
          <cell r="G111" t="str">
            <v>Japan</v>
          </cell>
        </row>
        <row r="112">
          <cell r="G112" t="str">
            <v>Jersey</v>
          </cell>
        </row>
        <row r="113">
          <cell r="G113" t="str">
            <v>Jordan</v>
          </cell>
        </row>
        <row r="114">
          <cell r="G114" t="str">
            <v>Kazakhstan</v>
          </cell>
        </row>
        <row r="115">
          <cell r="G115" t="str">
            <v>Kenya</v>
          </cell>
        </row>
        <row r="116">
          <cell r="G116" t="str">
            <v>Kiribati</v>
          </cell>
        </row>
        <row r="117">
          <cell r="G117" t="str">
            <v>Korea, Democratic People'S Republic Of (North)</v>
          </cell>
        </row>
        <row r="118">
          <cell r="G118" t="str">
            <v>Korea, Republic Of (South)</v>
          </cell>
        </row>
        <row r="119">
          <cell r="G119" t="str">
            <v>Kosovo</v>
          </cell>
        </row>
        <row r="120">
          <cell r="G120" t="str">
            <v>Kuwait</v>
          </cell>
        </row>
        <row r="121">
          <cell r="G121" t="str">
            <v>Kyrgyzstan</v>
          </cell>
        </row>
        <row r="122">
          <cell r="G122" t="str">
            <v>Laos</v>
          </cell>
        </row>
        <row r="123">
          <cell r="G123" t="str">
            <v>Latvia (EEA)</v>
          </cell>
        </row>
        <row r="124">
          <cell r="G124" t="str">
            <v>Lebanon</v>
          </cell>
        </row>
        <row r="125">
          <cell r="G125" t="str">
            <v>Lesotho</v>
          </cell>
        </row>
        <row r="126">
          <cell r="G126" t="str">
            <v>Liberia</v>
          </cell>
        </row>
        <row r="127">
          <cell r="G127" t="str">
            <v>Libya</v>
          </cell>
        </row>
        <row r="128">
          <cell r="G128" t="str">
            <v>Liechtenstein</v>
          </cell>
        </row>
        <row r="129">
          <cell r="G129" t="str">
            <v>Lithuania (EEA)</v>
          </cell>
        </row>
        <row r="130">
          <cell r="G130" t="str">
            <v>Luxembourg (EEA)</v>
          </cell>
        </row>
        <row r="131">
          <cell r="G131" t="str">
            <v>Macau</v>
          </cell>
        </row>
        <row r="132">
          <cell r="G132" t="str">
            <v>Macedonia (The Former Yugoslav Republic Of)</v>
          </cell>
        </row>
        <row r="133">
          <cell r="G133" t="str">
            <v>Madagascar</v>
          </cell>
        </row>
        <row r="134">
          <cell r="G134" t="str">
            <v>Malawi</v>
          </cell>
        </row>
        <row r="135">
          <cell r="G135" t="str">
            <v>Malaysia</v>
          </cell>
        </row>
        <row r="136">
          <cell r="G136" t="str">
            <v>Maldives</v>
          </cell>
        </row>
        <row r="137">
          <cell r="G137" t="str">
            <v>Mali</v>
          </cell>
        </row>
        <row r="138">
          <cell r="G138" t="str">
            <v>Malta (EEA)</v>
          </cell>
        </row>
        <row r="139">
          <cell r="G139" t="str">
            <v>Marshall Islands</v>
          </cell>
        </row>
        <row r="140">
          <cell r="G140" t="str">
            <v>Martinique</v>
          </cell>
        </row>
        <row r="141">
          <cell r="G141" t="str">
            <v>Mauritania</v>
          </cell>
        </row>
        <row r="142">
          <cell r="G142" t="str">
            <v>Mauritius</v>
          </cell>
        </row>
        <row r="143">
          <cell r="G143" t="str">
            <v>Mayotte</v>
          </cell>
        </row>
        <row r="144">
          <cell r="G144" t="str">
            <v>Melilla</v>
          </cell>
        </row>
        <row r="145">
          <cell r="G145" t="str">
            <v>Mexico</v>
          </cell>
        </row>
        <row r="146">
          <cell r="G146" t="str">
            <v>Micronesia (Federated States Of)</v>
          </cell>
        </row>
        <row r="147">
          <cell r="G147" t="str">
            <v>Moldova (The Republic Of)</v>
          </cell>
        </row>
        <row r="148">
          <cell r="G148" t="str">
            <v>Monaco</v>
          </cell>
        </row>
        <row r="149">
          <cell r="G149" t="str">
            <v>Mongolia</v>
          </cell>
        </row>
        <row r="150">
          <cell r="G150" t="str">
            <v>Montenegro</v>
          </cell>
        </row>
        <row r="151">
          <cell r="G151" t="str">
            <v>Montserrat</v>
          </cell>
        </row>
        <row r="152">
          <cell r="G152" t="str">
            <v>Morocco</v>
          </cell>
        </row>
        <row r="153">
          <cell r="G153" t="str">
            <v>Mozambique</v>
          </cell>
        </row>
        <row r="154">
          <cell r="G154" t="str">
            <v>Myanmar</v>
          </cell>
        </row>
        <row r="155">
          <cell r="G155" t="str">
            <v>Namibia</v>
          </cell>
        </row>
        <row r="156">
          <cell r="G156" t="str">
            <v>Nauru</v>
          </cell>
        </row>
        <row r="157">
          <cell r="G157" t="str">
            <v>Nepal</v>
          </cell>
        </row>
        <row r="158">
          <cell r="G158" t="str">
            <v>Netherlands (EEA)</v>
          </cell>
        </row>
        <row r="159">
          <cell r="G159" t="str">
            <v>Netherlands Antilles</v>
          </cell>
        </row>
        <row r="160">
          <cell r="G160" t="str">
            <v>New Caledonia</v>
          </cell>
        </row>
        <row r="161">
          <cell r="G161" t="str">
            <v>New Zealand</v>
          </cell>
        </row>
        <row r="162">
          <cell r="G162" t="str">
            <v>Nicaragua</v>
          </cell>
        </row>
        <row r="163">
          <cell r="G163" t="str">
            <v>Niger</v>
          </cell>
        </row>
        <row r="164">
          <cell r="G164" t="str">
            <v>Nigeria</v>
          </cell>
        </row>
        <row r="165">
          <cell r="G165" t="str">
            <v>Niue</v>
          </cell>
        </row>
        <row r="166">
          <cell r="G166" t="str">
            <v>Norfolk Island</v>
          </cell>
        </row>
        <row r="167">
          <cell r="G167" t="str">
            <v>Northern Mariana Islands</v>
          </cell>
        </row>
        <row r="168">
          <cell r="G168" t="str">
            <v>Norway</v>
          </cell>
        </row>
        <row r="169">
          <cell r="G169" t="str">
            <v>Oman</v>
          </cell>
        </row>
        <row r="170">
          <cell r="G170" t="str">
            <v>Pakistan</v>
          </cell>
        </row>
        <row r="171">
          <cell r="G171" t="str">
            <v>Palau</v>
          </cell>
        </row>
        <row r="172">
          <cell r="G172" t="str">
            <v>Palestine</v>
          </cell>
        </row>
        <row r="173">
          <cell r="G173" t="str">
            <v>Panama</v>
          </cell>
        </row>
        <row r="174">
          <cell r="G174" t="str">
            <v>Papua New Guinea</v>
          </cell>
        </row>
        <row r="175">
          <cell r="G175" t="str">
            <v>Paraguay</v>
          </cell>
        </row>
        <row r="176">
          <cell r="G176" t="str">
            <v>Peru</v>
          </cell>
        </row>
        <row r="177">
          <cell r="G177" t="str">
            <v>Philippines</v>
          </cell>
        </row>
        <row r="178">
          <cell r="G178" t="str">
            <v>Pitcairn Islands</v>
          </cell>
        </row>
        <row r="179">
          <cell r="G179" t="str">
            <v>Poland (EEA)</v>
          </cell>
        </row>
        <row r="180">
          <cell r="G180" t="str">
            <v>Portugal (EEA)</v>
          </cell>
        </row>
        <row r="181">
          <cell r="G181" t="str">
            <v>Qatar</v>
          </cell>
        </row>
        <row r="182">
          <cell r="G182" t="str">
            <v>Romania (EEA)</v>
          </cell>
        </row>
        <row r="183">
          <cell r="G183" t="str">
            <v>Russian Federation</v>
          </cell>
        </row>
        <row r="184">
          <cell r="G184" t="str">
            <v>Rwanda</v>
          </cell>
        </row>
        <row r="185">
          <cell r="G185" t="str">
            <v>Saint Barthelemy</v>
          </cell>
        </row>
        <row r="186">
          <cell r="G186" t="str">
            <v>Saint Helena (Incl Ascension Island And Tristan De Cunha)</v>
          </cell>
        </row>
        <row r="187">
          <cell r="G187" t="str">
            <v>Saint Kitts And Nevis</v>
          </cell>
        </row>
        <row r="188">
          <cell r="G188" t="str">
            <v>Saint Lucia</v>
          </cell>
        </row>
        <row r="189">
          <cell r="G189" t="str">
            <v>Saint Pierre And Miquelon</v>
          </cell>
        </row>
        <row r="190">
          <cell r="G190" t="str">
            <v>Saint Vincent And The Grenadines</v>
          </cell>
        </row>
        <row r="191">
          <cell r="G191" t="str">
            <v>Samoa</v>
          </cell>
        </row>
        <row r="192">
          <cell r="G192" t="str">
            <v>San Marino</v>
          </cell>
        </row>
        <row r="193">
          <cell r="G193" t="str">
            <v>Sao Tome And Principe</v>
          </cell>
        </row>
        <row r="194">
          <cell r="G194" t="str">
            <v>Saudi Arabia</v>
          </cell>
        </row>
        <row r="195">
          <cell r="G195" t="str">
            <v>Senegal</v>
          </cell>
        </row>
        <row r="196">
          <cell r="G196" t="str">
            <v>Serbia</v>
          </cell>
        </row>
        <row r="197">
          <cell r="G197" t="str">
            <v>Seychelles</v>
          </cell>
        </row>
        <row r="198">
          <cell r="G198" t="str">
            <v>Sierra Leone</v>
          </cell>
        </row>
        <row r="199">
          <cell r="G199" t="str">
            <v>Singapore</v>
          </cell>
        </row>
        <row r="200">
          <cell r="G200" t="str">
            <v>Slovakia (EEA)</v>
          </cell>
        </row>
        <row r="201">
          <cell r="G201" t="str">
            <v>Slovenia (EEA)</v>
          </cell>
        </row>
        <row r="202">
          <cell r="G202" t="str">
            <v>Solomon Islands</v>
          </cell>
        </row>
        <row r="203">
          <cell r="G203" t="str">
            <v>Somalia</v>
          </cell>
        </row>
        <row r="204">
          <cell r="G204" t="str">
            <v>South Africa</v>
          </cell>
        </row>
        <row r="205">
          <cell r="G205" t="str">
            <v>South Georgia And The South Sandwich Islands</v>
          </cell>
        </row>
        <row r="206">
          <cell r="G206" t="str">
            <v>South Sudan</v>
          </cell>
        </row>
        <row r="207">
          <cell r="G207" t="str">
            <v>Spain (EEA)</v>
          </cell>
        </row>
        <row r="208">
          <cell r="G208" t="str">
            <v>Sri Lanka</v>
          </cell>
        </row>
        <row r="209">
          <cell r="G209" t="str">
            <v>Sudan</v>
          </cell>
        </row>
        <row r="210">
          <cell r="G210" t="str">
            <v>Suriname</v>
          </cell>
        </row>
        <row r="211">
          <cell r="G211" t="str">
            <v>Svalbard</v>
          </cell>
        </row>
        <row r="212">
          <cell r="G212" t="str">
            <v>Swaziland</v>
          </cell>
        </row>
        <row r="213">
          <cell r="G213" t="str">
            <v>Sweden (EEA)</v>
          </cell>
        </row>
        <row r="214">
          <cell r="G214" t="str">
            <v>Switzerland</v>
          </cell>
        </row>
        <row r="215">
          <cell r="G215" t="str">
            <v>Syria</v>
          </cell>
        </row>
        <row r="216">
          <cell r="G216" t="str">
            <v>Taiwan</v>
          </cell>
        </row>
        <row r="217">
          <cell r="G217" t="str">
            <v>Tajikistan</v>
          </cell>
        </row>
        <row r="218">
          <cell r="G218" t="str">
            <v>Tanzania</v>
          </cell>
        </row>
        <row r="219">
          <cell r="G219" t="str">
            <v>Thailand</v>
          </cell>
        </row>
        <row r="220">
          <cell r="G220" t="str">
            <v>Timor Leste</v>
          </cell>
        </row>
        <row r="221">
          <cell r="G221" t="str">
            <v>Togo</v>
          </cell>
        </row>
        <row r="222">
          <cell r="G222" t="str">
            <v>Tokelau</v>
          </cell>
        </row>
        <row r="223">
          <cell r="G223" t="str">
            <v>Tonga</v>
          </cell>
        </row>
        <row r="224">
          <cell r="G224" t="str">
            <v>Trinidad And Tobago</v>
          </cell>
        </row>
        <row r="225">
          <cell r="G225" t="str">
            <v>Tunisia</v>
          </cell>
        </row>
        <row r="226">
          <cell r="G226" t="str">
            <v>Turkey</v>
          </cell>
        </row>
        <row r="227">
          <cell r="G227" t="str">
            <v>Turkmenistan</v>
          </cell>
        </row>
        <row r="228">
          <cell r="G228" t="str">
            <v>Turks And Caicos Islands</v>
          </cell>
        </row>
        <row r="229">
          <cell r="G229" t="str">
            <v>Tuvalu</v>
          </cell>
        </row>
        <row r="230">
          <cell r="G230" t="str">
            <v>Uganda</v>
          </cell>
        </row>
        <row r="231">
          <cell r="G231" t="str">
            <v>UK &amp; NI</v>
          </cell>
        </row>
        <row r="232">
          <cell r="G232" t="str">
            <v>Ukraine</v>
          </cell>
        </row>
        <row r="233">
          <cell r="G233" t="str">
            <v>United Arab Emirates</v>
          </cell>
        </row>
        <row r="234">
          <cell r="G234" t="str">
            <v>United States</v>
          </cell>
        </row>
        <row r="235">
          <cell r="G235" t="str">
            <v>United States Minor Outlying Islands</v>
          </cell>
        </row>
        <row r="236">
          <cell r="G236" t="str">
            <v>Uruguay</v>
          </cell>
        </row>
        <row r="237">
          <cell r="G237" t="str">
            <v>Uzbekistan</v>
          </cell>
        </row>
        <row r="238">
          <cell r="G238" t="str">
            <v>Vanuatu</v>
          </cell>
        </row>
        <row r="239">
          <cell r="G239" t="str">
            <v>Vatican City State (Holy See)</v>
          </cell>
        </row>
        <row r="240">
          <cell r="G240" t="str">
            <v>Venezuela</v>
          </cell>
        </row>
        <row r="241">
          <cell r="G241" t="str">
            <v>Vietnam</v>
          </cell>
        </row>
        <row r="242">
          <cell r="G242" t="str">
            <v>Virgin Islands (British)</v>
          </cell>
        </row>
        <row r="243">
          <cell r="G243" t="str">
            <v>Virgin Islands (U.S.)</v>
          </cell>
        </row>
        <row r="244">
          <cell r="G244" t="str">
            <v>Yemen</v>
          </cell>
        </row>
        <row r="245">
          <cell r="G245" t="str">
            <v>Zambia</v>
          </cell>
        </row>
        <row r="246">
          <cell r="G246" t="str">
            <v>Zimbabwe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Notes on Completion"/>
      <sheetName val="Section 1"/>
      <sheetName val="Section 2"/>
      <sheetName val="Section 3"/>
      <sheetName val="Section 4"/>
      <sheetName val="Section 5"/>
      <sheetName val="Section 6"/>
      <sheetName val="Section 7"/>
      <sheetName val="Section 8"/>
      <sheetName val="Section 9"/>
      <sheetName val="10. Declarations"/>
      <sheetName val="10. Declarations (2)"/>
    </sheetNames>
    <sheetDataSet>
      <sheetData sheetId="0">
        <row r="2">
          <cell r="A2" t="str">
            <v>Co. Antrim</v>
          </cell>
          <cell r="C2" t="str">
            <v>Sole trader</v>
          </cell>
          <cell r="E2" t="str">
            <v>Private limited company</v>
          </cell>
          <cell r="G2" t="str">
            <v>Austria</v>
          </cell>
          <cell r="V2" t="str">
            <v>Passport</v>
          </cell>
          <cell r="X2" t="str">
            <v>FALSE FALSE FALSE</v>
          </cell>
          <cell r="Y2" t="str">
            <v/>
          </cell>
          <cell r="AA2" t="str">
            <v>FALSE FALSE FALSE</v>
          </cell>
          <cell r="AB2">
            <v>0</v>
          </cell>
          <cell r="AC2">
            <v>1</v>
          </cell>
          <cell r="AO2">
            <v>0</v>
          </cell>
        </row>
        <row r="3">
          <cell r="C3" t="str">
            <v>Private limited company</v>
          </cell>
          <cell r="E3" t="str">
            <v>Partnership</v>
          </cell>
          <cell r="G3" t="str">
            <v>Belgium</v>
          </cell>
          <cell r="V3" t="str">
            <v>Drivers Licence</v>
          </cell>
          <cell r="X3" t="str">
            <v>TRUE FALSE FALSE</v>
          </cell>
          <cell r="Y3" t="str">
            <v>Yes</v>
          </cell>
          <cell r="AA3" t="str">
            <v>TRUE FALSE FALSE</v>
          </cell>
          <cell r="AB3" t="str">
            <v>Yes</v>
          </cell>
          <cell r="AC3">
            <v>0</v>
          </cell>
          <cell r="AO3">
            <v>1</v>
          </cell>
        </row>
        <row r="4">
          <cell r="C4" t="str">
            <v>Partnership</v>
          </cell>
          <cell r="E4" t="str">
            <v>Designated Activity Company</v>
          </cell>
          <cell r="G4" t="str">
            <v>Bulgaria</v>
          </cell>
          <cell r="V4" t="str">
            <v>Other</v>
          </cell>
          <cell r="X4" t="str">
            <v>FALSE TRUE FALSE</v>
          </cell>
          <cell r="Y4" t="str">
            <v>No</v>
          </cell>
          <cell r="AA4" t="str">
            <v>FALSE TRUE FALSE</v>
          </cell>
          <cell r="AB4" t="str">
            <v>No</v>
          </cell>
          <cell r="AC4">
            <v>0</v>
          </cell>
          <cell r="AO4">
            <v>2</v>
          </cell>
        </row>
        <row r="5">
          <cell r="C5" t="str">
            <v>Designated Activity Company</v>
          </cell>
          <cell r="E5" t="str">
            <v>Limited liability partnership</v>
          </cell>
          <cell r="G5" t="str">
            <v>Croatia</v>
          </cell>
          <cell r="V5" t="str">
            <v>No Identification Avaliable</v>
          </cell>
          <cell r="X5" t="str">
            <v>FALSE FALSE TRUE</v>
          </cell>
          <cell r="Y5" t="str">
            <v>N/A</v>
          </cell>
          <cell r="AA5" t="str">
            <v>FALSE FALSE TRUE</v>
          </cell>
          <cell r="AB5" t="str">
            <v>N/A</v>
          </cell>
          <cell r="AC5">
            <v>0</v>
          </cell>
          <cell r="AO5">
            <v>3</v>
          </cell>
        </row>
        <row r="6">
          <cell r="C6" t="str">
            <v>Limited liability partnership</v>
          </cell>
          <cell r="E6" t="str">
            <v>Public limited company</v>
          </cell>
          <cell r="G6" t="str">
            <v>Cyprus (Republic of)</v>
          </cell>
          <cell r="X6" t="str">
            <v>TRUE TRUE TRUE</v>
          </cell>
          <cell r="Y6" t="str">
            <v>Invalid Input</v>
          </cell>
          <cell r="AA6" t="str">
            <v>TRUE TRUE TRUE</v>
          </cell>
          <cell r="AB6" t="str">
            <v>Invalid Input</v>
          </cell>
          <cell r="AC6">
            <v>1</v>
          </cell>
          <cell r="AO6">
            <v>4</v>
          </cell>
        </row>
        <row r="7">
          <cell r="C7" t="str">
            <v>Public limited company</v>
          </cell>
          <cell r="E7" t="str">
            <v>Limited partnership</v>
          </cell>
          <cell r="G7" t="str">
            <v>Czech Republic</v>
          </cell>
          <cell r="X7" t="str">
            <v>TRUE TRUE FALSE</v>
          </cell>
          <cell r="Y7" t="str">
            <v>Invalid Input</v>
          </cell>
          <cell r="AA7" t="str">
            <v>TRUE TRUE FALSE</v>
          </cell>
          <cell r="AB7" t="str">
            <v>Invalid Input</v>
          </cell>
          <cell r="AC7">
            <v>1</v>
          </cell>
          <cell r="AO7">
            <v>5</v>
          </cell>
        </row>
        <row r="8">
          <cell r="C8" t="str">
            <v>Limited partnership</v>
          </cell>
          <cell r="E8" t="str">
            <v>Special purpose vehicle</v>
          </cell>
          <cell r="G8" t="str">
            <v>Denmark</v>
          </cell>
          <cell r="X8" t="str">
            <v>TRUE FALSE TRUE</v>
          </cell>
          <cell r="Y8" t="str">
            <v>Invalid Input</v>
          </cell>
          <cell r="AA8" t="str">
            <v>TRUE FALSE TRUE</v>
          </cell>
          <cell r="AB8" t="str">
            <v>Invalid Input</v>
          </cell>
          <cell r="AC8">
            <v>1</v>
          </cell>
          <cell r="AO8">
            <v>6</v>
          </cell>
        </row>
        <row r="9">
          <cell r="C9" t="str">
            <v>Unincorporated association</v>
          </cell>
          <cell r="E9" t="str">
            <v>Foreign entity</v>
          </cell>
          <cell r="G9" t="str">
            <v>Estonia</v>
          </cell>
          <cell r="X9" t="str">
            <v>FALSE TRUE TRUE</v>
          </cell>
          <cell r="Y9" t="str">
            <v>Invalid Input</v>
          </cell>
          <cell r="AA9" t="str">
            <v>FALSE TRUE TRUE</v>
          </cell>
          <cell r="AB9" t="str">
            <v>Invalid Input</v>
          </cell>
          <cell r="AC9">
            <v>1</v>
          </cell>
          <cell r="AO9">
            <v>7</v>
          </cell>
        </row>
        <row r="10">
          <cell r="C10" t="str">
            <v>Special purpose vehicle</v>
          </cell>
          <cell r="E10" t="str">
            <v>Other</v>
          </cell>
          <cell r="G10" t="str">
            <v>Finland</v>
          </cell>
          <cell r="AO10">
            <v>8</v>
          </cell>
        </row>
        <row r="11">
          <cell r="C11" t="str">
            <v>Foreign entity</v>
          </cell>
          <cell r="G11" t="str">
            <v>France</v>
          </cell>
          <cell r="AO11">
            <v>9</v>
          </cell>
        </row>
        <row r="12">
          <cell r="C12" t="str">
            <v>Other</v>
          </cell>
          <cell r="G12" t="str">
            <v>Germany</v>
          </cell>
          <cell r="AO12">
            <v>10</v>
          </cell>
        </row>
        <row r="13">
          <cell r="G13" t="str">
            <v>Greece</v>
          </cell>
          <cell r="AO13" t="str">
            <v>10+</v>
          </cell>
        </row>
        <row r="14">
          <cell r="G14" t="str">
            <v>Hungary</v>
          </cell>
        </row>
        <row r="15">
          <cell r="G15" t="str">
            <v xml:space="preserve">Iceland </v>
          </cell>
        </row>
        <row r="16">
          <cell r="G16" t="str">
            <v>Italy</v>
          </cell>
        </row>
        <row r="17">
          <cell r="G17" t="str">
            <v>Latvia</v>
          </cell>
        </row>
        <row r="18">
          <cell r="G18" t="str">
            <v xml:space="preserve">Liechtenstein </v>
          </cell>
        </row>
        <row r="19">
          <cell r="G19" t="str">
            <v>Lithuania</v>
          </cell>
        </row>
        <row r="20">
          <cell r="G20" t="str">
            <v>Luxembourg</v>
          </cell>
        </row>
        <row r="21">
          <cell r="G21" t="str">
            <v>Malta</v>
          </cell>
        </row>
        <row r="22">
          <cell r="G22" t="str">
            <v>Netherlands</v>
          </cell>
        </row>
        <row r="23">
          <cell r="G23" t="str">
            <v xml:space="preserve">Norway </v>
          </cell>
        </row>
        <row r="24">
          <cell r="G24" t="str">
            <v>Poland</v>
          </cell>
        </row>
        <row r="25">
          <cell r="G25" t="str">
            <v>Portugal</v>
          </cell>
        </row>
        <row r="26">
          <cell r="G26" t="str">
            <v>Romania</v>
          </cell>
        </row>
        <row r="27">
          <cell r="G27" t="str">
            <v>Slovakia</v>
          </cell>
        </row>
        <row r="28">
          <cell r="G28" t="str">
            <v>Slovenia</v>
          </cell>
        </row>
        <row r="29">
          <cell r="G29" t="str">
            <v>Spain</v>
          </cell>
        </row>
        <row r="30">
          <cell r="G30" t="str">
            <v>Sweden</v>
          </cell>
        </row>
        <row r="31">
          <cell r="G31" t="str">
            <v>Switzerland (Non-EEA)</v>
          </cell>
        </row>
        <row r="32">
          <cell r="G32" t="str">
            <v>Gibraltar (Non-EEA)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Notes on Completion"/>
      <sheetName val="Section 1"/>
      <sheetName val="Section 2"/>
      <sheetName val="Section 3"/>
      <sheetName val="Section 4"/>
      <sheetName val="Section 5"/>
      <sheetName val="Section 6"/>
      <sheetName val="Section 7"/>
      <sheetName val="8. Declarations"/>
    </sheetNames>
    <sheetDataSet>
      <sheetData sheetId="0">
        <row r="2">
          <cell r="E2" t="str">
            <v>Afghanistan</v>
          </cell>
          <cell r="O2" t="str">
            <v>Current</v>
          </cell>
          <cell r="AB2" t="str">
            <v>Private limited company</v>
          </cell>
        </row>
        <row r="3">
          <cell r="O3" t="str">
            <v>Previous</v>
          </cell>
          <cell r="AB3" t="str">
            <v>Partnership</v>
          </cell>
        </row>
        <row r="4">
          <cell r="AB4" t="str">
            <v>Designated Activity Company</v>
          </cell>
        </row>
        <row r="5">
          <cell r="AB5" t="str">
            <v>Limited liability partnership</v>
          </cell>
        </row>
        <row r="6">
          <cell r="AB6" t="str">
            <v>Public limited company</v>
          </cell>
        </row>
        <row r="7">
          <cell r="AB7" t="str">
            <v>Limited partnership</v>
          </cell>
        </row>
        <row r="8">
          <cell r="AB8" t="str">
            <v>Special purpose vehicle</v>
          </cell>
        </row>
        <row r="9">
          <cell r="AB9" t="str">
            <v>Foreign entity</v>
          </cell>
        </row>
        <row r="10">
          <cell r="AB10" t="str">
            <v>Other</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tents"/>
      <sheetName val="Notes on Completion"/>
      <sheetName val="Section 1"/>
      <sheetName val="Section 2"/>
      <sheetName val="Section 3"/>
      <sheetName val="Section 4"/>
      <sheetName val="Section 5"/>
      <sheetName val="Section 6"/>
      <sheetName val="Section 7"/>
      <sheetName val="Section 8"/>
      <sheetName val="9. Declarations"/>
    </sheetNames>
    <sheetDataSet>
      <sheetData sheetId="0">
        <row r="2">
          <cell r="M2" t="str">
            <v>Current</v>
          </cell>
        </row>
        <row r="3">
          <cell r="M3" t="str">
            <v>Previous</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n.wikipedia.org/wiki/South_Dublin" TargetMode="External"/><Relationship Id="rId1" Type="http://schemas.openxmlformats.org/officeDocument/2006/relationships/hyperlink" Target="https://en.wikipedia.org/wiki/D%C3%BAn_Laoghaire%E2%80%93Rathdown" TargetMode="Externa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96.xml"/><Relationship Id="rId18" Type="http://schemas.openxmlformats.org/officeDocument/2006/relationships/ctrlProp" Target="../ctrlProps/ctrlProp201.xml"/><Relationship Id="rId26" Type="http://schemas.openxmlformats.org/officeDocument/2006/relationships/ctrlProp" Target="../ctrlProps/ctrlProp209.xml"/><Relationship Id="rId39" Type="http://schemas.openxmlformats.org/officeDocument/2006/relationships/ctrlProp" Target="../ctrlProps/ctrlProp222.xml"/><Relationship Id="rId3" Type="http://schemas.openxmlformats.org/officeDocument/2006/relationships/vmlDrawing" Target="../drawings/vmlDrawing7.vml"/><Relationship Id="rId21" Type="http://schemas.openxmlformats.org/officeDocument/2006/relationships/ctrlProp" Target="../ctrlProps/ctrlProp204.xml"/><Relationship Id="rId34" Type="http://schemas.openxmlformats.org/officeDocument/2006/relationships/ctrlProp" Target="../ctrlProps/ctrlProp217.xml"/><Relationship Id="rId42" Type="http://schemas.openxmlformats.org/officeDocument/2006/relationships/ctrlProp" Target="../ctrlProps/ctrlProp225.xml"/><Relationship Id="rId47" Type="http://schemas.openxmlformats.org/officeDocument/2006/relationships/ctrlProp" Target="../ctrlProps/ctrlProp230.xml"/><Relationship Id="rId7" Type="http://schemas.openxmlformats.org/officeDocument/2006/relationships/ctrlProp" Target="../ctrlProps/ctrlProp190.xml"/><Relationship Id="rId12" Type="http://schemas.openxmlformats.org/officeDocument/2006/relationships/ctrlProp" Target="../ctrlProps/ctrlProp195.xml"/><Relationship Id="rId17" Type="http://schemas.openxmlformats.org/officeDocument/2006/relationships/ctrlProp" Target="../ctrlProps/ctrlProp200.xml"/><Relationship Id="rId25" Type="http://schemas.openxmlformats.org/officeDocument/2006/relationships/ctrlProp" Target="../ctrlProps/ctrlProp208.xml"/><Relationship Id="rId33" Type="http://schemas.openxmlformats.org/officeDocument/2006/relationships/ctrlProp" Target="../ctrlProps/ctrlProp216.xml"/><Relationship Id="rId38" Type="http://schemas.openxmlformats.org/officeDocument/2006/relationships/ctrlProp" Target="../ctrlProps/ctrlProp221.xml"/><Relationship Id="rId46" Type="http://schemas.openxmlformats.org/officeDocument/2006/relationships/ctrlProp" Target="../ctrlProps/ctrlProp229.xml"/><Relationship Id="rId2" Type="http://schemas.openxmlformats.org/officeDocument/2006/relationships/drawing" Target="../drawings/drawing7.xml"/><Relationship Id="rId16" Type="http://schemas.openxmlformats.org/officeDocument/2006/relationships/ctrlProp" Target="../ctrlProps/ctrlProp199.xml"/><Relationship Id="rId20" Type="http://schemas.openxmlformats.org/officeDocument/2006/relationships/ctrlProp" Target="../ctrlProps/ctrlProp203.xml"/><Relationship Id="rId29" Type="http://schemas.openxmlformats.org/officeDocument/2006/relationships/ctrlProp" Target="../ctrlProps/ctrlProp212.xml"/><Relationship Id="rId41" Type="http://schemas.openxmlformats.org/officeDocument/2006/relationships/ctrlProp" Target="../ctrlProps/ctrlProp224.xml"/><Relationship Id="rId1" Type="http://schemas.openxmlformats.org/officeDocument/2006/relationships/printerSettings" Target="../printerSettings/printerSettings10.bin"/><Relationship Id="rId6" Type="http://schemas.openxmlformats.org/officeDocument/2006/relationships/ctrlProp" Target="../ctrlProps/ctrlProp189.xml"/><Relationship Id="rId11" Type="http://schemas.openxmlformats.org/officeDocument/2006/relationships/ctrlProp" Target="../ctrlProps/ctrlProp194.xml"/><Relationship Id="rId24" Type="http://schemas.openxmlformats.org/officeDocument/2006/relationships/ctrlProp" Target="../ctrlProps/ctrlProp207.xml"/><Relationship Id="rId32" Type="http://schemas.openxmlformats.org/officeDocument/2006/relationships/ctrlProp" Target="../ctrlProps/ctrlProp215.xml"/><Relationship Id="rId37" Type="http://schemas.openxmlformats.org/officeDocument/2006/relationships/ctrlProp" Target="../ctrlProps/ctrlProp220.xml"/><Relationship Id="rId40" Type="http://schemas.openxmlformats.org/officeDocument/2006/relationships/ctrlProp" Target="../ctrlProps/ctrlProp223.xml"/><Relationship Id="rId45" Type="http://schemas.openxmlformats.org/officeDocument/2006/relationships/ctrlProp" Target="../ctrlProps/ctrlProp228.xml"/><Relationship Id="rId5" Type="http://schemas.openxmlformats.org/officeDocument/2006/relationships/ctrlProp" Target="../ctrlProps/ctrlProp188.xml"/><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36" Type="http://schemas.openxmlformats.org/officeDocument/2006/relationships/ctrlProp" Target="../ctrlProps/ctrlProp219.xml"/><Relationship Id="rId49" Type="http://schemas.openxmlformats.org/officeDocument/2006/relationships/ctrlProp" Target="../ctrlProps/ctrlProp232.xml"/><Relationship Id="rId10" Type="http://schemas.openxmlformats.org/officeDocument/2006/relationships/ctrlProp" Target="../ctrlProps/ctrlProp193.xml"/><Relationship Id="rId19" Type="http://schemas.openxmlformats.org/officeDocument/2006/relationships/ctrlProp" Target="../ctrlProps/ctrlProp202.xml"/><Relationship Id="rId31" Type="http://schemas.openxmlformats.org/officeDocument/2006/relationships/ctrlProp" Target="../ctrlProps/ctrlProp214.xml"/><Relationship Id="rId44" Type="http://schemas.openxmlformats.org/officeDocument/2006/relationships/ctrlProp" Target="../ctrlProps/ctrlProp227.xml"/><Relationship Id="rId4" Type="http://schemas.openxmlformats.org/officeDocument/2006/relationships/ctrlProp" Target="../ctrlProps/ctrlProp187.xml"/><Relationship Id="rId9" Type="http://schemas.openxmlformats.org/officeDocument/2006/relationships/ctrlProp" Target="../ctrlProps/ctrlProp192.xml"/><Relationship Id="rId14" Type="http://schemas.openxmlformats.org/officeDocument/2006/relationships/ctrlProp" Target="../ctrlProps/ctrlProp197.xml"/><Relationship Id="rId22" Type="http://schemas.openxmlformats.org/officeDocument/2006/relationships/ctrlProp" Target="../ctrlProps/ctrlProp205.xml"/><Relationship Id="rId27" Type="http://schemas.openxmlformats.org/officeDocument/2006/relationships/ctrlProp" Target="../ctrlProps/ctrlProp210.xml"/><Relationship Id="rId30" Type="http://schemas.openxmlformats.org/officeDocument/2006/relationships/ctrlProp" Target="../ctrlProps/ctrlProp213.xml"/><Relationship Id="rId35" Type="http://schemas.openxmlformats.org/officeDocument/2006/relationships/ctrlProp" Target="../ctrlProps/ctrlProp218.xml"/><Relationship Id="rId43" Type="http://schemas.openxmlformats.org/officeDocument/2006/relationships/ctrlProp" Target="../ctrlProps/ctrlProp226.xml"/><Relationship Id="rId48" Type="http://schemas.openxmlformats.org/officeDocument/2006/relationships/ctrlProp" Target="../ctrlProps/ctrlProp231.xml"/><Relationship Id="rId8" Type="http://schemas.openxmlformats.org/officeDocument/2006/relationships/ctrlProp" Target="../ctrlProps/ctrlProp19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7.xml"/><Relationship Id="rId13" Type="http://schemas.openxmlformats.org/officeDocument/2006/relationships/ctrlProp" Target="../ctrlProps/ctrlProp242.xml"/><Relationship Id="rId3" Type="http://schemas.openxmlformats.org/officeDocument/2006/relationships/vmlDrawing" Target="../drawings/vmlDrawing8.vml"/><Relationship Id="rId7" Type="http://schemas.openxmlformats.org/officeDocument/2006/relationships/ctrlProp" Target="../ctrlProps/ctrlProp236.xml"/><Relationship Id="rId12" Type="http://schemas.openxmlformats.org/officeDocument/2006/relationships/ctrlProp" Target="../ctrlProps/ctrlProp241.xml"/><Relationship Id="rId2" Type="http://schemas.openxmlformats.org/officeDocument/2006/relationships/drawing" Target="../drawings/drawing8.xml"/><Relationship Id="rId16" Type="http://schemas.openxmlformats.org/officeDocument/2006/relationships/ctrlProp" Target="../ctrlProps/ctrlProp245.xml"/><Relationship Id="rId1" Type="http://schemas.openxmlformats.org/officeDocument/2006/relationships/printerSettings" Target="../printerSettings/printerSettings11.bin"/><Relationship Id="rId6" Type="http://schemas.openxmlformats.org/officeDocument/2006/relationships/ctrlProp" Target="../ctrlProps/ctrlProp235.xml"/><Relationship Id="rId11" Type="http://schemas.openxmlformats.org/officeDocument/2006/relationships/ctrlProp" Target="../ctrlProps/ctrlProp240.xml"/><Relationship Id="rId5" Type="http://schemas.openxmlformats.org/officeDocument/2006/relationships/ctrlProp" Target="../ctrlProps/ctrlProp234.xml"/><Relationship Id="rId15" Type="http://schemas.openxmlformats.org/officeDocument/2006/relationships/ctrlProp" Target="../ctrlProps/ctrlProp244.xml"/><Relationship Id="rId10" Type="http://schemas.openxmlformats.org/officeDocument/2006/relationships/ctrlProp" Target="../ctrlProps/ctrlProp239.xml"/><Relationship Id="rId4" Type="http://schemas.openxmlformats.org/officeDocument/2006/relationships/ctrlProp" Target="../ctrlProps/ctrlProp233.xml"/><Relationship Id="rId9" Type="http://schemas.openxmlformats.org/officeDocument/2006/relationships/ctrlProp" Target="../ctrlProps/ctrlProp238.xml"/><Relationship Id="rId14" Type="http://schemas.openxmlformats.org/officeDocument/2006/relationships/ctrlProp" Target="../ctrlProps/ctrlProp24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50.xml"/><Relationship Id="rId13" Type="http://schemas.openxmlformats.org/officeDocument/2006/relationships/ctrlProp" Target="../ctrlProps/ctrlProp255.xml"/><Relationship Id="rId18" Type="http://schemas.openxmlformats.org/officeDocument/2006/relationships/ctrlProp" Target="../ctrlProps/ctrlProp260.xml"/><Relationship Id="rId3" Type="http://schemas.openxmlformats.org/officeDocument/2006/relationships/vmlDrawing" Target="../drawings/vmlDrawing9.vml"/><Relationship Id="rId7" Type="http://schemas.openxmlformats.org/officeDocument/2006/relationships/ctrlProp" Target="../ctrlProps/ctrlProp249.xml"/><Relationship Id="rId12" Type="http://schemas.openxmlformats.org/officeDocument/2006/relationships/ctrlProp" Target="../ctrlProps/ctrlProp254.xml"/><Relationship Id="rId17" Type="http://schemas.openxmlformats.org/officeDocument/2006/relationships/ctrlProp" Target="../ctrlProps/ctrlProp259.xml"/><Relationship Id="rId2" Type="http://schemas.openxmlformats.org/officeDocument/2006/relationships/drawing" Target="../drawings/drawing9.xml"/><Relationship Id="rId16" Type="http://schemas.openxmlformats.org/officeDocument/2006/relationships/ctrlProp" Target="../ctrlProps/ctrlProp258.xml"/><Relationship Id="rId20" Type="http://schemas.openxmlformats.org/officeDocument/2006/relationships/ctrlProp" Target="../ctrlProps/ctrlProp262.xml"/><Relationship Id="rId1" Type="http://schemas.openxmlformats.org/officeDocument/2006/relationships/printerSettings" Target="../printerSettings/printerSettings12.bin"/><Relationship Id="rId6" Type="http://schemas.openxmlformats.org/officeDocument/2006/relationships/ctrlProp" Target="../ctrlProps/ctrlProp248.xml"/><Relationship Id="rId11" Type="http://schemas.openxmlformats.org/officeDocument/2006/relationships/ctrlProp" Target="../ctrlProps/ctrlProp253.xml"/><Relationship Id="rId5" Type="http://schemas.openxmlformats.org/officeDocument/2006/relationships/ctrlProp" Target="../ctrlProps/ctrlProp247.xml"/><Relationship Id="rId15" Type="http://schemas.openxmlformats.org/officeDocument/2006/relationships/ctrlProp" Target="../ctrlProps/ctrlProp257.xml"/><Relationship Id="rId10" Type="http://schemas.openxmlformats.org/officeDocument/2006/relationships/ctrlProp" Target="../ctrlProps/ctrlProp252.xml"/><Relationship Id="rId19" Type="http://schemas.openxmlformats.org/officeDocument/2006/relationships/ctrlProp" Target="../ctrlProps/ctrlProp261.xml"/><Relationship Id="rId4" Type="http://schemas.openxmlformats.org/officeDocument/2006/relationships/ctrlProp" Target="../ctrlProps/ctrlProp246.xml"/><Relationship Id="rId9" Type="http://schemas.openxmlformats.org/officeDocument/2006/relationships/ctrlProp" Target="../ctrlProps/ctrlProp251.xml"/><Relationship Id="rId14" Type="http://schemas.openxmlformats.org/officeDocument/2006/relationships/ctrlProp" Target="../ctrlProps/ctrlProp25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9" Type="http://schemas.openxmlformats.org/officeDocument/2006/relationships/ctrlProp" Target="../ctrlProps/ctrlProp40.xml"/><Relationship Id="rId21" Type="http://schemas.openxmlformats.org/officeDocument/2006/relationships/ctrlProp" Target="../ctrlProps/ctrlProp22.xml"/><Relationship Id="rId34" Type="http://schemas.openxmlformats.org/officeDocument/2006/relationships/ctrlProp" Target="../ctrlProps/ctrlProp35.xml"/><Relationship Id="rId42" Type="http://schemas.openxmlformats.org/officeDocument/2006/relationships/ctrlProp" Target="../ctrlProps/ctrlProp43.xml"/><Relationship Id="rId47" Type="http://schemas.openxmlformats.org/officeDocument/2006/relationships/ctrlProp" Target="../ctrlProps/ctrlProp48.xml"/><Relationship Id="rId50" Type="http://schemas.openxmlformats.org/officeDocument/2006/relationships/ctrlProp" Target="../ctrlProps/ctrlProp51.xml"/><Relationship Id="rId55" Type="http://schemas.openxmlformats.org/officeDocument/2006/relationships/ctrlProp" Target="../ctrlProps/ctrlProp56.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41" Type="http://schemas.openxmlformats.org/officeDocument/2006/relationships/ctrlProp" Target="../ctrlProps/ctrlProp42.xml"/><Relationship Id="rId54" Type="http://schemas.openxmlformats.org/officeDocument/2006/relationships/ctrlProp" Target="../ctrlProps/ctrlProp55.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8" Type="http://schemas.openxmlformats.org/officeDocument/2006/relationships/ctrlProp" Target="../ctrlProps/ctrlProp9.xml"/><Relationship Id="rId51" Type="http://schemas.openxmlformats.org/officeDocument/2006/relationships/ctrlProp" Target="../ctrlProps/ctrlProp52.xml"/><Relationship Id="rId3"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9" Type="http://schemas.openxmlformats.org/officeDocument/2006/relationships/ctrlProp" Target="../ctrlProps/ctrlProp93.xml"/><Relationship Id="rId21" Type="http://schemas.openxmlformats.org/officeDocument/2006/relationships/ctrlProp" Target="../ctrlProps/ctrlProp75.xml"/><Relationship Id="rId34" Type="http://schemas.openxmlformats.org/officeDocument/2006/relationships/ctrlProp" Target="../ctrlProps/ctrlProp88.xml"/><Relationship Id="rId42" Type="http://schemas.openxmlformats.org/officeDocument/2006/relationships/ctrlProp" Target="../ctrlProps/ctrlProp96.xml"/><Relationship Id="rId47" Type="http://schemas.openxmlformats.org/officeDocument/2006/relationships/ctrlProp" Target="../ctrlProps/ctrlProp101.xml"/><Relationship Id="rId50" Type="http://schemas.openxmlformats.org/officeDocument/2006/relationships/ctrlProp" Target="../ctrlProps/ctrlProp104.xml"/><Relationship Id="rId55" Type="http://schemas.openxmlformats.org/officeDocument/2006/relationships/ctrlProp" Target="../ctrlProps/ctrlProp109.xml"/><Relationship Id="rId63" Type="http://schemas.openxmlformats.org/officeDocument/2006/relationships/ctrlProp" Target="../ctrlProps/ctrlProp117.xml"/><Relationship Id="rId68" Type="http://schemas.openxmlformats.org/officeDocument/2006/relationships/ctrlProp" Target="../ctrlProps/ctrlProp122.xml"/><Relationship Id="rId76" Type="http://schemas.openxmlformats.org/officeDocument/2006/relationships/ctrlProp" Target="../ctrlProps/ctrlProp130.xml"/><Relationship Id="rId84" Type="http://schemas.openxmlformats.org/officeDocument/2006/relationships/ctrlProp" Target="../ctrlProps/ctrlProp138.xml"/><Relationship Id="rId89" Type="http://schemas.openxmlformats.org/officeDocument/2006/relationships/ctrlProp" Target="../ctrlProps/ctrlProp143.xml"/><Relationship Id="rId7" Type="http://schemas.openxmlformats.org/officeDocument/2006/relationships/ctrlProp" Target="../ctrlProps/ctrlProp61.xml"/><Relationship Id="rId71" Type="http://schemas.openxmlformats.org/officeDocument/2006/relationships/ctrlProp" Target="../ctrlProps/ctrlProp125.xml"/><Relationship Id="rId92" Type="http://schemas.openxmlformats.org/officeDocument/2006/relationships/ctrlProp" Target="../ctrlProps/ctrlProp146.xml"/><Relationship Id="rId2" Type="http://schemas.openxmlformats.org/officeDocument/2006/relationships/drawing" Target="../drawings/drawing3.xml"/><Relationship Id="rId16" Type="http://schemas.openxmlformats.org/officeDocument/2006/relationships/ctrlProp" Target="../ctrlProps/ctrlProp70.xml"/><Relationship Id="rId29" Type="http://schemas.openxmlformats.org/officeDocument/2006/relationships/ctrlProp" Target="../ctrlProps/ctrlProp83.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37" Type="http://schemas.openxmlformats.org/officeDocument/2006/relationships/ctrlProp" Target="../ctrlProps/ctrlProp91.xml"/><Relationship Id="rId40" Type="http://schemas.openxmlformats.org/officeDocument/2006/relationships/ctrlProp" Target="../ctrlProps/ctrlProp94.xml"/><Relationship Id="rId45" Type="http://schemas.openxmlformats.org/officeDocument/2006/relationships/ctrlProp" Target="../ctrlProps/ctrlProp99.xml"/><Relationship Id="rId53" Type="http://schemas.openxmlformats.org/officeDocument/2006/relationships/ctrlProp" Target="../ctrlProps/ctrlProp107.xml"/><Relationship Id="rId58" Type="http://schemas.openxmlformats.org/officeDocument/2006/relationships/ctrlProp" Target="../ctrlProps/ctrlProp112.xml"/><Relationship Id="rId66" Type="http://schemas.openxmlformats.org/officeDocument/2006/relationships/ctrlProp" Target="../ctrlProps/ctrlProp120.xml"/><Relationship Id="rId74" Type="http://schemas.openxmlformats.org/officeDocument/2006/relationships/ctrlProp" Target="../ctrlProps/ctrlProp128.xml"/><Relationship Id="rId79" Type="http://schemas.openxmlformats.org/officeDocument/2006/relationships/ctrlProp" Target="../ctrlProps/ctrlProp133.xml"/><Relationship Id="rId87" Type="http://schemas.openxmlformats.org/officeDocument/2006/relationships/ctrlProp" Target="../ctrlProps/ctrlProp141.xml"/><Relationship Id="rId5" Type="http://schemas.openxmlformats.org/officeDocument/2006/relationships/ctrlProp" Target="../ctrlProps/ctrlProp59.xml"/><Relationship Id="rId61" Type="http://schemas.openxmlformats.org/officeDocument/2006/relationships/ctrlProp" Target="../ctrlProps/ctrlProp115.xml"/><Relationship Id="rId82" Type="http://schemas.openxmlformats.org/officeDocument/2006/relationships/ctrlProp" Target="../ctrlProps/ctrlProp136.xml"/><Relationship Id="rId90" Type="http://schemas.openxmlformats.org/officeDocument/2006/relationships/ctrlProp" Target="../ctrlProps/ctrlProp144.xml"/><Relationship Id="rId19" Type="http://schemas.openxmlformats.org/officeDocument/2006/relationships/ctrlProp" Target="../ctrlProps/ctrlProp7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 Id="rId48" Type="http://schemas.openxmlformats.org/officeDocument/2006/relationships/ctrlProp" Target="../ctrlProps/ctrlProp102.xml"/><Relationship Id="rId56" Type="http://schemas.openxmlformats.org/officeDocument/2006/relationships/ctrlProp" Target="../ctrlProps/ctrlProp110.xml"/><Relationship Id="rId64" Type="http://schemas.openxmlformats.org/officeDocument/2006/relationships/ctrlProp" Target="../ctrlProps/ctrlProp118.xml"/><Relationship Id="rId69" Type="http://schemas.openxmlformats.org/officeDocument/2006/relationships/ctrlProp" Target="../ctrlProps/ctrlProp123.xml"/><Relationship Id="rId77" Type="http://schemas.openxmlformats.org/officeDocument/2006/relationships/ctrlProp" Target="../ctrlProps/ctrlProp131.xml"/><Relationship Id="rId8" Type="http://schemas.openxmlformats.org/officeDocument/2006/relationships/ctrlProp" Target="../ctrlProps/ctrlProp62.xml"/><Relationship Id="rId51" Type="http://schemas.openxmlformats.org/officeDocument/2006/relationships/ctrlProp" Target="../ctrlProps/ctrlProp105.xml"/><Relationship Id="rId72" Type="http://schemas.openxmlformats.org/officeDocument/2006/relationships/ctrlProp" Target="../ctrlProps/ctrlProp126.xml"/><Relationship Id="rId80" Type="http://schemas.openxmlformats.org/officeDocument/2006/relationships/ctrlProp" Target="../ctrlProps/ctrlProp134.xml"/><Relationship Id="rId85" Type="http://schemas.openxmlformats.org/officeDocument/2006/relationships/ctrlProp" Target="../ctrlProps/ctrlProp139.xml"/><Relationship Id="rId93" Type="http://schemas.openxmlformats.org/officeDocument/2006/relationships/ctrlProp" Target="../ctrlProps/ctrlProp147.xml"/><Relationship Id="rId3" Type="http://schemas.openxmlformats.org/officeDocument/2006/relationships/vmlDrawing" Target="../drawings/vmlDrawing3.v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46" Type="http://schemas.openxmlformats.org/officeDocument/2006/relationships/ctrlProp" Target="../ctrlProps/ctrlProp100.xml"/><Relationship Id="rId59" Type="http://schemas.openxmlformats.org/officeDocument/2006/relationships/ctrlProp" Target="../ctrlProps/ctrlProp113.xml"/><Relationship Id="rId67" Type="http://schemas.openxmlformats.org/officeDocument/2006/relationships/ctrlProp" Target="../ctrlProps/ctrlProp121.xml"/><Relationship Id="rId20" Type="http://schemas.openxmlformats.org/officeDocument/2006/relationships/ctrlProp" Target="../ctrlProps/ctrlProp74.xml"/><Relationship Id="rId41" Type="http://schemas.openxmlformats.org/officeDocument/2006/relationships/ctrlProp" Target="../ctrlProps/ctrlProp95.xml"/><Relationship Id="rId54" Type="http://schemas.openxmlformats.org/officeDocument/2006/relationships/ctrlProp" Target="../ctrlProps/ctrlProp108.xml"/><Relationship Id="rId62" Type="http://schemas.openxmlformats.org/officeDocument/2006/relationships/ctrlProp" Target="../ctrlProps/ctrlProp116.xml"/><Relationship Id="rId70" Type="http://schemas.openxmlformats.org/officeDocument/2006/relationships/ctrlProp" Target="../ctrlProps/ctrlProp124.xml"/><Relationship Id="rId75" Type="http://schemas.openxmlformats.org/officeDocument/2006/relationships/ctrlProp" Target="../ctrlProps/ctrlProp129.xml"/><Relationship Id="rId83" Type="http://schemas.openxmlformats.org/officeDocument/2006/relationships/ctrlProp" Target="../ctrlProps/ctrlProp137.xml"/><Relationship Id="rId88" Type="http://schemas.openxmlformats.org/officeDocument/2006/relationships/ctrlProp" Target="../ctrlProps/ctrlProp142.xml"/><Relationship Id="rId91" Type="http://schemas.openxmlformats.org/officeDocument/2006/relationships/ctrlProp" Target="../ctrlProps/ctrlProp145.xml"/><Relationship Id="rId1" Type="http://schemas.openxmlformats.org/officeDocument/2006/relationships/printerSettings" Target="../printerSettings/printerSettings6.bin"/><Relationship Id="rId6" Type="http://schemas.openxmlformats.org/officeDocument/2006/relationships/ctrlProp" Target="../ctrlProps/ctrlProp60.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49" Type="http://schemas.openxmlformats.org/officeDocument/2006/relationships/ctrlProp" Target="../ctrlProps/ctrlProp103.xml"/><Relationship Id="rId57" Type="http://schemas.openxmlformats.org/officeDocument/2006/relationships/ctrlProp" Target="../ctrlProps/ctrlProp111.xml"/><Relationship Id="rId10" Type="http://schemas.openxmlformats.org/officeDocument/2006/relationships/ctrlProp" Target="../ctrlProps/ctrlProp64.xml"/><Relationship Id="rId31" Type="http://schemas.openxmlformats.org/officeDocument/2006/relationships/ctrlProp" Target="../ctrlProps/ctrlProp85.xml"/><Relationship Id="rId44" Type="http://schemas.openxmlformats.org/officeDocument/2006/relationships/ctrlProp" Target="../ctrlProps/ctrlProp98.xml"/><Relationship Id="rId52" Type="http://schemas.openxmlformats.org/officeDocument/2006/relationships/ctrlProp" Target="../ctrlProps/ctrlProp106.xml"/><Relationship Id="rId60" Type="http://schemas.openxmlformats.org/officeDocument/2006/relationships/ctrlProp" Target="../ctrlProps/ctrlProp114.xml"/><Relationship Id="rId65" Type="http://schemas.openxmlformats.org/officeDocument/2006/relationships/ctrlProp" Target="../ctrlProps/ctrlProp119.xml"/><Relationship Id="rId73" Type="http://schemas.openxmlformats.org/officeDocument/2006/relationships/ctrlProp" Target="../ctrlProps/ctrlProp127.xml"/><Relationship Id="rId78" Type="http://schemas.openxmlformats.org/officeDocument/2006/relationships/ctrlProp" Target="../ctrlProps/ctrlProp132.xml"/><Relationship Id="rId81" Type="http://schemas.openxmlformats.org/officeDocument/2006/relationships/ctrlProp" Target="../ctrlProps/ctrlProp135.xml"/><Relationship Id="rId86" Type="http://schemas.openxmlformats.org/officeDocument/2006/relationships/ctrlProp" Target="../ctrlProps/ctrlProp140.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2.xml"/><Relationship Id="rId13" Type="http://schemas.openxmlformats.org/officeDocument/2006/relationships/ctrlProp" Target="../ctrlProps/ctrlProp157.xml"/><Relationship Id="rId18" Type="http://schemas.openxmlformats.org/officeDocument/2006/relationships/ctrlProp" Target="../ctrlProps/ctrlProp162.xml"/><Relationship Id="rId3" Type="http://schemas.openxmlformats.org/officeDocument/2006/relationships/vmlDrawing" Target="../drawings/vmlDrawing4.vml"/><Relationship Id="rId21" Type="http://schemas.openxmlformats.org/officeDocument/2006/relationships/ctrlProp" Target="../ctrlProps/ctrlProp165.xml"/><Relationship Id="rId7" Type="http://schemas.openxmlformats.org/officeDocument/2006/relationships/ctrlProp" Target="../ctrlProps/ctrlProp151.xml"/><Relationship Id="rId12" Type="http://schemas.openxmlformats.org/officeDocument/2006/relationships/ctrlProp" Target="../ctrlProps/ctrlProp156.xml"/><Relationship Id="rId17" Type="http://schemas.openxmlformats.org/officeDocument/2006/relationships/ctrlProp" Target="../ctrlProps/ctrlProp161.xml"/><Relationship Id="rId25" Type="http://schemas.openxmlformats.org/officeDocument/2006/relationships/ctrlProp" Target="../ctrlProps/ctrlProp169.xml"/><Relationship Id="rId2" Type="http://schemas.openxmlformats.org/officeDocument/2006/relationships/drawing" Target="../drawings/drawing4.xml"/><Relationship Id="rId16" Type="http://schemas.openxmlformats.org/officeDocument/2006/relationships/ctrlProp" Target="../ctrlProps/ctrlProp160.xml"/><Relationship Id="rId20" Type="http://schemas.openxmlformats.org/officeDocument/2006/relationships/ctrlProp" Target="../ctrlProps/ctrlProp164.xml"/><Relationship Id="rId1" Type="http://schemas.openxmlformats.org/officeDocument/2006/relationships/printerSettings" Target="../printerSettings/printerSettings7.bin"/><Relationship Id="rId6" Type="http://schemas.openxmlformats.org/officeDocument/2006/relationships/ctrlProp" Target="../ctrlProps/ctrlProp150.xml"/><Relationship Id="rId11" Type="http://schemas.openxmlformats.org/officeDocument/2006/relationships/ctrlProp" Target="../ctrlProps/ctrlProp155.xml"/><Relationship Id="rId24" Type="http://schemas.openxmlformats.org/officeDocument/2006/relationships/ctrlProp" Target="../ctrlProps/ctrlProp168.xml"/><Relationship Id="rId5" Type="http://schemas.openxmlformats.org/officeDocument/2006/relationships/ctrlProp" Target="../ctrlProps/ctrlProp149.xml"/><Relationship Id="rId15" Type="http://schemas.openxmlformats.org/officeDocument/2006/relationships/ctrlProp" Target="../ctrlProps/ctrlProp159.xml"/><Relationship Id="rId23" Type="http://schemas.openxmlformats.org/officeDocument/2006/relationships/ctrlProp" Target="../ctrlProps/ctrlProp167.xml"/><Relationship Id="rId10" Type="http://schemas.openxmlformats.org/officeDocument/2006/relationships/ctrlProp" Target="../ctrlProps/ctrlProp154.xml"/><Relationship Id="rId19" Type="http://schemas.openxmlformats.org/officeDocument/2006/relationships/ctrlProp" Target="../ctrlProps/ctrlProp163.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 Id="rId22" Type="http://schemas.openxmlformats.org/officeDocument/2006/relationships/ctrlProp" Target="../ctrlProps/ctrlProp16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4.xml"/><Relationship Id="rId3" Type="http://schemas.openxmlformats.org/officeDocument/2006/relationships/vmlDrawing" Target="../drawings/vmlDrawing5.vml"/><Relationship Id="rId7" Type="http://schemas.openxmlformats.org/officeDocument/2006/relationships/ctrlProp" Target="../ctrlProps/ctrlProp173.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72.xml"/><Relationship Id="rId5" Type="http://schemas.openxmlformats.org/officeDocument/2006/relationships/ctrlProp" Target="../ctrlProps/ctrlProp171.xml"/><Relationship Id="rId4" Type="http://schemas.openxmlformats.org/officeDocument/2006/relationships/ctrlProp" Target="../ctrlProps/ctrlProp17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79.xml"/><Relationship Id="rId13" Type="http://schemas.openxmlformats.org/officeDocument/2006/relationships/ctrlProp" Target="../ctrlProps/ctrlProp184.xml"/><Relationship Id="rId3" Type="http://schemas.openxmlformats.org/officeDocument/2006/relationships/vmlDrawing" Target="../drawings/vmlDrawing6.vml"/><Relationship Id="rId7" Type="http://schemas.openxmlformats.org/officeDocument/2006/relationships/ctrlProp" Target="../ctrlProps/ctrlProp178.xml"/><Relationship Id="rId12" Type="http://schemas.openxmlformats.org/officeDocument/2006/relationships/ctrlProp" Target="../ctrlProps/ctrlProp183.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177.xml"/><Relationship Id="rId11" Type="http://schemas.openxmlformats.org/officeDocument/2006/relationships/ctrlProp" Target="../ctrlProps/ctrlProp182.xml"/><Relationship Id="rId5" Type="http://schemas.openxmlformats.org/officeDocument/2006/relationships/ctrlProp" Target="../ctrlProps/ctrlProp176.xml"/><Relationship Id="rId15" Type="http://schemas.openxmlformats.org/officeDocument/2006/relationships/ctrlProp" Target="../ctrlProps/ctrlProp186.xml"/><Relationship Id="rId10" Type="http://schemas.openxmlformats.org/officeDocument/2006/relationships/ctrlProp" Target="../ctrlProps/ctrlProp181.xml"/><Relationship Id="rId4" Type="http://schemas.openxmlformats.org/officeDocument/2006/relationships/ctrlProp" Target="../ctrlProps/ctrlProp175.xml"/><Relationship Id="rId9" Type="http://schemas.openxmlformats.org/officeDocument/2006/relationships/ctrlProp" Target="../ctrlProps/ctrlProp180.xml"/><Relationship Id="rId14" Type="http://schemas.openxmlformats.org/officeDocument/2006/relationships/ctrlProp" Target="../ctrlProps/ctrlProp1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Q247"/>
  <sheetViews>
    <sheetView workbookViewId="0">
      <selection activeCell="G2" sqref="G2:G11"/>
    </sheetView>
  </sheetViews>
  <sheetFormatPr defaultColWidth="9.140625" defaultRowHeight="14.25" x14ac:dyDescent="0.2"/>
  <cols>
    <col min="1" max="1" width="14.28515625" style="17" bestFit="1" customWidth="1"/>
    <col min="2" max="2" width="9.140625" style="17"/>
    <col min="3" max="3" width="23.7109375" style="17" bestFit="1" customWidth="1"/>
    <col min="4" max="4" width="9.140625" style="17"/>
    <col min="5" max="5" width="26.140625" style="17" bestFit="1" customWidth="1"/>
    <col min="6" max="7" width="26.140625" style="17" customWidth="1"/>
    <col min="8" max="8" width="9.140625" style="17"/>
    <col min="9" max="9" width="22" style="17" customWidth="1"/>
    <col min="10" max="10" width="9.140625" style="17"/>
    <col min="11" max="11" width="49.7109375" style="17" bestFit="1" customWidth="1"/>
    <col min="12" max="12" width="9.140625" style="17"/>
    <col min="13" max="13" width="29.7109375" style="17" bestFit="1" customWidth="1"/>
    <col min="14" max="14" width="17.140625" style="17" customWidth="1"/>
    <col min="15" max="15" width="9.140625" style="17"/>
    <col min="16" max="16" width="20.85546875" style="17" bestFit="1" customWidth="1"/>
    <col min="17" max="17" width="9.140625" style="17"/>
    <col min="18" max="18" width="16" style="17" bestFit="1" customWidth="1"/>
    <col min="19" max="19" width="9.140625" style="17"/>
    <col min="20" max="20" width="9.5703125" style="17" bestFit="1" customWidth="1"/>
    <col min="21" max="21" width="9.5703125" style="17" customWidth="1"/>
    <col min="22" max="22" width="18.140625" style="17" customWidth="1"/>
    <col min="23" max="23" width="9.140625" style="17"/>
    <col min="24" max="24" width="22.85546875" style="17" bestFit="1" customWidth="1"/>
    <col min="25" max="25" width="9.140625" style="17"/>
    <col min="26" max="26" width="20.85546875" style="17" bestFit="1" customWidth="1"/>
    <col min="27" max="27" width="13.140625" style="17" bestFit="1" customWidth="1"/>
    <col min="28" max="28" width="9.140625" style="17"/>
    <col min="29" max="29" width="17.5703125" style="17" bestFit="1" customWidth="1"/>
    <col min="30" max="30" width="12.140625" style="17" bestFit="1" customWidth="1"/>
    <col min="31" max="31" width="5.7109375" style="17" customWidth="1"/>
    <col min="32" max="32" width="9.140625" style="17"/>
    <col min="33" max="33" width="20.85546875" style="17" bestFit="1" customWidth="1"/>
    <col min="34" max="34" width="37.140625" style="17" bestFit="1" customWidth="1"/>
    <col min="35" max="16384" width="9.140625" style="17"/>
  </cols>
  <sheetData>
    <row r="1" spans="1:43" ht="15.75" x14ac:dyDescent="0.2">
      <c r="A1" s="12" t="s">
        <v>31</v>
      </c>
      <c r="C1" s="12" t="s">
        <v>94</v>
      </c>
      <c r="E1" s="12" t="s">
        <v>523</v>
      </c>
      <c r="F1" s="3"/>
      <c r="G1" s="12" t="s">
        <v>624</v>
      </c>
      <c r="I1" s="166" t="s">
        <v>405</v>
      </c>
      <c r="K1" s="12" t="s">
        <v>95</v>
      </c>
      <c r="M1" s="12" t="s">
        <v>352</v>
      </c>
      <c r="N1" s="21"/>
      <c r="P1" s="12" t="s">
        <v>357</v>
      </c>
      <c r="R1" s="12" t="s">
        <v>359</v>
      </c>
      <c r="T1" s="12" t="s">
        <v>362</v>
      </c>
      <c r="V1" s="21" t="s">
        <v>367</v>
      </c>
      <c r="X1" s="21" t="s">
        <v>564</v>
      </c>
      <c r="AM1" s="17" t="s">
        <v>381</v>
      </c>
      <c r="AO1" s="17" t="s">
        <v>400</v>
      </c>
      <c r="AQ1" s="17" t="s">
        <v>481</v>
      </c>
    </row>
    <row r="2" spans="1:43" ht="15.75" x14ac:dyDescent="0.2">
      <c r="A2" s="3" t="s">
        <v>32</v>
      </c>
      <c r="C2" s="3" t="s">
        <v>86</v>
      </c>
      <c r="E2" s="3" t="s">
        <v>87</v>
      </c>
      <c r="F2" s="3"/>
      <c r="G2" s="3" t="s">
        <v>87</v>
      </c>
      <c r="I2" s="167" t="s">
        <v>406</v>
      </c>
      <c r="K2" s="3" t="s">
        <v>96</v>
      </c>
      <c r="M2" s="17" t="s">
        <v>354</v>
      </c>
      <c r="N2" s="17">
        <v>1</v>
      </c>
      <c r="P2" s="17" t="s">
        <v>358</v>
      </c>
      <c r="R2" s="17" t="s">
        <v>360</v>
      </c>
      <c r="T2" s="17" t="s">
        <v>363</v>
      </c>
      <c r="V2" s="17" t="s">
        <v>368</v>
      </c>
      <c r="X2" s="17" t="s">
        <v>360</v>
      </c>
      <c r="Z2" s="17" t="s">
        <v>340</v>
      </c>
      <c r="AA2" s="17" t="str">
        <f>""</f>
        <v/>
      </c>
      <c r="AC2" s="17" t="s">
        <v>340</v>
      </c>
      <c r="AD2" s="17">
        <v>0</v>
      </c>
      <c r="AE2" s="17">
        <v>1</v>
      </c>
      <c r="AG2" s="17" t="s">
        <v>341</v>
      </c>
      <c r="AH2" s="17" t="s">
        <v>200</v>
      </c>
      <c r="AI2" s="17">
        <v>0</v>
      </c>
      <c r="AJ2" s="17" t="s">
        <v>31</v>
      </c>
      <c r="AM2" s="17">
        <v>1</v>
      </c>
      <c r="AO2" s="17">
        <v>1</v>
      </c>
      <c r="AQ2" s="17">
        <v>0</v>
      </c>
    </row>
    <row r="3" spans="1:43" ht="15.75" x14ac:dyDescent="0.2">
      <c r="A3" s="3" t="s">
        <v>33</v>
      </c>
      <c r="C3" s="3" t="s">
        <v>87</v>
      </c>
      <c r="E3" s="3" t="s">
        <v>88</v>
      </c>
      <c r="F3" s="3"/>
      <c r="G3" s="3" t="s">
        <v>88</v>
      </c>
      <c r="I3" s="167" t="s">
        <v>407</v>
      </c>
      <c r="K3" s="3" t="s">
        <v>97</v>
      </c>
      <c r="M3" s="17" t="s">
        <v>403</v>
      </c>
      <c r="N3" s="17">
        <v>1</v>
      </c>
      <c r="P3" s="17" t="s">
        <v>353</v>
      </c>
      <c r="R3" s="17" t="s">
        <v>361</v>
      </c>
      <c r="T3" s="17" t="s">
        <v>364</v>
      </c>
      <c r="V3" s="17" t="s">
        <v>369</v>
      </c>
      <c r="X3" s="17" t="s">
        <v>565</v>
      </c>
      <c r="Z3" s="17" t="s">
        <v>341</v>
      </c>
      <c r="AA3" s="17" t="s">
        <v>342</v>
      </c>
      <c r="AC3" s="17" t="s">
        <v>341</v>
      </c>
      <c r="AD3" s="17" t="s">
        <v>342</v>
      </c>
      <c r="AE3" s="17">
        <v>0</v>
      </c>
      <c r="AG3" s="17" t="s">
        <v>343</v>
      </c>
      <c r="AH3" s="17" t="s">
        <v>554</v>
      </c>
      <c r="AI3" s="17">
        <v>0</v>
      </c>
      <c r="AJ3" s="17" t="s">
        <v>437</v>
      </c>
      <c r="AM3" s="17">
        <v>2</v>
      </c>
      <c r="AO3" s="17">
        <v>2</v>
      </c>
      <c r="AQ3" s="17">
        <v>1</v>
      </c>
    </row>
    <row r="4" spans="1:43" ht="15.75" x14ac:dyDescent="0.2">
      <c r="A4" s="3" t="s">
        <v>34</v>
      </c>
      <c r="C4" s="3" t="s">
        <v>88</v>
      </c>
      <c r="E4" s="3" t="s">
        <v>379</v>
      </c>
      <c r="F4" s="3"/>
      <c r="G4" s="3" t="s">
        <v>379</v>
      </c>
      <c r="I4" s="167" t="s">
        <v>408</v>
      </c>
      <c r="K4" s="3" t="s">
        <v>98</v>
      </c>
      <c r="M4" s="17" t="s">
        <v>380</v>
      </c>
      <c r="N4" s="17">
        <v>0</v>
      </c>
      <c r="P4" s="17" t="s">
        <v>354</v>
      </c>
      <c r="X4" s="17" t="s">
        <v>365</v>
      </c>
      <c r="Z4" s="17" t="s">
        <v>343</v>
      </c>
      <c r="AA4" s="17" t="s">
        <v>344</v>
      </c>
      <c r="AC4" s="17" t="s">
        <v>343</v>
      </c>
      <c r="AD4" s="17" t="s">
        <v>344</v>
      </c>
      <c r="AE4" s="17">
        <v>0</v>
      </c>
      <c r="AG4" s="17" t="s">
        <v>345</v>
      </c>
      <c r="AH4" s="17" t="s">
        <v>365</v>
      </c>
      <c r="AI4" s="17">
        <v>0</v>
      </c>
      <c r="AJ4" s="17" t="s">
        <v>438</v>
      </c>
      <c r="AM4" s="17">
        <v>3</v>
      </c>
      <c r="AO4" s="17">
        <v>3</v>
      </c>
      <c r="AQ4" s="17">
        <v>2</v>
      </c>
    </row>
    <row r="5" spans="1:43" ht="15.75" x14ac:dyDescent="0.2">
      <c r="A5" s="3" t="s">
        <v>35</v>
      </c>
      <c r="C5" s="3" t="s">
        <v>379</v>
      </c>
      <c r="E5" s="3" t="s">
        <v>89</v>
      </c>
      <c r="F5" s="3"/>
      <c r="G5" s="3" t="s">
        <v>89</v>
      </c>
      <c r="I5" s="167" t="s">
        <v>409</v>
      </c>
      <c r="K5" s="3" t="s">
        <v>99</v>
      </c>
      <c r="X5" s="17" t="s">
        <v>566</v>
      </c>
      <c r="Z5" s="17" t="s">
        <v>345</v>
      </c>
      <c r="AA5" s="17" t="s">
        <v>346</v>
      </c>
      <c r="AC5" s="17" t="s">
        <v>345</v>
      </c>
      <c r="AD5" s="17" t="s">
        <v>346</v>
      </c>
      <c r="AE5" s="17">
        <v>0</v>
      </c>
      <c r="AG5" s="17" t="s">
        <v>350</v>
      </c>
      <c r="AH5" s="17" t="s">
        <v>348</v>
      </c>
      <c r="AI5" s="17">
        <v>1</v>
      </c>
      <c r="AM5" s="17">
        <v>4</v>
      </c>
      <c r="AO5" s="17">
        <v>4</v>
      </c>
      <c r="AQ5" s="17">
        <v>3</v>
      </c>
    </row>
    <row r="6" spans="1:43" ht="15.75" x14ac:dyDescent="0.2">
      <c r="A6" s="3" t="s">
        <v>36</v>
      </c>
      <c r="C6" s="3" t="s">
        <v>89</v>
      </c>
      <c r="E6" s="3" t="s">
        <v>90</v>
      </c>
      <c r="F6" s="3"/>
      <c r="G6" s="3" t="s">
        <v>90</v>
      </c>
      <c r="I6" s="167" t="s">
        <v>410</v>
      </c>
      <c r="K6" s="3" t="s">
        <v>100</v>
      </c>
      <c r="Z6" s="17" t="s">
        <v>347</v>
      </c>
      <c r="AA6" s="17" t="s">
        <v>348</v>
      </c>
      <c r="AC6" s="17" t="s">
        <v>347</v>
      </c>
      <c r="AD6" s="17" t="s">
        <v>348</v>
      </c>
      <c r="AE6" s="17">
        <v>1</v>
      </c>
      <c r="AG6" s="17" t="s">
        <v>351</v>
      </c>
      <c r="AH6" s="17" t="s">
        <v>348</v>
      </c>
      <c r="AI6" s="17">
        <v>1</v>
      </c>
      <c r="AM6" s="17">
        <v>5</v>
      </c>
      <c r="AO6" s="17">
        <v>5</v>
      </c>
      <c r="AQ6" s="17">
        <v>4</v>
      </c>
    </row>
    <row r="7" spans="1:43" ht="15.75" x14ac:dyDescent="0.2">
      <c r="A7" s="3" t="s">
        <v>37</v>
      </c>
      <c r="C7" s="3" t="s">
        <v>90</v>
      </c>
      <c r="E7" s="3" t="s">
        <v>91</v>
      </c>
      <c r="F7" s="3"/>
      <c r="G7" s="3" t="s">
        <v>91</v>
      </c>
      <c r="I7" s="167" t="s">
        <v>411</v>
      </c>
      <c r="K7" s="3" t="s">
        <v>101</v>
      </c>
      <c r="Z7" s="17" t="s">
        <v>349</v>
      </c>
      <c r="AA7" s="17" t="s">
        <v>348</v>
      </c>
      <c r="AC7" s="17" t="s">
        <v>349</v>
      </c>
      <c r="AD7" s="17" t="s">
        <v>348</v>
      </c>
      <c r="AE7" s="17">
        <v>1</v>
      </c>
      <c r="AG7" s="17" t="s">
        <v>347</v>
      </c>
      <c r="AH7" s="17" t="s">
        <v>348</v>
      </c>
      <c r="AI7" s="17">
        <v>1</v>
      </c>
      <c r="AM7" s="17">
        <v>6</v>
      </c>
      <c r="AO7" s="17" t="s">
        <v>401</v>
      </c>
      <c r="AQ7" s="17">
        <v>5</v>
      </c>
    </row>
    <row r="8" spans="1:43" ht="15.75" x14ac:dyDescent="0.2">
      <c r="A8" s="3" t="s">
        <v>38</v>
      </c>
      <c r="C8" s="3" t="s">
        <v>91</v>
      </c>
      <c r="E8" s="3" t="s">
        <v>93</v>
      </c>
      <c r="F8" s="3"/>
      <c r="G8" s="3" t="s">
        <v>92</v>
      </c>
      <c r="I8" s="167" t="s">
        <v>412</v>
      </c>
      <c r="K8" s="3" t="s">
        <v>102</v>
      </c>
      <c r="Z8" s="17" t="s">
        <v>350</v>
      </c>
      <c r="AA8" s="17" t="s">
        <v>348</v>
      </c>
      <c r="AC8" s="17" t="s">
        <v>350</v>
      </c>
      <c r="AD8" s="17" t="s">
        <v>348</v>
      </c>
      <c r="AE8" s="17">
        <v>1</v>
      </c>
      <c r="AG8" s="17" t="s">
        <v>349</v>
      </c>
      <c r="AH8" s="17" t="s">
        <v>348</v>
      </c>
      <c r="AI8" s="17">
        <v>1</v>
      </c>
      <c r="AM8" s="17">
        <v>7</v>
      </c>
      <c r="AQ8" s="17">
        <v>6</v>
      </c>
    </row>
    <row r="9" spans="1:43" ht="15.75" x14ac:dyDescent="0.2">
      <c r="A9" s="3" t="s">
        <v>39</v>
      </c>
      <c r="C9" s="3" t="s">
        <v>92</v>
      </c>
      <c r="E9" s="3" t="s">
        <v>484</v>
      </c>
      <c r="F9" s="3"/>
      <c r="G9" s="3" t="s">
        <v>93</v>
      </c>
      <c r="I9" s="167" t="s">
        <v>413</v>
      </c>
      <c r="K9" s="3" t="s">
        <v>103</v>
      </c>
      <c r="Z9" s="17" t="s">
        <v>351</v>
      </c>
      <c r="AA9" s="17" t="s">
        <v>348</v>
      </c>
      <c r="AC9" s="17" t="s">
        <v>351</v>
      </c>
      <c r="AD9" s="17" t="s">
        <v>348</v>
      </c>
      <c r="AE9" s="17">
        <v>1</v>
      </c>
      <c r="AG9" s="17" t="s">
        <v>340</v>
      </c>
      <c r="AH9" s="17" t="s">
        <v>366</v>
      </c>
      <c r="AI9" s="17">
        <v>1</v>
      </c>
      <c r="AM9" s="17">
        <v>8</v>
      </c>
      <c r="AQ9" s="17">
        <v>7</v>
      </c>
    </row>
    <row r="10" spans="1:43" ht="15.75" x14ac:dyDescent="0.2">
      <c r="A10" s="3" t="s">
        <v>40</v>
      </c>
      <c r="C10" s="3" t="s">
        <v>93</v>
      </c>
      <c r="E10" s="4" t="s">
        <v>365</v>
      </c>
      <c r="F10" s="4"/>
      <c r="G10" s="3" t="s">
        <v>484</v>
      </c>
      <c r="I10" s="167" t="s">
        <v>414</v>
      </c>
      <c r="K10" s="3" t="s">
        <v>104</v>
      </c>
      <c r="AM10" s="17">
        <v>9</v>
      </c>
      <c r="AQ10" s="17">
        <v>8</v>
      </c>
    </row>
    <row r="11" spans="1:43" ht="15.75" x14ac:dyDescent="0.2">
      <c r="A11" s="3" t="s">
        <v>41</v>
      </c>
      <c r="C11" s="3" t="s">
        <v>484</v>
      </c>
      <c r="G11" s="4" t="s">
        <v>365</v>
      </c>
      <c r="I11" s="167" t="s">
        <v>415</v>
      </c>
      <c r="K11" s="3" t="s">
        <v>105</v>
      </c>
      <c r="AM11" s="17">
        <v>10</v>
      </c>
      <c r="AQ11" s="17">
        <v>9</v>
      </c>
    </row>
    <row r="12" spans="1:43" ht="15.75" x14ac:dyDescent="0.2">
      <c r="A12" s="3" t="s">
        <v>42</v>
      </c>
      <c r="C12" s="4" t="s">
        <v>365</v>
      </c>
      <c r="I12" s="167" t="s">
        <v>416</v>
      </c>
      <c r="K12" s="3" t="s">
        <v>106</v>
      </c>
      <c r="AM12" s="17" t="s">
        <v>382</v>
      </c>
      <c r="AQ12" s="17">
        <v>10</v>
      </c>
    </row>
    <row r="13" spans="1:43" ht="15.75" x14ac:dyDescent="0.2">
      <c r="A13" s="3" t="s">
        <v>43</v>
      </c>
      <c r="I13" s="167" t="s">
        <v>417</v>
      </c>
      <c r="K13" s="3" t="s">
        <v>107</v>
      </c>
      <c r="AQ13" s="17" t="s">
        <v>382</v>
      </c>
    </row>
    <row r="14" spans="1:43" ht="15.75" x14ac:dyDescent="0.2">
      <c r="A14" s="3" t="s">
        <v>44</v>
      </c>
      <c r="I14" s="167" t="s">
        <v>418</v>
      </c>
      <c r="K14" s="3" t="s">
        <v>108</v>
      </c>
    </row>
    <row r="15" spans="1:43" ht="15.75" x14ac:dyDescent="0.2">
      <c r="A15" s="3" t="s">
        <v>45</v>
      </c>
      <c r="I15" s="167" t="s">
        <v>419</v>
      </c>
      <c r="K15" s="3" t="s">
        <v>109</v>
      </c>
    </row>
    <row r="16" spans="1:43" ht="15.75" x14ac:dyDescent="0.2">
      <c r="A16" s="3" t="s">
        <v>46</v>
      </c>
      <c r="I16" s="167" t="s">
        <v>420</v>
      </c>
      <c r="K16" s="3" t="s">
        <v>110</v>
      </c>
    </row>
    <row r="17" spans="1:11" ht="15.75" x14ac:dyDescent="0.2">
      <c r="A17" s="3" t="s">
        <v>47</v>
      </c>
      <c r="I17" s="167" t="s">
        <v>421</v>
      </c>
      <c r="K17" s="3" t="s">
        <v>111</v>
      </c>
    </row>
    <row r="18" spans="1:11" ht="15.75" x14ac:dyDescent="0.2">
      <c r="A18" s="3" t="s">
        <v>48</v>
      </c>
      <c r="I18" s="167" t="s">
        <v>422</v>
      </c>
      <c r="K18" s="3" t="s">
        <v>112</v>
      </c>
    </row>
    <row r="19" spans="1:11" ht="15.75" x14ac:dyDescent="0.2">
      <c r="A19" s="3" t="s">
        <v>49</v>
      </c>
      <c r="I19" s="167" t="s">
        <v>423</v>
      </c>
      <c r="K19" s="3" t="s">
        <v>113</v>
      </c>
    </row>
    <row r="20" spans="1:11" ht="15.75" x14ac:dyDescent="0.2">
      <c r="A20" s="3" t="s">
        <v>50</v>
      </c>
      <c r="I20" s="167" t="s">
        <v>424</v>
      </c>
      <c r="K20" s="3" t="s">
        <v>114</v>
      </c>
    </row>
    <row r="21" spans="1:11" ht="15.75" x14ac:dyDescent="0.2">
      <c r="A21" s="3" t="s">
        <v>51</v>
      </c>
      <c r="I21" s="167" t="s">
        <v>425</v>
      </c>
      <c r="K21" s="3" t="s">
        <v>115</v>
      </c>
    </row>
    <row r="22" spans="1:11" ht="15.75" x14ac:dyDescent="0.2">
      <c r="A22" s="3" t="s">
        <v>52</v>
      </c>
      <c r="I22" s="167" t="s">
        <v>426</v>
      </c>
      <c r="K22" s="3" t="s">
        <v>116</v>
      </c>
    </row>
    <row r="23" spans="1:11" ht="15.75" x14ac:dyDescent="0.2">
      <c r="A23" s="3" t="s">
        <v>53</v>
      </c>
      <c r="I23" s="167" t="s">
        <v>427</v>
      </c>
      <c r="K23" s="3" t="s">
        <v>117</v>
      </c>
    </row>
    <row r="24" spans="1:11" ht="15.75" x14ac:dyDescent="0.2">
      <c r="A24" s="3" t="s">
        <v>54</v>
      </c>
      <c r="I24" s="167" t="s">
        <v>428</v>
      </c>
      <c r="K24" s="3" t="s">
        <v>118</v>
      </c>
    </row>
    <row r="25" spans="1:11" ht="15.75" x14ac:dyDescent="0.2">
      <c r="A25" s="3" t="s">
        <v>55</v>
      </c>
      <c r="I25" s="167" t="s">
        <v>429</v>
      </c>
      <c r="K25" s="3" t="s">
        <v>119</v>
      </c>
    </row>
    <row r="26" spans="1:11" ht="15.75" x14ac:dyDescent="0.2">
      <c r="A26" s="3" t="s">
        <v>56</v>
      </c>
      <c r="I26" s="167" t="s">
        <v>430</v>
      </c>
      <c r="K26" s="3" t="s">
        <v>120</v>
      </c>
    </row>
    <row r="27" spans="1:11" ht="15.75" x14ac:dyDescent="0.2">
      <c r="A27" s="3" t="s">
        <v>57</v>
      </c>
      <c r="I27" s="167" t="s">
        <v>431</v>
      </c>
      <c r="K27" s="3" t="s">
        <v>121</v>
      </c>
    </row>
    <row r="28" spans="1:11" ht="15.75" x14ac:dyDescent="0.2">
      <c r="A28" s="3" t="s">
        <v>58</v>
      </c>
      <c r="I28" s="167" t="s">
        <v>432</v>
      </c>
      <c r="K28" s="3" t="s">
        <v>122</v>
      </c>
    </row>
    <row r="29" spans="1:11" ht="15.75" x14ac:dyDescent="0.2">
      <c r="A29" s="3" t="s">
        <v>59</v>
      </c>
      <c r="I29" s="167" t="s">
        <v>433</v>
      </c>
      <c r="K29" s="3" t="s">
        <v>123</v>
      </c>
    </row>
    <row r="30" spans="1:11" ht="15.75" x14ac:dyDescent="0.2">
      <c r="A30" s="3" t="s">
        <v>60</v>
      </c>
      <c r="I30" s="167" t="s">
        <v>434</v>
      </c>
      <c r="K30" s="3" t="s">
        <v>124</v>
      </c>
    </row>
    <row r="31" spans="1:11" ht="15.75" x14ac:dyDescent="0.2">
      <c r="A31" s="3" t="s">
        <v>61</v>
      </c>
      <c r="I31" s="167" t="s">
        <v>435</v>
      </c>
      <c r="K31" s="3" t="s">
        <v>125</v>
      </c>
    </row>
    <row r="32" spans="1:11" ht="15.75" x14ac:dyDescent="0.2">
      <c r="A32" s="3" t="s">
        <v>62</v>
      </c>
      <c r="I32" s="167" t="s">
        <v>436</v>
      </c>
      <c r="K32" s="3" t="s">
        <v>126</v>
      </c>
    </row>
    <row r="33" spans="1:11" ht="15.75" x14ac:dyDescent="0.2">
      <c r="A33" s="3" t="s">
        <v>63</v>
      </c>
      <c r="I33" s="166"/>
      <c r="K33" s="3" t="s">
        <v>127</v>
      </c>
    </row>
    <row r="34" spans="1:11" ht="15.75" x14ac:dyDescent="0.2">
      <c r="A34" s="3" t="s">
        <v>64</v>
      </c>
      <c r="I34" s="167"/>
      <c r="K34" s="3" t="s">
        <v>128</v>
      </c>
    </row>
    <row r="35" spans="1:11" ht="15.75" x14ac:dyDescent="0.2">
      <c r="A35" s="3" t="s">
        <v>65</v>
      </c>
      <c r="I35" s="167"/>
      <c r="K35" s="3" t="s">
        <v>129</v>
      </c>
    </row>
    <row r="36" spans="1:11" ht="15.75" x14ac:dyDescent="0.2">
      <c r="A36" s="3" t="s">
        <v>66</v>
      </c>
      <c r="I36" s="167"/>
      <c r="K36" s="3" t="s">
        <v>130</v>
      </c>
    </row>
    <row r="37" spans="1:11" ht="15.75" x14ac:dyDescent="0.2">
      <c r="A37" s="3" t="s">
        <v>67</v>
      </c>
      <c r="I37" s="167"/>
      <c r="K37" s="3" t="s">
        <v>131</v>
      </c>
    </row>
    <row r="38" spans="1:11" ht="15.75" x14ac:dyDescent="0.2">
      <c r="A38" s="3" t="s">
        <v>68</v>
      </c>
      <c r="I38" s="167"/>
      <c r="K38" s="3" t="s">
        <v>132</v>
      </c>
    </row>
    <row r="39" spans="1:11" ht="15.75" x14ac:dyDescent="0.2">
      <c r="A39" s="3" t="s">
        <v>69</v>
      </c>
      <c r="I39" s="167"/>
      <c r="K39" s="3" t="s">
        <v>133</v>
      </c>
    </row>
    <row r="40" spans="1:11" ht="15.75" x14ac:dyDescent="0.2">
      <c r="A40" s="3" t="s">
        <v>70</v>
      </c>
      <c r="I40" s="167"/>
      <c r="K40" s="3" t="s">
        <v>134</v>
      </c>
    </row>
    <row r="41" spans="1:11" ht="15.75" x14ac:dyDescent="0.2">
      <c r="A41" s="3" t="s">
        <v>71</v>
      </c>
      <c r="I41" s="167"/>
      <c r="K41" s="3" t="s">
        <v>135</v>
      </c>
    </row>
    <row r="42" spans="1:11" ht="15.75" x14ac:dyDescent="0.2">
      <c r="A42" s="3" t="s">
        <v>72</v>
      </c>
      <c r="I42" s="167"/>
      <c r="K42" s="3" t="s">
        <v>136</v>
      </c>
    </row>
    <row r="43" spans="1:11" ht="15.75" x14ac:dyDescent="0.2">
      <c r="A43" s="3" t="s">
        <v>73</v>
      </c>
      <c r="I43" s="167"/>
      <c r="K43" s="3" t="s">
        <v>137</v>
      </c>
    </row>
    <row r="44" spans="1:11" ht="15.75" x14ac:dyDescent="0.2">
      <c r="A44" s="3" t="s">
        <v>74</v>
      </c>
      <c r="I44" s="167"/>
      <c r="K44" s="3" t="s">
        <v>138</v>
      </c>
    </row>
    <row r="45" spans="1:11" ht="15.75" x14ac:dyDescent="0.2">
      <c r="A45" s="3" t="s">
        <v>75</v>
      </c>
      <c r="I45" s="167"/>
      <c r="K45" s="3" t="s">
        <v>139</v>
      </c>
    </row>
    <row r="46" spans="1:11" ht="15.75" x14ac:dyDescent="0.2">
      <c r="A46" s="3" t="s">
        <v>76</v>
      </c>
      <c r="I46" s="167"/>
      <c r="K46" s="3" t="s">
        <v>140</v>
      </c>
    </row>
    <row r="47" spans="1:11" ht="15.75" x14ac:dyDescent="0.2">
      <c r="A47" s="3" t="s">
        <v>77</v>
      </c>
      <c r="I47" s="167"/>
      <c r="K47" s="3" t="s">
        <v>141</v>
      </c>
    </row>
    <row r="48" spans="1:11" ht="15.75" x14ac:dyDescent="0.2">
      <c r="A48" s="3" t="s">
        <v>78</v>
      </c>
      <c r="I48" s="167"/>
      <c r="K48" s="3" t="s">
        <v>142</v>
      </c>
    </row>
    <row r="49" spans="1:11" ht="15.75" x14ac:dyDescent="0.2">
      <c r="A49" s="3" t="s">
        <v>79</v>
      </c>
      <c r="I49" s="167"/>
      <c r="K49" s="3" t="s">
        <v>143</v>
      </c>
    </row>
    <row r="50" spans="1:11" ht="15.75" x14ac:dyDescent="0.2">
      <c r="A50" s="3" t="s">
        <v>80</v>
      </c>
      <c r="I50" s="167"/>
      <c r="K50" s="3" t="s">
        <v>144</v>
      </c>
    </row>
    <row r="51" spans="1:11" ht="15.75" x14ac:dyDescent="0.2">
      <c r="A51" s="3" t="s">
        <v>81</v>
      </c>
      <c r="I51" s="167"/>
      <c r="K51" s="3" t="s">
        <v>145</v>
      </c>
    </row>
    <row r="52" spans="1:11" ht="15.75" x14ac:dyDescent="0.2">
      <c r="A52" s="3" t="s">
        <v>82</v>
      </c>
      <c r="I52" s="167"/>
      <c r="K52" s="3" t="s">
        <v>146</v>
      </c>
    </row>
    <row r="53" spans="1:11" ht="15.75" x14ac:dyDescent="0.2">
      <c r="A53" s="3" t="s">
        <v>83</v>
      </c>
      <c r="I53" s="167"/>
      <c r="K53" s="3" t="s">
        <v>147</v>
      </c>
    </row>
    <row r="54" spans="1:11" ht="15.75" x14ac:dyDescent="0.2">
      <c r="A54" s="3" t="s">
        <v>84</v>
      </c>
      <c r="I54" s="167"/>
      <c r="K54" s="3" t="s">
        <v>148</v>
      </c>
    </row>
    <row r="55" spans="1:11" ht="15.75" x14ac:dyDescent="0.2">
      <c r="A55" s="3" t="s">
        <v>85</v>
      </c>
      <c r="I55" s="167"/>
      <c r="K55" s="3" t="s">
        <v>149</v>
      </c>
    </row>
    <row r="56" spans="1:11" ht="15.75" x14ac:dyDescent="0.2">
      <c r="A56" s="3"/>
      <c r="I56" s="167"/>
      <c r="K56" s="3" t="s">
        <v>150</v>
      </c>
    </row>
    <row r="57" spans="1:11" ht="15.75" x14ac:dyDescent="0.2">
      <c r="A57" s="3"/>
      <c r="I57" s="167"/>
      <c r="K57" s="3" t="s">
        <v>151</v>
      </c>
    </row>
    <row r="58" spans="1:11" ht="15.75" x14ac:dyDescent="0.2">
      <c r="A58" s="3"/>
      <c r="I58" s="167"/>
      <c r="K58" s="3" t="s">
        <v>152</v>
      </c>
    </row>
    <row r="59" spans="1:11" ht="15.75" x14ac:dyDescent="0.2">
      <c r="A59" s="3"/>
      <c r="I59" s="167"/>
      <c r="K59" s="3" t="s">
        <v>153</v>
      </c>
    </row>
    <row r="60" spans="1:11" ht="15.75" x14ac:dyDescent="0.2">
      <c r="A60" s="3"/>
      <c r="I60" s="167"/>
      <c r="K60" s="3" t="s">
        <v>154</v>
      </c>
    </row>
    <row r="61" spans="1:11" ht="15.75" x14ac:dyDescent="0.2">
      <c r="A61" s="3"/>
      <c r="I61" s="167"/>
      <c r="K61" s="3" t="s">
        <v>155</v>
      </c>
    </row>
    <row r="62" spans="1:11" ht="15.75" x14ac:dyDescent="0.2">
      <c r="A62" s="3"/>
      <c r="I62" s="167"/>
      <c r="K62" s="3" t="s">
        <v>156</v>
      </c>
    </row>
    <row r="63" spans="1:11" ht="15.75" x14ac:dyDescent="0.2">
      <c r="A63" s="3"/>
      <c r="I63" s="167"/>
      <c r="K63" s="3" t="s">
        <v>157</v>
      </c>
    </row>
    <row r="64" spans="1:11" ht="15.75" x14ac:dyDescent="0.2">
      <c r="A64" s="3"/>
      <c r="I64" s="167"/>
      <c r="K64" s="3" t="s">
        <v>158</v>
      </c>
    </row>
    <row r="65" spans="1:11" ht="15.75" x14ac:dyDescent="0.2">
      <c r="A65" s="3"/>
      <c r="I65" s="166"/>
      <c r="K65" s="3" t="s">
        <v>159</v>
      </c>
    </row>
    <row r="66" spans="1:11" ht="15.75" x14ac:dyDescent="0.2">
      <c r="I66" s="167"/>
      <c r="K66" s="3" t="s">
        <v>160</v>
      </c>
    </row>
    <row r="67" spans="1:11" ht="15.75" x14ac:dyDescent="0.2">
      <c r="I67" s="167"/>
      <c r="K67" s="3" t="s">
        <v>161</v>
      </c>
    </row>
    <row r="68" spans="1:11" ht="15.75" x14ac:dyDescent="0.2">
      <c r="I68" s="167"/>
      <c r="K68" s="3" t="s">
        <v>162</v>
      </c>
    </row>
    <row r="69" spans="1:11" ht="15.75" x14ac:dyDescent="0.2">
      <c r="I69" s="167"/>
      <c r="K69" s="3" t="s">
        <v>163</v>
      </c>
    </row>
    <row r="70" spans="1:11" ht="15.75" x14ac:dyDescent="0.2">
      <c r="I70" s="167"/>
      <c r="K70" s="3" t="s">
        <v>164</v>
      </c>
    </row>
    <row r="71" spans="1:11" ht="15.75" x14ac:dyDescent="0.2">
      <c r="I71" s="167"/>
      <c r="K71" s="3" t="s">
        <v>165</v>
      </c>
    </row>
    <row r="72" spans="1:11" ht="15.75" x14ac:dyDescent="0.2">
      <c r="I72" s="167"/>
      <c r="K72" s="3" t="s">
        <v>166</v>
      </c>
    </row>
    <row r="73" spans="1:11" ht="15.75" x14ac:dyDescent="0.2">
      <c r="I73" s="167"/>
      <c r="K73" s="3" t="s">
        <v>167</v>
      </c>
    </row>
    <row r="74" spans="1:11" ht="15.75" x14ac:dyDescent="0.2">
      <c r="I74" s="167"/>
      <c r="K74" s="3" t="s">
        <v>168</v>
      </c>
    </row>
    <row r="75" spans="1:11" ht="15.75" x14ac:dyDescent="0.2">
      <c r="I75" s="167"/>
      <c r="K75" s="3" t="s">
        <v>169</v>
      </c>
    </row>
    <row r="76" spans="1:11" ht="15.75" x14ac:dyDescent="0.2">
      <c r="I76" s="167"/>
      <c r="K76" s="3" t="s">
        <v>170</v>
      </c>
    </row>
    <row r="77" spans="1:11" ht="15.75" x14ac:dyDescent="0.2">
      <c r="I77" s="167"/>
      <c r="K77" s="3" t="s">
        <v>171</v>
      </c>
    </row>
    <row r="78" spans="1:11" ht="15.75" x14ac:dyDescent="0.2">
      <c r="I78" s="167"/>
      <c r="K78" s="3" t="s">
        <v>172</v>
      </c>
    </row>
    <row r="79" spans="1:11" ht="15.75" x14ac:dyDescent="0.2">
      <c r="I79" s="167"/>
      <c r="K79" s="3" t="s">
        <v>173</v>
      </c>
    </row>
    <row r="80" spans="1:11" ht="15.75" x14ac:dyDescent="0.2">
      <c r="I80" s="167"/>
      <c r="K80" s="3" t="s">
        <v>174</v>
      </c>
    </row>
    <row r="81" spans="9:11" ht="15.75" x14ac:dyDescent="0.2">
      <c r="I81" s="167"/>
      <c r="K81" s="3" t="s">
        <v>175</v>
      </c>
    </row>
    <row r="82" spans="9:11" ht="15.75" x14ac:dyDescent="0.2">
      <c r="I82" s="167"/>
      <c r="K82" s="3" t="s">
        <v>176</v>
      </c>
    </row>
    <row r="83" spans="9:11" ht="15.75" x14ac:dyDescent="0.2">
      <c r="I83" s="167"/>
      <c r="K83" s="3" t="s">
        <v>177</v>
      </c>
    </row>
    <row r="84" spans="9:11" ht="15.75" x14ac:dyDescent="0.2">
      <c r="I84" s="167"/>
      <c r="K84" s="3" t="s">
        <v>178</v>
      </c>
    </row>
    <row r="85" spans="9:11" ht="15.75" x14ac:dyDescent="0.2">
      <c r="I85" s="167"/>
      <c r="K85" s="3" t="s">
        <v>179</v>
      </c>
    </row>
    <row r="86" spans="9:11" ht="15.75" x14ac:dyDescent="0.2">
      <c r="I86" s="167"/>
      <c r="K86" s="3" t="s">
        <v>180</v>
      </c>
    </row>
    <row r="87" spans="9:11" ht="15.75" x14ac:dyDescent="0.2">
      <c r="I87" s="167"/>
      <c r="K87" s="3" t="s">
        <v>181</v>
      </c>
    </row>
    <row r="88" spans="9:11" ht="15.75" x14ac:dyDescent="0.2">
      <c r="I88" s="167"/>
      <c r="K88" s="3" t="s">
        <v>182</v>
      </c>
    </row>
    <row r="89" spans="9:11" ht="15.75" x14ac:dyDescent="0.2">
      <c r="I89" s="167"/>
      <c r="K89" s="3" t="s">
        <v>183</v>
      </c>
    </row>
    <row r="90" spans="9:11" ht="15.75" x14ac:dyDescent="0.2">
      <c r="I90" s="167"/>
      <c r="K90" s="3" t="s">
        <v>184</v>
      </c>
    </row>
    <row r="91" spans="9:11" ht="15.75" x14ac:dyDescent="0.2">
      <c r="I91" s="167"/>
      <c r="K91" s="3" t="s">
        <v>185</v>
      </c>
    </row>
    <row r="92" spans="9:11" ht="15.75" x14ac:dyDescent="0.2">
      <c r="I92" s="167"/>
      <c r="K92" s="3" t="s">
        <v>186</v>
      </c>
    </row>
    <row r="93" spans="9:11" ht="15.75" x14ac:dyDescent="0.2">
      <c r="I93" s="167"/>
      <c r="K93" s="3" t="s">
        <v>187</v>
      </c>
    </row>
    <row r="94" spans="9:11" ht="15.75" x14ac:dyDescent="0.2">
      <c r="I94" s="167"/>
      <c r="K94" s="3" t="s">
        <v>188</v>
      </c>
    </row>
    <row r="95" spans="9:11" ht="15.75" x14ac:dyDescent="0.2">
      <c r="I95" s="167"/>
      <c r="K95" s="3" t="s">
        <v>189</v>
      </c>
    </row>
    <row r="96" spans="9:11" ht="15.75" x14ac:dyDescent="0.2">
      <c r="I96" s="167"/>
      <c r="K96" s="3" t="s">
        <v>190</v>
      </c>
    </row>
    <row r="97" spans="9:11" ht="15.75" x14ac:dyDescent="0.2">
      <c r="I97" s="166"/>
      <c r="K97" s="3" t="s">
        <v>191</v>
      </c>
    </row>
    <row r="98" spans="9:11" ht="15.75" x14ac:dyDescent="0.2">
      <c r="I98" s="167"/>
      <c r="K98" s="3" t="s">
        <v>192</v>
      </c>
    </row>
    <row r="99" spans="9:11" ht="15.75" x14ac:dyDescent="0.2">
      <c r="I99" s="167"/>
      <c r="K99" s="3" t="s">
        <v>193</v>
      </c>
    </row>
    <row r="100" spans="9:11" ht="15.75" x14ac:dyDescent="0.2">
      <c r="I100" s="167"/>
      <c r="K100" s="3" t="s">
        <v>194</v>
      </c>
    </row>
    <row r="101" spans="9:11" ht="15.75" x14ac:dyDescent="0.2">
      <c r="I101" s="167"/>
      <c r="K101" s="3" t="s">
        <v>195</v>
      </c>
    </row>
    <row r="102" spans="9:11" ht="15.75" x14ac:dyDescent="0.2">
      <c r="I102" s="167"/>
      <c r="K102" s="3" t="s">
        <v>196</v>
      </c>
    </row>
    <row r="103" spans="9:11" ht="15.75" x14ac:dyDescent="0.2">
      <c r="I103" s="167"/>
      <c r="K103" s="3" t="s">
        <v>197</v>
      </c>
    </row>
    <row r="104" spans="9:11" ht="15.75" x14ac:dyDescent="0.2">
      <c r="I104" s="167"/>
      <c r="K104" s="3" t="s">
        <v>198</v>
      </c>
    </row>
    <row r="105" spans="9:11" ht="15.75" x14ac:dyDescent="0.2">
      <c r="I105" s="167"/>
      <c r="K105" s="3" t="s">
        <v>199</v>
      </c>
    </row>
    <row r="106" spans="9:11" ht="15.75" x14ac:dyDescent="0.2">
      <c r="I106" s="167"/>
      <c r="K106" s="3" t="s">
        <v>200</v>
      </c>
    </row>
    <row r="107" spans="9:11" ht="15.75" x14ac:dyDescent="0.2">
      <c r="I107" s="167"/>
      <c r="K107" s="3" t="s">
        <v>201</v>
      </c>
    </row>
    <row r="108" spans="9:11" ht="15.75" x14ac:dyDescent="0.2">
      <c r="I108" s="167"/>
      <c r="K108" s="3" t="s">
        <v>202</v>
      </c>
    </row>
    <row r="109" spans="9:11" ht="15.75" x14ac:dyDescent="0.2">
      <c r="I109" s="167"/>
      <c r="K109" s="3" t="s">
        <v>203</v>
      </c>
    </row>
    <row r="110" spans="9:11" ht="15.75" x14ac:dyDescent="0.2">
      <c r="I110" s="167"/>
      <c r="K110" s="3" t="s">
        <v>204</v>
      </c>
    </row>
    <row r="111" spans="9:11" ht="15.75" x14ac:dyDescent="0.2">
      <c r="I111" s="167"/>
      <c r="K111" s="3" t="s">
        <v>205</v>
      </c>
    </row>
    <row r="112" spans="9:11" ht="15.75" x14ac:dyDescent="0.2">
      <c r="I112" s="167"/>
      <c r="K112" s="3" t="s">
        <v>206</v>
      </c>
    </row>
    <row r="113" spans="9:11" ht="15.75" x14ac:dyDescent="0.2">
      <c r="I113" s="167"/>
      <c r="K113" s="3" t="s">
        <v>207</v>
      </c>
    </row>
    <row r="114" spans="9:11" ht="15.75" x14ac:dyDescent="0.2">
      <c r="I114" s="167"/>
      <c r="K114" s="3" t="s">
        <v>208</v>
      </c>
    </row>
    <row r="115" spans="9:11" ht="15.75" x14ac:dyDescent="0.2">
      <c r="I115" s="167"/>
      <c r="K115" s="3" t="s">
        <v>209</v>
      </c>
    </row>
    <row r="116" spans="9:11" ht="15.75" x14ac:dyDescent="0.2">
      <c r="I116" s="167"/>
      <c r="K116" s="3" t="s">
        <v>210</v>
      </c>
    </row>
    <row r="117" spans="9:11" ht="15.75" x14ac:dyDescent="0.2">
      <c r="I117" s="167"/>
      <c r="K117" s="3" t="s">
        <v>211</v>
      </c>
    </row>
    <row r="118" spans="9:11" ht="15.75" x14ac:dyDescent="0.2">
      <c r="I118" s="167"/>
      <c r="K118" s="3" t="s">
        <v>212</v>
      </c>
    </row>
    <row r="119" spans="9:11" ht="15.75" x14ac:dyDescent="0.2">
      <c r="I119" s="167"/>
      <c r="K119" s="3" t="s">
        <v>213</v>
      </c>
    </row>
    <row r="120" spans="9:11" ht="15.75" x14ac:dyDescent="0.2">
      <c r="I120" s="167"/>
      <c r="K120" s="3" t="s">
        <v>214</v>
      </c>
    </row>
    <row r="121" spans="9:11" ht="15.75" x14ac:dyDescent="0.2">
      <c r="I121" s="167"/>
      <c r="K121" s="3" t="s">
        <v>215</v>
      </c>
    </row>
    <row r="122" spans="9:11" ht="15.75" x14ac:dyDescent="0.2">
      <c r="I122" s="167"/>
      <c r="K122" s="3" t="s">
        <v>216</v>
      </c>
    </row>
    <row r="123" spans="9:11" ht="15.75" x14ac:dyDescent="0.2">
      <c r="I123" s="167"/>
      <c r="K123" s="3" t="s">
        <v>217</v>
      </c>
    </row>
    <row r="124" spans="9:11" ht="15.75" x14ac:dyDescent="0.2">
      <c r="I124" s="167"/>
      <c r="K124" s="3" t="s">
        <v>218</v>
      </c>
    </row>
    <row r="125" spans="9:11" ht="15.75" x14ac:dyDescent="0.2">
      <c r="I125" s="167"/>
      <c r="K125" s="3" t="s">
        <v>219</v>
      </c>
    </row>
    <row r="126" spans="9:11" ht="15.75" x14ac:dyDescent="0.2">
      <c r="I126" s="167"/>
      <c r="K126" s="3" t="s">
        <v>220</v>
      </c>
    </row>
    <row r="127" spans="9:11" ht="15.75" x14ac:dyDescent="0.2">
      <c r="I127" s="167"/>
      <c r="K127" s="3" t="s">
        <v>221</v>
      </c>
    </row>
    <row r="128" spans="9:11" ht="15.75" x14ac:dyDescent="0.2">
      <c r="I128" s="167"/>
      <c r="K128" s="3" t="s">
        <v>222</v>
      </c>
    </row>
    <row r="129" spans="9:11" ht="15.75" x14ac:dyDescent="0.2">
      <c r="I129" s="166"/>
      <c r="K129" s="3" t="s">
        <v>223</v>
      </c>
    </row>
    <row r="130" spans="9:11" ht="15.75" x14ac:dyDescent="0.2">
      <c r="I130" s="167"/>
      <c r="K130" s="3" t="s">
        <v>224</v>
      </c>
    </row>
    <row r="131" spans="9:11" ht="15.75" x14ac:dyDescent="0.2">
      <c r="I131" s="167"/>
      <c r="K131" s="3" t="s">
        <v>225</v>
      </c>
    </row>
    <row r="132" spans="9:11" ht="15.75" x14ac:dyDescent="0.2">
      <c r="I132" s="167"/>
      <c r="K132" s="3" t="s">
        <v>226</v>
      </c>
    </row>
    <row r="133" spans="9:11" ht="15.75" x14ac:dyDescent="0.2">
      <c r="I133" s="167"/>
      <c r="K133" s="3" t="s">
        <v>227</v>
      </c>
    </row>
    <row r="134" spans="9:11" ht="15.75" x14ac:dyDescent="0.2">
      <c r="I134" s="167"/>
      <c r="K134" s="3" t="s">
        <v>228</v>
      </c>
    </row>
    <row r="135" spans="9:11" ht="15.75" x14ac:dyDescent="0.2">
      <c r="I135" s="167"/>
      <c r="K135" s="3" t="s">
        <v>229</v>
      </c>
    </row>
    <row r="136" spans="9:11" ht="15.75" x14ac:dyDescent="0.2">
      <c r="I136" s="167"/>
      <c r="K136" s="3" t="s">
        <v>230</v>
      </c>
    </row>
    <row r="137" spans="9:11" ht="15.75" x14ac:dyDescent="0.2">
      <c r="I137" s="167"/>
      <c r="K137" s="3" t="s">
        <v>231</v>
      </c>
    </row>
    <row r="138" spans="9:11" ht="15.75" x14ac:dyDescent="0.2">
      <c r="I138" s="167"/>
      <c r="K138" s="3" t="s">
        <v>232</v>
      </c>
    </row>
    <row r="139" spans="9:11" ht="15.75" x14ac:dyDescent="0.2">
      <c r="I139" s="167"/>
      <c r="K139" s="3" t="s">
        <v>233</v>
      </c>
    </row>
    <row r="140" spans="9:11" ht="15.75" x14ac:dyDescent="0.2">
      <c r="I140" s="167"/>
      <c r="K140" s="3" t="s">
        <v>234</v>
      </c>
    </row>
    <row r="141" spans="9:11" ht="15.75" x14ac:dyDescent="0.2">
      <c r="I141" s="167"/>
      <c r="K141" s="3" t="s">
        <v>235</v>
      </c>
    </row>
    <row r="142" spans="9:11" ht="15.75" x14ac:dyDescent="0.2">
      <c r="I142" s="167"/>
      <c r="K142" s="3" t="s">
        <v>236</v>
      </c>
    </row>
    <row r="143" spans="9:11" ht="15.75" x14ac:dyDescent="0.2">
      <c r="I143" s="167"/>
      <c r="K143" s="3" t="s">
        <v>237</v>
      </c>
    </row>
    <row r="144" spans="9:11" ht="15.75" x14ac:dyDescent="0.2">
      <c r="I144" s="167"/>
      <c r="K144" s="3" t="s">
        <v>238</v>
      </c>
    </row>
    <row r="145" spans="9:11" ht="15.75" x14ac:dyDescent="0.2">
      <c r="I145" s="167"/>
      <c r="K145" s="3" t="s">
        <v>239</v>
      </c>
    </row>
    <row r="146" spans="9:11" ht="15.75" x14ac:dyDescent="0.2">
      <c r="I146" s="167"/>
      <c r="K146" s="3" t="s">
        <v>240</v>
      </c>
    </row>
    <row r="147" spans="9:11" ht="15.75" x14ac:dyDescent="0.2">
      <c r="I147" s="167"/>
      <c r="K147" s="3" t="s">
        <v>241</v>
      </c>
    </row>
    <row r="148" spans="9:11" ht="15.75" x14ac:dyDescent="0.2">
      <c r="I148" s="167"/>
      <c r="K148" s="3" t="s">
        <v>242</v>
      </c>
    </row>
    <row r="149" spans="9:11" ht="15.75" x14ac:dyDescent="0.2">
      <c r="I149" s="167"/>
      <c r="K149" s="3" t="s">
        <v>243</v>
      </c>
    </row>
    <row r="150" spans="9:11" ht="15.75" x14ac:dyDescent="0.2">
      <c r="I150" s="167"/>
      <c r="K150" s="3" t="s">
        <v>244</v>
      </c>
    </row>
    <row r="151" spans="9:11" ht="15.75" x14ac:dyDescent="0.2">
      <c r="I151" s="167"/>
      <c r="K151" s="3" t="s">
        <v>245</v>
      </c>
    </row>
    <row r="152" spans="9:11" ht="15.75" x14ac:dyDescent="0.2">
      <c r="I152" s="167"/>
      <c r="K152" s="3" t="s">
        <v>246</v>
      </c>
    </row>
    <row r="153" spans="9:11" ht="15.75" x14ac:dyDescent="0.2">
      <c r="I153" s="167"/>
      <c r="K153" s="3" t="s">
        <v>247</v>
      </c>
    </row>
    <row r="154" spans="9:11" ht="15.75" x14ac:dyDescent="0.2">
      <c r="I154" s="167"/>
      <c r="K154" s="3" t="s">
        <v>248</v>
      </c>
    </row>
    <row r="155" spans="9:11" ht="15.75" x14ac:dyDescent="0.2">
      <c r="I155" s="167"/>
      <c r="K155" s="3" t="s">
        <v>249</v>
      </c>
    </row>
    <row r="156" spans="9:11" ht="15.75" x14ac:dyDescent="0.2">
      <c r="I156" s="167"/>
      <c r="K156" s="3" t="s">
        <v>250</v>
      </c>
    </row>
    <row r="157" spans="9:11" ht="15.75" x14ac:dyDescent="0.2">
      <c r="I157" s="167"/>
      <c r="K157" s="3" t="s">
        <v>251</v>
      </c>
    </row>
    <row r="158" spans="9:11" ht="15.75" x14ac:dyDescent="0.2">
      <c r="I158" s="167"/>
      <c r="K158" s="3" t="s">
        <v>252</v>
      </c>
    </row>
    <row r="159" spans="9:11" ht="15.75" x14ac:dyDescent="0.2">
      <c r="I159" s="167"/>
      <c r="K159" s="3" t="s">
        <v>253</v>
      </c>
    </row>
    <row r="160" spans="9:11" ht="15.75" x14ac:dyDescent="0.2">
      <c r="I160" s="167"/>
      <c r="K160" s="3" t="s">
        <v>254</v>
      </c>
    </row>
    <row r="161" spans="9:11" ht="15.75" x14ac:dyDescent="0.2">
      <c r="I161" s="166"/>
      <c r="K161" s="3" t="s">
        <v>255</v>
      </c>
    </row>
    <row r="162" spans="9:11" ht="15.75" x14ac:dyDescent="0.2">
      <c r="I162" s="167"/>
      <c r="K162" s="3" t="s">
        <v>256</v>
      </c>
    </row>
    <row r="163" spans="9:11" ht="15.75" x14ac:dyDescent="0.2">
      <c r="I163" s="167"/>
      <c r="K163" s="3" t="s">
        <v>257</v>
      </c>
    </row>
    <row r="164" spans="9:11" ht="15.75" x14ac:dyDescent="0.2">
      <c r="I164" s="167"/>
      <c r="K164" s="3" t="s">
        <v>258</v>
      </c>
    </row>
    <row r="165" spans="9:11" ht="15.75" x14ac:dyDescent="0.2">
      <c r="I165" s="167"/>
      <c r="K165" s="3" t="s">
        <v>259</v>
      </c>
    </row>
    <row r="166" spans="9:11" ht="15.75" x14ac:dyDescent="0.2">
      <c r="I166" s="167"/>
      <c r="K166" s="3" t="s">
        <v>260</v>
      </c>
    </row>
    <row r="167" spans="9:11" ht="15.75" x14ac:dyDescent="0.2">
      <c r="I167" s="167"/>
      <c r="K167" s="3" t="s">
        <v>261</v>
      </c>
    </row>
    <row r="168" spans="9:11" ht="15.75" x14ac:dyDescent="0.2">
      <c r="I168" s="167"/>
      <c r="K168" s="3" t="s">
        <v>262</v>
      </c>
    </row>
    <row r="169" spans="9:11" ht="15.75" x14ac:dyDescent="0.2">
      <c r="I169" s="167"/>
      <c r="K169" s="3" t="s">
        <v>263</v>
      </c>
    </row>
    <row r="170" spans="9:11" ht="15.75" x14ac:dyDescent="0.2">
      <c r="I170" s="167"/>
      <c r="K170" s="3" t="s">
        <v>264</v>
      </c>
    </row>
    <row r="171" spans="9:11" ht="15.75" x14ac:dyDescent="0.2">
      <c r="I171" s="167"/>
      <c r="K171" s="3" t="s">
        <v>265</v>
      </c>
    </row>
    <row r="172" spans="9:11" ht="15.75" x14ac:dyDescent="0.2">
      <c r="I172" s="167"/>
      <c r="K172" s="3" t="s">
        <v>266</v>
      </c>
    </row>
    <row r="173" spans="9:11" ht="15.75" x14ac:dyDescent="0.2">
      <c r="I173" s="167"/>
      <c r="K173" s="3" t="s">
        <v>267</v>
      </c>
    </row>
    <row r="174" spans="9:11" ht="15.75" x14ac:dyDescent="0.2">
      <c r="I174" s="167"/>
      <c r="K174" s="3" t="s">
        <v>268</v>
      </c>
    </row>
    <row r="175" spans="9:11" ht="15.75" x14ac:dyDescent="0.2">
      <c r="I175" s="167"/>
      <c r="K175" s="3" t="s">
        <v>269</v>
      </c>
    </row>
    <row r="176" spans="9:11" ht="15.75" x14ac:dyDescent="0.2">
      <c r="I176" s="167"/>
      <c r="K176" s="3" t="s">
        <v>270</v>
      </c>
    </row>
    <row r="177" spans="9:11" ht="15.75" x14ac:dyDescent="0.2">
      <c r="I177" s="167"/>
      <c r="K177" s="3" t="s">
        <v>271</v>
      </c>
    </row>
    <row r="178" spans="9:11" ht="15.75" x14ac:dyDescent="0.2">
      <c r="I178" s="167"/>
      <c r="K178" s="3" t="s">
        <v>272</v>
      </c>
    </row>
    <row r="179" spans="9:11" ht="15.75" x14ac:dyDescent="0.2">
      <c r="I179" s="167"/>
      <c r="K179" s="3" t="s">
        <v>273</v>
      </c>
    </row>
    <row r="180" spans="9:11" ht="15.75" x14ac:dyDescent="0.2">
      <c r="I180" s="167"/>
      <c r="K180" s="3" t="s">
        <v>274</v>
      </c>
    </row>
    <row r="181" spans="9:11" ht="15.75" x14ac:dyDescent="0.2">
      <c r="I181" s="167"/>
      <c r="K181" s="3" t="s">
        <v>275</v>
      </c>
    </row>
    <row r="182" spans="9:11" ht="15.75" x14ac:dyDescent="0.2">
      <c r="I182" s="167"/>
      <c r="K182" s="3" t="s">
        <v>276</v>
      </c>
    </row>
    <row r="183" spans="9:11" ht="15.75" x14ac:dyDescent="0.2">
      <c r="I183" s="167"/>
      <c r="K183" s="3" t="s">
        <v>277</v>
      </c>
    </row>
    <row r="184" spans="9:11" ht="15.75" x14ac:dyDescent="0.2">
      <c r="I184" s="167"/>
      <c r="K184" s="3" t="s">
        <v>278</v>
      </c>
    </row>
    <row r="185" spans="9:11" ht="15.75" x14ac:dyDescent="0.2">
      <c r="I185" s="167"/>
      <c r="K185" s="3" t="s">
        <v>279</v>
      </c>
    </row>
    <row r="186" spans="9:11" ht="15.75" x14ac:dyDescent="0.2">
      <c r="I186" s="167"/>
      <c r="K186" s="3" t="s">
        <v>280</v>
      </c>
    </row>
    <row r="187" spans="9:11" ht="15.75" x14ac:dyDescent="0.2">
      <c r="I187" s="167"/>
      <c r="K187" s="3" t="s">
        <v>281</v>
      </c>
    </row>
    <row r="188" spans="9:11" ht="15.75" x14ac:dyDescent="0.2">
      <c r="I188" s="167"/>
      <c r="K188" s="3" t="s">
        <v>282</v>
      </c>
    </row>
    <row r="189" spans="9:11" ht="15.75" x14ac:dyDescent="0.2">
      <c r="I189" s="167"/>
      <c r="K189" s="3" t="s">
        <v>283</v>
      </c>
    </row>
    <row r="190" spans="9:11" ht="15.75" x14ac:dyDescent="0.2">
      <c r="I190" s="167"/>
      <c r="K190" s="3" t="s">
        <v>284</v>
      </c>
    </row>
    <row r="191" spans="9:11" ht="15.75" x14ac:dyDescent="0.2">
      <c r="I191" s="167"/>
      <c r="K191" s="3" t="s">
        <v>285</v>
      </c>
    </row>
    <row r="192" spans="9:11" ht="15.75" x14ac:dyDescent="0.2">
      <c r="I192" s="167"/>
      <c r="K192" s="3" t="s">
        <v>286</v>
      </c>
    </row>
    <row r="193" spans="9:11" ht="15.75" x14ac:dyDescent="0.2">
      <c r="I193" s="166"/>
      <c r="K193" s="3" t="s">
        <v>287</v>
      </c>
    </row>
    <row r="194" spans="9:11" ht="15.75" x14ac:dyDescent="0.2">
      <c r="I194" s="167"/>
      <c r="K194" s="3" t="s">
        <v>288</v>
      </c>
    </row>
    <row r="195" spans="9:11" ht="15.75" x14ac:dyDescent="0.2">
      <c r="I195" s="167"/>
      <c r="K195" s="3" t="s">
        <v>289</v>
      </c>
    </row>
    <row r="196" spans="9:11" ht="15.75" x14ac:dyDescent="0.2">
      <c r="I196" s="167"/>
      <c r="K196" s="3" t="s">
        <v>290</v>
      </c>
    </row>
    <row r="197" spans="9:11" ht="15.75" x14ac:dyDescent="0.2">
      <c r="I197" s="167"/>
      <c r="K197" s="3" t="s">
        <v>291</v>
      </c>
    </row>
    <row r="198" spans="9:11" ht="15.75" x14ac:dyDescent="0.2">
      <c r="I198" s="167"/>
      <c r="K198" s="3" t="s">
        <v>292</v>
      </c>
    </row>
    <row r="199" spans="9:11" ht="15.75" x14ac:dyDescent="0.2">
      <c r="I199" s="167"/>
      <c r="K199" s="3" t="s">
        <v>293</v>
      </c>
    </row>
    <row r="200" spans="9:11" ht="15.75" x14ac:dyDescent="0.2">
      <c r="I200" s="167"/>
      <c r="K200" s="3" t="s">
        <v>294</v>
      </c>
    </row>
    <row r="201" spans="9:11" ht="15.75" x14ac:dyDescent="0.2">
      <c r="I201" s="167"/>
      <c r="K201" s="3" t="s">
        <v>295</v>
      </c>
    </row>
    <row r="202" spans="9:11" ht="15.75" x14ac:dyDescent="0.2">
      <c r="I202" s="167"/>
      <c r="K202" s="3" t="s">
        <v>296</v>
      </c>
    </row>
    <row r="203" spans="9:11" ht="15.75" x14ac:dyDescent="0.2">
      <c r="I203" s="167"/>
      <c r="K203" s="3" t="s">
        <v>297</v>
      </c>
    </row>
    <row r="204" spans="9:11" ht="15.75" x14ac:dyDescent="0.2">
      <c r="I204" s="167"/>
      <c r="K204" s="3" t="s">
        <v>298</v>
      </c>
    </row>
    <row r="205" spans="9:11" ht="15.75" x14ac:dyDescent="0.2">
      <c r="I205" s="167"/>
      <c r="K205" s="3" t="s">
        <v>299</v>
      </c>
    </row>
    <row r="206" spans="9:11" ht="15.75" x14ac:dyDescent="0.2">
      <c r="I206" s="167"/>
      <c r="K206" s="3" t="s">
        <v>300</v>
      </c>
    </row>
    <row r="207" spans="9:11" ht="15.75" x14ac:dyDescent="0.2">
      <c r="I207" s="167"/>
      <c r="K207" s="3" t="s">
        <v>301</v>
      </c>
    </row>
    <row r="208" spans="9:11" ht="15.75" x14ac:dyDescent="0.2">
      <c r="I208" s="167"/>
      <c r="K208" s="3" t="s">
        <v>302</v>
      </c>
    </row>
    <row r="209" spans="9:11" ht="15.75" x14ac:dyDescent="0.2">
      <c r="I209" s="167"/>
      <c r="K209" s="3" t="s">
        <v>303</v>
      </c>
    </row>
    <row r="210" spans="9:11" ht="15.75" x14ac:dyDescent="0.2">
      <c r="I210" s="167"/>
      <c r="K210" s="3" t="s">
        <v>304</v>
      </c>
    </row>
    <row r="211" spans="9:11" ht="15.75" x14ac:dyDescent="0.2">
      <c r="I211" s="167"/>
      <c r="K211" s="3" t="s">
        <v>305</v>
      </c>
    </row>
    <row r="212" spans="9:11" ht="15.75" x14ac:dyDescent="0.2">
      <c r="I212" s="167"/>
      <c r="K212" s="3" t="s">
        <v>306</v>
      </c>
    </row>
    <row r="213" spans="9:11" ht="15.75" x14ac:dyDescent="0.2">
      <c r="I213" s="167"/>
      <c r="K213" s="3" t="s">
        <v>307</v>
      </c>
    </row>
    <row r="214" spans="9:11" ht="15.75" x14ac:dyDescent="0.2">
      <c r="I214" s="167"/>
      <c r="K214" s="3" t="s">
        <v>308</v>
      </c>
    </row>
    <row r="215" spans="9:11" ht="15.75" x14ac:dyDescent="0.2">
      <c r="I215" s="167"/>
      <c r="K215" s="3" t="s">
        <v>309</v>
      </c>
    </row>
    <row r="216" spans="9:11" ht="15.75" x14ac:dyDescent="0.2">
      <c r="I216" s="167"/>
      <c r="K216" s="3" t="s">
        <v>310</v>
      </c>
    </row>
    <row r="217" spans="9:11" ht="15.75" x14ac:dyDescent="0.2">
      <c r="I217" s="167"/>
      <c r="K217" s="3" t="s">
        <v>311</v>
      </c>
    </row>
    <row r="218" spans="9:11" ht="15.75" x14ac:dyDescent="0.2">
      <c r="I218" s="167"/>
      <c r="K218" s="3" t="s">
        <v>312</v>
      </c>
    </row>
    <row r="219" spans="9:11" ht="15.75" x14ac:dyDescent="0.2">
      <c r="I219" s="167"/>
      <c r="K219" s="3" t="s">
        <v>313</v>
      </c>
    </row>
    <row r="220" spans="9:11" ht="15.75" x14ac:dyDescent="0.2">
      <c r="I220" s="167"/>
      <c r="K220" s="3" t="s">
        <v>314</v>
      </c>
    </row>
    <row r="221" spans="9:11" ht="15.75" x14ac:dyDescent="0.2">
      <c r="I221" s="167"/>
      <c r="K221" s="3" t="s">
        <v>315</v>
      </c>
    </row>
    <row r="222" spans="9:11" ht="15.75" x14ac:dyDescent="0.2">
      <c r="I222" s="167"/>
      <c r="K222" s="3" t="s">
        <v>316</v>
      </c>
    </row>
    <row r="223" spans="9:11" ht="15.75" x14ac:dyDescent="0.2">
      <c r="I223" s="167"/>
      <c r="K223" s="3" t="s">
        <v>317</v>
      </c>
    </row>
    <row r="224" spans="9:11" ht="15.75" x14ac:dyDescent="0.2">
      <c r="I224" s="167"/>
      <c r="K224" s="3" t="s">
        <v>318</v>
      </c>
    </row>
    <row r="225" spans="9:11" ht="15.75" x14ac:dyDescent="0.2">
      <c r="I225" s="166"/>
      <c r="K225" s="3" t="s">
        <v>319</v>
      </c>
    </row>
    <row r="226" spans="9:11" ht="15.75" x14ac:dyDescent="0.2">
      <c r="I226" s="167"/>
      <c r="K226" s="3" t="s">
        <v>320</v>
      </c>
    </row>
    <row r="227" spans="9:11" ht="15.75" x14ac:dyDescent="0.2">
      <c r="I227" s="167"/>
      <c r="K227" s="3" t="s">
        <v>321</v>
      </c>
    </row>
    <row r="228" spans="9:11" ht="15.75" x14ac:dyDescent="0.2">
      <c r="I228" s="167"/>
      <c r="K228" s="3" t="s">
        <v>322</v>
      </c>
    </row>
    <row r="229" spans="9:11" ht="15.75" x14ac:dyDescent="0.2">
      <c r="I229" s="167"/>
      <c r="K229" s="3" t="s">
        <v>323</v>
      </c>
    </row>
    <row r="230" spans="9:11" ht="15.75" x14ac:dyDescent="0.2">
      <c r="I230" s="167"/>
      <c r="K230" s="3" t="s">
        <v>324</v>
      </c>
    </row>
    <row r="231" spans="9:11" ht="15.75" x14ac:dyDescent="0.2">
      <c r="I231" s="167"/>
      <c r="K231" s="3" t="s">
        <v>395</v>
      </c>
    </row>
    <row r="232" spans="9:11" ht="15.75" x14ac:dyDescent="0.2">
      <c r="I232" s="167"/>
      <c r="K232" s="3" t="s">
        <v>325</v>
      </c>
    </row>
    <row r="233" spans="9:11" ht="15.75" x14ac:dyDescent="0.2">
      <c r="I233" s="167"/>
      <c r="K233" s="3" t="s">
        <v>326</v>
      </c>
    </row>
    <row r="234" spans="9:11" ht="15.75" x14ac:dyDescent="0.2">
      <c r="I234" s="167"/>
      <c r="K234" s="3" t="s">
        <v>327</v>
      </c>
    </row>
    <row r="235" spans="9:11" ht="15.75" x14ac:dyDescent="0.2">
      <c r="I235" s="167"/>
      <c r="K235" s="3" t="s">
        <v>328</v>
      </c>
    </row>
    <row r="236" spans="9:11" ht="15.75" x14ac:dyDescent="0.2">
      <c r="I236" s="167"/>
      <c r="K236" s="3" t="s">
        <v>329</v>
      </c>
    </row>
    <row r="237" spans="9:11" ht="15.75" x14ac:dyDescent="0.2">
      <c r="I237" s="167"/>
      <c r="K237" s="3" t="s">
        <v>330</v>
      </c>
    </row>
    <row r="238" spans="9:11" ht="15.75" x14ac:dyDescent="0.2">
      <c r="I238" s="167"/>
      <c r="K238" s="3" t="s">
        <v>331</v>
      </c>
    </row>
    <row r="239" spans="9:11" ht="15.75" x14ac:dyDescent="0.2">
      <c r="I239" s="167"/>
      <c r="K239" s="3" t="s">
        <v>332</v>
      </c>
    </row>
    <row r="240" spans="9:11" ht="15.75" x14ac:dyDescent="0.2">
      <c r="I240" s="167"/>
      <c r="K240" s="3" t="s">
        <v>333</v>
      </c>
    </row>
    <row r="241" spans="9:11" ht="15.75" x14ac:dyDescent="0.2">
      <c r="I241" s="167"/>
      <c r="K241" s="3" t="s">
        <v>334</v>
      </c>
    </row>
    <row r="242" spans="9:11" ht="15.75" x14ac:dyDescent="0.2">
      <c r="I242" s="167"/>
      <c r="K242" s="3" t="s">
        <v>335</v>
      </c>
    </row>
    <row r="243" spans="9:11" ht="15.75" x14ac:dyDescent="0.2">
      <c r="I243" s="167"/>
      <c r="K243" s="3" t="s">
        <v>336</v>
      </c>
    </row>
    <row r="244" spans="9:11" ht="15.75" x14ac:dyDescent="0.2">
      <c r="I244" s="167"/>
      <c r="K244" s="3" t="s">
        <v>337</v>
      </c>
    </row>
    <row r="245" spans="9:11" ht="15.75" x14ac:dyDescent="0.2">
      <c r="I245" s="167"/>
      <c r="K245" s="3" t="s">
        <v>338</v>
      </c>
    </row>
    <row r="246" spans="9:11" ht="15.75" x14ac:dyDescent="0.2">
      <c r="I246" s="167"/>
      <c r="K246" s="3" t="s">
        <v>339</v>
      </c>
    </row>
    <row r="247" spans="9:11" ht="15.75" x14ac:dyDescent="0.2">
      <c r="I247" s="167"/>
    </row>
  </sheetData>
  <sheetProtection algorithmName="SHA-512" hashValue="cYyXaeM4qzl8QPs75lCzAuoMH2HVnlab5MSVSJD5IRpp8MNTSdtvlfJPgr6xe6cN3/HI4EQTuqUMtmmJLy5NbQ==" saltValue="V++ScU4zpkNouoEmLO5roA==" spinCount="100000" sheet="1" objects="1" scenarios="1" selectLockedCells="1" selectUnlockedCells="1"/>
  <sortState ref="M3:M4">
    <sortCondition ref="M3"/>
  </sortState>
  <hyperlinks>
    <hyperlink ref="A25" r:id="rId1" tooltip="Dún Laoghaire–Rathdown" display="https://en.wikipedia.org/wiki/D%C3%BAn_Laoghaire%E2%80%93Rathdown"/>
    <hyperlink ref="A18" r:id="rId2" tooltip="South Dublin" display="https://en.wikipedia.org/wiki/South_Dublin"/>
  </hyperlinks>
  <pageMargins left="0.7" right="0.7" top="0.75" bottom="0.75" header="0.3" footer="0.3"/>
  <pageSetup paperSize="9" orientation="portrait" r:id="rId3"/>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5:AN50"/>
  <sheetViews>
    <sheetView showGridLines="0" showRowColHeaders="0" zoomScaleNormal="100" workbookViewId="0">
      <pane ySplit="7" topLeftCell="A8" activePane="bottomLeft" state="frozen"/>
      <selection activeCell="AI108" sqref="AI108"/>
      <selection pane="bottomLeft" activeCell="D10" sqref="D10"/>
    </sheetView>
  </sheetViews>
  <sheetFormatPr defaultColWidth="9.140625" defaultRowHeight="14.25" x14ac:dyDescent="0.25"/>
  <cols>
    <col min="1" max="1" width="9.140625" style="134"/>
    <col min="2" max="2" width="80.7109375" style="134" customWidth="1"/>
    <col min="3" max="3" width="60.7109375" style="134" customWidth="1"/>
    <col min="4" max="6" width="30.7109375" style="134" customWidth="1"/>
    <col min="7" max="7" width="30.7109375" style="248" customWidth="1"/>
    <col min="8" max="8" width="30.7109375" style="231" customWidth="1"/>
    <col min="9" max="9" width="40.7109375" style="248" customWidth="1"/>
    <col min="10" max="11" width="9.140625" style="20" customWidth="1"/>
    <col min="12" max="12" width="9.140625" style="20" hidden="1" customWidth="1"/>
    <col min="13" max="13" width="12.42578125" style="134" hidden="1" customWidth="1"/>
    <col min="14" max="21" width="15.7109375" style="134" hidden="1" customWidth="1"/>
    <col min="22" max="38" width="9.140625" style="134" hidden="1" customWidth="1"/>
    <col min="39" max="39" width="9.140625" style="134" customWidth="1"/>
    <col min="40" max="16384" width="9.140625" style="134"/>
  </cols>
  <sheetData>
    <row r="5" spans="1:40" x14ac:dyDescent="0.25">
      <c r="A5" s="179"/>
    </row>
    <row r="7" spans="1:40" x14ac:dyDescent="0.25">
      <c r="D7" s="319"/>
    </row>
    <row r="8" spans="1:40" ht="15.95" customHeight="1" thickBot="1" x14ac:dyDescent="0.3"/>
    <row r="9" spans="1:40" ht="32.1" customHeight="1" thickBot="1" x14ac:dyDescent="0.25">
      <c r="B9" s="508" t="s">
        <v>530</v>
      </c>
      <c r="C9" s="144"/>
      <c r="D9" s="509" t="s">
        <v>355</v>
      </c>
      <c r="E9" s="6"/>
      <c r="F9" s="6"/>
      <c r="G9" s="6"/>
      <c r="H9" s="6"/>
      <c r="I9" s="6"/>
      <c r="J9" s="6"/>
      <c r="K9" s="11"/>
      <c r="L9" s="6"/>
      <c r="M9" s="6"/>
      <c r="N9" s="6"/>
      <c r="O9" s="6"/>
      <c r="P9" s="6"/>
      <c r="Q9" s="6"/>
      <c r="R9" s="6"/>
      <c r="S9" s="6"/>
      <c r="T9" s="6"/>
      <c r="U9" s="6"/>
      <c r="V9" s="6"/>
      <c r="W9" s="6"/>
      <c r="X9" s="6"/>
      <c r="Y9" s="6"/>
      <c r="Z9" s="6"/>
      <c r="AA9" s="6"/>
      <c r="AB9" s="6"/>
      <c r="AC9" s="6"/>
      <c r="AD9" s="6"/>
      <c r="AE9" s="6"/>
    </row>
    <row r="10" spans="1:40" ht="48" customHeight="1" thickBot="1" x14ac:dyDescent="0.25">
      <c r="B10" s="141" t="s">
        <v>570</v>
      </c>
      <c r="C10" s="142" t="str">
        <f>IF((O10&amp;" "&amp;P10)="TRUE TRUE","Please select only one option","")</f>
        <v/>
      </c>
      <c r="D10" s="143"/>
      <c r="E10" s="117" t="str">
        <f>IF(N10=1,"*","")</f>
        <v>*</v>
      </c>
      <c r="F10" s="177"/>
      <c r="G10" s="25"/>
      <c r="H10" s="6"/>
      <c r="I10" s="6"/>
      <c r="J10" s="6"/>
      <c r="K10" s="6"/>
      <c r="L10" s="6"/>
      <c r="M10" s="6"/>
      <c r="N10" s="9">
        <f>IF((O10&amp;" "&amp;P10)="FALSE FALSE",1,IF((O10&amp;" "&amp;P10)="TRUE FALSE",0,IF((O10&amp;" "&amp;P10)="FALSE TRUE",0,1)))+Q10</f>
        <v>1</v>
      </c>
      <c r="O10" s="5" t="b">
        <v>0</v>
      </c>
      <c r="P10" s="5" t="b">
        <v>0</v>
      </c>
      <c r="Q10" s="9">
        <f>IF((O10&amp;" "&amp;P10)="TRUE FALSE",IF(ISERROR(EXACT(VLOOKUP(D10,Number1,1,FALSE),D10)),1,0),0)</f>
        <v>0</v>
      </c>
      <c r="R10" s="9" t="str">
        <f>IF((O10&amp;" "&amp;P10)="TRUE FALSE","Yes",IF((O10&amp;" "&amp;P10)="FALSE TRUE","No",""))</f>
        <v/>
      </c>
      <c r="S10" s="6"/>
      <c r="T10" s="6"/>
      <c r="U10" s="6"/>
      <c r="V10" s="6"/>
      <c r="W10" s="6"/>
      <c r="X10" s="6"/>
      <c r="Y10" s="6"/>
      <c r="Z10" s="6"/>
      <c r="AA10" s="6"/>
      <c r="AB10" s="6"/>
      <c r="AC10" s="6"/>
      <c r="AD10" s="6"/>
      <c r="AE10" s="6"/>
    </row>
    <row r="11" spans="1:40" ht="15.95" customHeight="1" x14ac:dyDescent="0.2">
      <c r="B11" s="8"/>
      <c r="C11" s="16"/>
      <c r="D11" s="15"/>
      <c r="E11" s="6"/>
      <c r="F11" s="6"/>
      <c r="G11" s="6"/>
      <c r="H11" s="6"/>
      <c r="I11" s="6"/>
      <c r="J11" s="6"/>
      <c r="K11" s="6"/>
      <c r="L11" s="6"/>
      <c r="M11" s="6"/>
      <c r="N11" s="6"/>
      <c r="O11" s="6"/>
      <c r="P11" s="6"/>
      <c r="Q11" s="6"/>
      <c r="R11" s="6"/>
      <c r="S11" s="6"/>
      <c r="T11" s="6"/>
      <c r="U11" s="6"/>
      <c r="V11" s="6"/>
      <c r="W11" s="6"/>
      <c r="X11" s="6"/>
      <c r="Y11" s="6"/>
      <c r="Z11" s="6"/>
      <c r="AA11" s="6"/>
      <c r="AB11" s="6"/>
      <c r="AC11" s="6"/>
      <c r="AD11" s="6"/>
      <c r="AE11" s="6"/>
    </row>
    <row r="12" spans="1:40" ht="15.95" customHeight="1" thickBot="1" x14ac:dyDescent="0.25">
      <c r="B12" s="497" t="s">
        <v>487</v>
      </c>
      <c r="C12" s="6"/>
      <c r="D12" s="6"/>
      <c r="E12" s="6"/>
      <c r="F12" s="6"/>
      <c r="G12" s="177"/>
      <c r="H12" s="6"/>
      <c r="I12" s="6"/>
      <c r="J12" s="6"/>
      <c r="K12" s="6"/>
      <c r="L12" s="6"/>
      <c r="M12" s="6"/>
      <c r="N12" s="6"/>
      <c r="O12" s="6"/>
      <c r="P12" s="6"/>
      <c r="Q12" s="6"/>
      <c r="R12" s="6"/>
      <c r="S12" s="6"/>
      <c r="T12" s="6"/>
      <c r="U12" s="6"/>
      <c r="V12" s="6"/>
      <c r="W12" s="6"/>
      <c r="X12" s="6"/>
      <c r="Y12" s="6"/>
      <c r="Z12" s="6"/>
      <c r="AA12" s="6"/>
      <c r="AB12" s="6"/>
      <c r="AC12" s="6"/>
      <c r="AD12" s="6"/>
      <c r="AE12" s="6"/>
    </row>
    <row r="13" spans="1:40" ht="39.950000000000003" customHeight="1" thickBot="1" x14ac:dyDescent="0.25">
      <c r="B13" s="514" t="s">
        <v>6</v>
      </c>
      <c r="C13" s="515" t="s">
        <v>25</v>
      </c>
      <c r="D13" s="516" t="s">
        <v>26</v>
      </c>
      <c r="E13" s="516" t="s">
        <v>24</v>
      </c>
      <c r="F13" s="516" t="s">
        <v>636</v>
      </c>
      <c r="G13" s="516" t="s">
        <v>482</v>
      </c>
      <c r="H13" s="517" t="s">
        <v>446</v>
      </c>
      <c r="I13" s="6"/>
      <c r="J13" s="6"/>
      <c r="K13" s="6"/>
      <c r="L13" s="6"/>
      <c r="M13" s="6"/>
      <c r="N13" s="6"/>
      <c r="O13" s="145" t="s">
        <v>6</v>
      </c>
      <c r="P13" s="146" t="s">
        <v>25</v>
      </c>
      <c r="Q13" s="147" t="s">
        <v>26</v>
      </c>
      <c r="R13" s="147" t="s">
        <v>24</v>
      </c>
      <c r="S13" s="147" t="s">
        <v>636</v>
      </c>
      <c r="T13" s="301" t="s">
        <v>482</v>
      </c>
      <c r="U13" s="302" t="s">
        <v>446</v>
      </c>
      <c r="V13" s="6"/>
      <c r="W13" s="189" t="s">
        <v>402</v>
      </c>
      <c r="X13" s="6"/>
      <c r="Y13" s="275" t="s">
        <v>483</v>
      </c>
      <c r="Z13" s="273"/>
      <c r="AA13" s="274"/>
      <c r="AB13" s="275" t="s">
        <v>482</v>
      </c>
      <c r="AC13" s="273"/>
      <c r="AD13" s="274"/>
      <c r="AE13" s="4"/>
      <c r="AF13" s="6"/>
      <c r="AG13" s="6"/>
      <c r="AH13" s="6"/>
      <c r="AI13" s="6"/>
      <c r="AJ13" s="6"/>
      <c r="AK13" s="6"/>
      <c r="AL13" s="6"/>
      <c r="AM13" s="6"/>
      <c r="AN13" s="6"/>
    </row>
    <row r="14" spans="1:40" ht="32.1" customHeight="1" x14ac:dyDescent="0.2">
      <c r="B14" s="303"/>
      <c r="C14" s="304"/>
      <c r="D14" s="305"/>
      <c r="E14" s="306"/>
      <c r="F14" s="406"/>
      <c r="G14" s="406"/>
      <c r="H14" s="307"/>
      <c r="I14" s="117" t="str">
        <f>IF(N14=1,"*","")</f>
        <v/>
      </c>
      <c r="J14" s="10" t="str">
        <f t="shared" ref="J14:J23" si="0">IF((AC14&amp;" "&amp;AD14)="TRUE TRUE","Please only select one option from the Direct / Indirect Column","")</f>
        <v/>
      </c>
      <c r="K14" s="6"/>
      <c r="L14" s="6"/>
      <c r="M14" s="6"/>
      <c r="N14" s="9">
        <f>IF($R$10="Yes",IF($D$10&gt;=1,IF(SUM(O14:U14)&lt;&gt;0,1,0),0),0)</f>
        <v>0</v>
      </c>
      <c r="O14" s="130">
        <f t="shared" ref="O14:P22" si="1">IF(ISTEXT(B14)=TRUE,0,1)</f>
        <v>1</v>
      </c>
      <c r="P14" s="131">
        <f t="shared" si="1"/>
        <v>1</v>
      </c>
      <c r="Q14" s="131">
        <f t="shared" ref="Q14:Q23" si="2">IF(ISERROR(EXACT(VLOOKUP(D14,Legal_Status,1,FALSE),D14)),1,0)</f>
        <v>1</v>
      </c>
      <c r="R14" s="131">
        <f t="shared" ref="R14:R23" si="3">IF(ISBLANK(E14)=TRUE,1,0)</f>
        <v>1</v>
      </c>
      <c r="S14" s="131">
        <f>Y14</f>
        <v>1</v>
      </c>
      <c r="T14" s="131">
        <f>IF((Z14&amp;" "&amp;AA14)="FALSE TRUE",0,AB14)</f>
        <v>1</v>
      </c>
      <c r="U14" s="132">
        <f>IF((Z14&amp;" "&amp;AA14)="TRUE FALSE",IF(ISNUMBER(H14)=TRUE,0,1),0)+IF((Z14&amp;" "&amp;AA14)="TRUE TRUE",IF(ISNUMBER(H14)=TRUE,0,1),0)</f>
        <v>0</v>
      </c>
      <c r="V14" s="6"/>
      <c r="W14" s="9">
        <f>IF($R$10="Yes",IF($D$10="",0,IF($D$10&gt;=1,0,1)),0)</f>
        <v>0</v>
      </c>
      <c r="X14" s="6"/>
      <c r="Y14" s="280">
        <f>IF((Z14&amp;" "&amp;AA14)="FALSE FALSE",1,IF((Z14&amp;" "&amp;AA14)="TRUE FALSE",0,IF((Z14&amp;" "&amp;AA14)="FALSE TRUE",0,IF((Z14&amp;" "&amp;AA14)="TRUE TRUE",0,1))))</f>
        <v>1</v>
      </c>
      <c r="Z14" s="367" t="b">
        <v>0</v>
      </c>
      <c r="AA14" s="370" t="b">
        <v>0</v>
      </c>
      <c r="AB14" s="280">
        <f>IF((AC14&amp;" "&amp;AD14)="FALSE FALSE",1,IF((AC14&amp;" "&amp;AD14)="TRUE FALSE",0,IF((AC14&amp;" "&amp;AD14)="FALSE TRUE",0,IF((AC14&amp;" "&amp;AD14)="TRUE TRUE",1,0))))</f>
        <v>1</v>
      </c>
      <c r="AC14" s="367" t="b">
        <v>0</v>
      </c>
      <c r="AD14" s="373" t="b">
        <v>0</v>
      </c>
      <c r="AE14" s="6"/>
      <c r="AF14" s="6"/>
      <c r="AG14" s="6"/>
      <c r="AH14" s="6"/>
      <c r="AI14" s="6"/>
      <c r="AJ14" s="6"/>
      <c r="AK14" s="6"/>
      <c r="AL14" s="6"/>
      <c r="AM14" s="6"/>
      <c r="AN14" s="6"/>
    </row>
    <row r="15" spans="1:40" ht="32.1" customHeight="1" x14ac:dyDescent="0.25">
      <c r="B15" s="296"/>
      <c r="C15" s="297"/>
      <c r="D15" s="298"/>
      <c r="E15" s="299"/>
      <c r="F15" s="402"/>
      <c r="G15" s="402"/>
      <c r="H15" s="300"/>
      <c r="I15" s="124" t="str">
        <f t="shared" ref="I15:I22" si="4">IF(N15=1,"*","")</f>
        <v/>
      </c>
      <c r="J15" s="10" t="str">
        <f t="shared" si="0"/>
        <v/>
      </c>
      <c r="K15" s="6"/>
      <c r="L15" s="6"/>
      <c r="M15" s="6"/>
      <c r="N15" s="9">
        <f>IF($R$10="Yes",IF($D$10&gt;=2,IF(SUM(O15:U15)&lt;&gt;0,1,0),0),0)</f>
        <v>0</v>
      </c>
      <c r="O15" s="125">
        <f t="shared" si="1"/>
        <v>1</v>
      </c>
      <c r="P15" s="126">
        <f t="shared" si="1"/>
        <v>1</v>
      </c>
      <c r="Q15" s="131">
        <f t="shared" si="2"/>
        <v>1</v>
      </c>
      <c r="R15" s="126">
        <f t="shared" si="3"/>
        <v>1</v>
      </c>
      <c r="S15" s="126">
        <f t="shared" ref="S15:S23" si="5">Y15</f>
        <v>1</v>
      </c>
      <c r="T15" s="126">
        <f t="shared" ref="T15:T23" si="6">AB15</f>
        <v>1</v>
      </c>
      <c r="U15" s="279">
        <f t="shared" ref="U15:U23" si="7">IF((Z15&amp;" "&amp;AA15)="TRUE FALSE",IF(ISNUMBER(H15)=TRUE,0,1),0)+IF((Z15&amp;" "&amp;AA15)="TRUE TRUE",IF(ISNUMBER(H15)=TRUE,0,1),0)</f>
        <v>0</v>
      </c>
      <c r="V15" s="6"/>
      <c r="W15" s="9">
        <f>IF($R$10="Yes",IF($D$10="",0,IF($D$10&gt;=2,0,1)),0)</f>
        <v>0</v>
      </c>
      <c r="X15" s="6"/>
      <c r="Y15" s="281">
        <f t="shared" ref="Y15:Y23" si="8">IF((Z15&amp;" "&amp;AA15)="FALSE FALSE",1,IF((Z15&amp;" "&amp;AA15)="TRUE FALSE",0,IF((Z15&amp;" "&amp;AA15)="FALSE TRUE",0,IF((Z15&amp;" "&amp;AA15)="TRUE TRUE",0,1))))</f>
        <v>1</v>
      </c>
      <c r="Z15" s="368" t="b">
        <v>0</v>
      </c>
      <c r="AA15" s="371" t="b">
        <v>0</v>
      </c>
      <c r="AB15" s="281">
        <f t="shared" ref="AB15:AB23" si="9">IF((AC15&amp;" "&amp;AD15)="FALSE FALSE",1,IF((AC15&amp;" "&amp;AD15)="TRUE FALSE",0,IF((AC15&amp;" "&amp;AD15)="FALSE TRUE",0,IF((AC15&amp;" "&amp;AD15)="TRUE TRUE",1,0))))</f>
        <v>1</v>
      </c>
      <c r="AC15" s="368" t="b">
        <v>0</v>
      </c>
      <c r="AD15" s="374" t="b">
        <v>0</v>
      </c>
      <c r="AE15" s="6"/>
      <c r="AF15" s="9"/>
      <c r="AG15" s="6"/>
      <c r="AH15" s="6"/>
      <c r="AI15" s="6"/>
      <c r="AJ15" s="6"/>
      <c r="AK15" s="6"/>
      <c r="AL15" s="6"/>
      <c r="AM15" s="6"/>
      <c r="AN15" s="6"/>
    </row>
    <row r="16" spans="1:40" ht="32.1" customHeight="1" x14ac:dyDescent="0.25">
      <c r="B16" s="296"/>
      <c r="C16" s="297"/>
      <c r="D16" s="298"/>
      <c r="E16" s="299"/>
      <c r="F16" s="402"/>
      <c r="G16" s="402"/>
      <c r="H16" s="300"/>
      <c r="I16" s="124" t="str">
        <f t="shared" si="4"/>
        <v/>
      </c>
      <c r="J16" s="10" t="str">
        <f t="shared" si="0"/>
        <v/>
      </c>
      <c r="K16" s="6"/>
      <c r="L16" s="6"/>
      <c r="M16" s="6"/>
      <c r="N16" s="9">
        <f>IF($R$10="Yes",IF($D$10&gt;=3,IF(SUM(O16:U16)&lt;&gt;0,1,0),0),0)</f>
        <v>0</v>
      </c>
      <c r="O16" s="125">
        <f t="shared" si="1"/>
        <v>1</v>
      </c>
      <c r="P16" s="126">
        <f t="shared" si="1"/>
        <v>1</v>
      </c>
      <c r="Q16" s="131">
        <f t="shared" si="2"/>
        <v>1</v>
      </c>
      <c r="R16" s="126">
        <f t="shared" si="3"/>
        <v>1</v>
      </c>
      <c r="S16" s="126">
        <f t="shared" si="5"/>
        <v>1</v>
      </c>
      <c r="T16" s="126">
        <f t="shared" si="6"/>
        <v>1</v>
      </c>
      <c r="U16" s="279">
        <f t="shared" si="7"/>
        <v>0</v>
      </c>
      <c r="V16" s="6"/>
      <c r="W16" s="9">
        <f>IF($R$10="Yes",IF($D$10="",0,IF($D$10&gt;=3,0,1)),0)</f>
        <v>0</v>
      </c>
      <c r="X16" s="6"/>
      <c r="Y16" s="281">
        <f t="shared" si="8"/>
        <v>1</v>
      </c>
      <c r="Z16" s="368" t="b">
        <v>0</v>
      </c>
      <c r="AA16" s="371" t="b">
        <v>0</v>
      </c>
      <c r="AB16" s="281">
        <f t="shared" si="9"/>
        <v>1</v>
      </c>
      <c r="AC16" s="368" t="b">
        <v>0</v>
      </c>
      <c r="AD16" s="374" t="b">
        <v>0</v>
      </c>
      <c r="AE16" s="6"/>
      <c r="AF16" s="9"/>
      <c r="AG16" s="6"/>
      <c r="AH16" s="6"/>
      <c r="AI16" s="6"/>
      <c r="AJ16" s="6"/>
      <c r="AK16" s="6"/>
      <c r="AL16" s="6"/>
      <c r="AM16" s="6"/>
      <c r="AN16" s="6"/>
    </row>
    <row r="17" spans="2:40" ht="32.1" customHeight="1" x14ac:dyDescent="0.25">
      <c r="B17" s="296"/>
      <c r="C17" s="297"/>
      <c r="D17" s="298"/>
      <c r="E17" s="299"/>
      <c r="F17" s="402"/>
      <c r="G17" s="402"/>
      <c r="H17" s="300"/>
      <c r="I17" s="124" t="str">
        <f t="shared" si="4"/>
        <v/>
      </c>
      <c r="J17" s="10" t="str">
        <f t="shared" si="0"/>
        <v/>
      </c>
      <c r="K17" s="6"/>
      <c r="L17" s="6"/>
      <c r="M17" s="6"/>
      <c r="N17" s="9">
        <f>IF($R$10="Yes",IF($D$10&gt;=4,IF(SUM(O17:U17)&lt;&gt;0,1,0),0),0)</f>
        <v>0</v>
      </c>
      <c r="O17" s="125">
        <f t="shared" si="1"/>
        <v>1</v>
      </c>
      <c r="P17" s="126">
        <f t="shared" si="1"/>
        <v>1</v>
      </c>
      <c r="Q17" s="131">
        <f t="shared" si="2"/>
        <v>1</v>
      </c>
      <c r="R17" s="126">
        <f t="shared" si="3"/>
        <v>1</v>
      </c>
      <c r="S17" s="126">
        <f t="shared" si="5"/>
        <v>1</v>
      </c>
      <c r="T17" s="126">
        <f t="shared" si="6"/>
        <v>1</v>
      </c>
      <c r="U17" s="279">
        <f t="shared" si="7"/>
        <v>0</v>
      </c>
      <c r="V17" s="6"/>
      <c r="W17" s="9">
        <f>IF($R$10="Yes",IF($D$10="",0,IF($D$10&gt;=4,0,1)),0)</f>
        <v>0</v>
      </c>
      <c r="X17" s="6"/>
      <c r="Y17" s="281">
        <f t="shared" si="8"/>
        <v>1</v>
      </c>
      <c r="Z17" s="368" t="b">
        <v>0</v>
      </c>
      <c r="AA17" s="371" t="b">
        <v>0</v>
      </c>
      <c r="AB17" s="281">
        <f t="shared" si="9"/>
        <v>1</v>
      </c>
      <c r="AC17" s="368" t="b">
        <v>0</v>
      </c>
      <c r="AD17" s="374" t="b">
        <v>0</v>
      </c>
      <c r="AE17" s="6"/>
      <c r="AF17" s="9"/>
      <c r="AG17" s="6"/>
      <c r="AH17" s="6"/>
      <c r="AI17" s="6"/>
      <c r="AJ17" s="6"/>
      <c r="AK17" s="6"/>
      <c r="AL17" s="6"/>
      <c r="AM17" s="6"/>
      <c r="AN17" s="6"/>
    </row>
    <row r="18" spans="2:40" ht="32.1" customHeight="1" x14ac:dyDescent="0.25">
      <c r="B18" s="296"/>
      <c r="C18" s="297"/>
      <c r="D18" s="298"/>
      <c r="E18" s="299"/>
      <c r="F18" s="402"/>
      <c r="G18" s="402"/>
      <c r="H18" s="300"/>
      <c r="I18" s="124" t="str">
        <f t="shared" si="4"/>
        <v/>
      </c>
      <c r="J18" s="10" t="str">
        <f t="shared" si="0"/>
        <v/>
      </c>
      <c r="K18" s="6"/>
      <c r="L18" s="6"/>
      <c r="M18" s="6"/>
      <c r="N18" s="9">
        <f>IF($R$10="Yes",IF($D$10&gt;=5,IF(SUM(O18:U18)&lt;&gt;0,1,0),0),0)</f>
        <v>0</v>
      </c>
      <c r="O18" s="125">
        <f t="shared" si="1"/>
        <v>1</v>
      </c>
      <c r="P18" s="126">
        <f t="shared" si="1"/>
        <v>1</v>
      </c>
      <c r="Q18" s="131">
        <f t="shared" si="2"/>
        <v>1</v>
      </c>
      <c r="R18" s="126">
        <f t="shared" si="3"/>
        <v>1</v>
      </c>
      <c r="S18" s="126">
        <f t="shared" si="5"/>
        <v>1</v>
      </c>
      <c r="T18" s="126">
        <f t="shared" si="6"/>
        <v>1</v>
      </c>
      <c r="U18" s="279">
        <f t="shared" si="7"/>
        <v>0</v>
      </c>
      <c r="V18" s="6"/>
      <c r="W18" s="9">
        <f>IF($R$10="Yes",IF($D$10="",0,IF($D$10&gt;=5,0,1)),0)</f>
        <v>0</v>
      </c>
      <c r="X18" s="6"/>
      <c r="Y18" s="281">
        <f t="shared" si="8"/>
        <v>1</v>
      </c>
      <c r="Z18" s="368" t="b">
        <v>0</v>
      </c>
      <c r="AA18" s="371" t="b">
        <v>0</v>
      </c>
      <c r="AB18" s="281">
        <f t="shared" si="9"/>
        <v>1</v>
      </c>
      <c r="AC18" s="368" t="b">
        <v>0</v>
      </c>
      <c r="AD18" s="374" t="b">
        <v>0</v>
      </c>
      <c r="AE18" s="6"/>
      <c r="AF18" s="9"/>
      <c r="AG18" s="6"/>
      <c r="AH18" s="6"/>
      <c r="AI18" s="6"/>
      <c r="AJ18" s="6"/>
      <c r="AK18" s="6"/>
      <c r="AL18" s="6"/>
      <c r="AM18" s="6"/>
      <c r="AN18" s="6"/>
    </row>
    <row r="19" spans="2:40" ht="32.1" customHeight="1" x14ac:dyDescent="0.25">
      <c r="B19" s="296"/>
      <c r="C19" s="297"/>
      <c r="D19" s="298"/>
      <c r="E19" s="299"/>
      <c r="F19" s="402"/>
      <c r="G19" s="402"/>
      <c r="H19" s="300"/>
      <c r="I19" s="124" t="str">
        <f t="shared" si="4"/>
        <v/>
      </c>
      <c r="J19" s="10" t="str">
        <f t="shared" si="0"/>
        <v/>
      </c>
      <c r="K19" s="6"/>
      <c r="L19" s="6"/>
      <c r="M19" s="6"/>
      <c r="N19" s="9">
        <f>IF($R$10="Yes",IF($D$10&gt;=6,IF(SUM(O19:U19)&lt;&gt;0,1,0),0),0)</f>
        <v>0</v>
      </c>
      <c r="O19" s="125">
        <f t="shared" si="1"/>
        <v>1</v>
      </c>
      <c r="P19" s="126">
        <f t="shared" si="1"/>
        <v>1</v>
      </c>
      <c r="Q19" s="131">
        <f t="shared" si="2"/>
        <v>1</v>
      </c>
      <c r="R19" s="126">
        <f t="shared" si="3"/>
        <v>1</v>
      </c>
      <c r="S19" s="126">
        <f t="shared" si="5"/>
        <v>1</v>
      </c>
      <c r="T19" s="126">
        <f t="shared" si="6"/>
        <v>1</v>
      </c>
      <c r="U19" s="279">
        <f t="shared" si="7"/>
        <v>0</v>
      </c>
      <c r="V19" s="6"/>
      <c r="W19" s="9">
        <f>IF($R$10="Yes",IF($D$10="",0,IF($D$10&gt;=6,0,1)),0)</f>
        <v>0</v>
      </c>
      <c r="X19" s="6"/>
      <c r="Y19" s="281">
        <f t="shared" si="8"/>
        <v>1</v>
      </c>
      <c r="Z19" s="368" t="b">
        <v>0</v>
      </c>
      <c r="AA19" s="371" t="b">
        <v>0</v>
      </c>
      <c r="AB19" s="281">
        <f t="shared" si="9"/>
        <v>1</v>
      </c>
      <c r="AC19" s="368" t="b">
        <v>0</v>
      </c>
      <c r="AD19" s="374" t="b">
        <v>0</v>
      </c>
      <c r="AE19" s="6"/>
      <c r="AF19" s="9"/>
      <c r="AG19" s="6"/>
      <c r="AH19" s="6"/>
      <c r="AI19" s="6"/>
      <c r="AJ19" s="6"/>
      <c r="AK19" s="6"/>
      <c r="AL19" s="6"/>
      <c r="AM19" s="6"/>
      <c r="AN19" s="6"/>
    </row>
    <row r="20" spans="2:40" ht="32.1" customHeight="1" x14ac:dyDescent="0.25">
      <c r="B20" s="296"/>
      <c r="C20" s="297"/>
      <c r="D20" s="298"/>
      <c r="E20" s="299"/>
      <c r="F20" s="402"/>
      <c r="G20" s="402"/>
      <c r="H20" s="300"/>
      <c r="I20" s="124" t="str">
        <f t="shared" si="4"/>
        <v/>
      </c>
      <c r="J20" s="10" t="str">
        <f t="shared" si="0"/>
        <v/>
      </c>
      <c r="K20" s="6"/>
      <c r="L20" s="6"/>
      <c r="M20" s="6"/>
      <c r="N20" s="9">
        <f>IF($R$10="Yes",IF($D$10&gt;=7,IF(SUM(O20:U20)&lt;&gt;0,1,0),0),0)</f>
        <v>0</v>
      </c>
      <c r="O20" s="125">
        <f t="shared" si="1"/>
        <v>1</v>
      </c>
      <c r="P20" s="126">
        <f t="shared" si="1"/>
        <v>1</v>
      </c>
      <c r="Q20" s="131">
        <f t="shared" si="2"/>
        <v>1</v>
      </c>
      <c r="R20" s="126">
        <f t="shared" si="3"/>
        <v>1</v>
      </c>
      <c r="S20" s="126">
        <f t="shared" si="5"/>
        <v>1</v>
      </c>
      <c r="T20" s="126">
        <f t="shared" si="6"/>
        <v>1</v>
      </c>
      <c r="U20" s="279">
        <f t="shared" si="7"/>
        <v>0</v>
      </c>
      <c r="V20" s="6"/>
      <c r="W20" s="9">
        <f>IF($R$10="Yes",IF($D$10="",0,IF($D$10&gt;=7,0,1)),0)</f>
        <v>0</v>
      </c>
      <c r="X20" s="6"/>
      <c r="Y20" s="281">
        <f t="shared" si="8"/>
        <v>1</v>
      </c>
      <c r="Z20" s="368" t="b">
        <v>0</v>
      </c>
      <c r="AA20" s="371" t="b">
        <v>0</v>
      </c>
      <c r="AB20" s="281">
        <f t="shared" si="9"/>
        <v>1</v>
      </c>
      <c r="AC20" s="368" t="b">
        <v>0</v>
      </c>
      <c r="AD20" s="374" t="b">
        <v>0</v>
      </c>
      <c r="AE20" s="6"/>
      <c r="AF20" s="9"/>
      <c r="AG20" s="6"/>
      <c r="AH20" s="6"/>
      <c r="AI20" s="6"/>
      <c r="AJ20" s="6"/>
      <c r="AK20" s="6"/>
      <c r="AL20" s="6"/>
      <c r="AM20" s="6"/>
      <c r="AN20" s="6"/>
    </row>
    <row r="21" spans="2:40" ht="32.1" customHeight="1" x14ac:dyDescent="0.25">
      <c r="B21" s="296"/>
      <c r="C21" s="297"/>
      <c r="D21" s="298"/>
      <c r="E21" s="299"/>
      <c r="F21" s="402"/>
      <c r="G21" s="402"/>
      <c r="H21" s="300"/>
      <c r="I21" s="124" t="str">
        <f t="shared" si="4"/>
        <v/>
      </c>
      <c r="J21" s="10" t="str">
        <f t="shared" si="0"/>
        <v/>
      </c>
      <c r="K21" s="6"/>
      <c r="L21" s="6"/>
      <c r="M21" s="6"/>
      <c r="N21" s="9">
        <f>IF($R$10="Yes",IF($D$10&gt;=8,IF(SUM(O21:U21)&lt;&gt;0,1,0),0),0)</f>
        <v>0</v>
      </c>
      <c r="O21" s="125">
        <f t="shared" si="1"/>
        <v>1</v>
      </c>
      <c r="P21" s="126">
        <f t="shared" si="1"/>
        <v>1</v>
      </c>
      <c r="Q21" s="131">
        <f t="shared" si="2"/>
        <v>1</v>
      </c>
      <c r="R21" s="126">
        <f t="shared" si="3"/>
        <v>1</v>
      </c>
      <c r="S21" s="126">
        <f t="shared" si="5"/>
        <v>1</v>
      </c>
      <c r="T21" s="126">
        <f t="shared" si="6"/>
        <v>1</v>
      </c>
      <c r="U21" s="279">
        <f t="shared" si="7"/>
        <v>0</v>
      </c>
      <c r="V21" s="6"/>
      <c r="W21" s="9">
        <f>IF($R$10="Yes",IF($D$10="",0,IF($D$10&gt;=8,0,1)),0)</f>
        <v>0</v>
      </c>
      <c r="X21" s="6"/>
      <c r="Y21" s="281">
        <f t="shared" si="8"/>
        <v>1</v>
      </c>
      <c r="Z21" s="368" t="b">
        <v>0</v>
      </c>
      <c r="AA21" s="371" t="b">
        <v>0</v>
      </c>
      <c r="AB21" s="281">
        <f t="shared" si="9"/>
        <v>1</v>
      </c>
      <c r="AC21" s="368" t="b">
        <v>0</v>
      </c>
      <c r="AD21" s="374" t="b">
        <v>0</v>
      </c>
      <c r="AE21" s="6"/>
      <c r="AF21" s="9"/>
      <c r="AG21" s="6"/>
      <c r="AH21" s="6"/>
      <c r="AI21" s="6"/>
      <c r="AJ21" s="6"/>
      <c r="AK21" s="6"/>
      <c r="AL21" s="6"/>
      <c r="AM21" s="6"/>
      <c r="AN21" s="6"/>
    </row>
    <row r="22" spans="2:40" ht="32.1" customHeight="1" x14ac:dyDescent="0.25">
      <c r="B22" s="296"/>
      <c r="C22" s="297"/>
      <c r="D22" s="298"/>
      <c r="E22" s="299"/>
      <c r="F22" s="402"/>
      <c r="G22" s="402"/>
      <c r="H22" s="300"/>
      <c r="I22" s="124" t="str">
        <f t="shared" si="4"/>
        <v/>
      </c>
      <c r="J22" s="10" t="str">
        <f t="shared" si="0"/>
        <v/>
      </c>
      <c r="K22" s="6"/>
      <c r="L22" s="6"/>
      <c r="M22" s="6"/>
      <c r="N22" s="9">
        <f>IF($R$10="Yes",IF($D$10&gt;=9,IF(SUM(O22:U22)&lt;&gt;0,1,0),0),0)</f>
        <v>0</v>
      </c>
      <c r="O22" s="125">
        <f t="shared" si="1"/>
        <v>1</v>
      </c>
      <c r="P22" s="126">
        <f t="shared" si="1"/>
        <v>1</v>
      </c>
      <c r="Q22" s="131">
        <f t="shared" si="2"/>
        <v>1</v>
      </c>
      <c r="R22" s="126">
        <f t="shared" si="3"/>
        <v>1</v>
      </c>
      <c r="S22" s="126">
        <f t="shared" si="5"/>
        <v>1</v>
      </c>
      <c r="T22" s="126">
        <f t="shared" si="6"/>
        <v>1</v>
      </c>
      <c r="U22" s="279">
        <f t="shared" si="7"/>
        <v>0</v>
      </c>
      <c r="V22" s="6"/>
      <c r="W22" s="9">
        <f>IF($R$10="Yes",IF($D$10="",0,IF($D$10&gt;=9,0,1)),0)</f>
        <v>0</v>
      </c>
      <c r="X22" s="6"/>
      <c r="Y22" s="281">
        <f t="shared" si="8"/>
        <v>1</v>
      </c>
      <c r="Z22" s="368" t="b">
        <v>0</v>
      </c>
      <c r="AA22" s="371" t="b">
        <v>0</v>
      </c>
      <c r="AB22" s="281">
        <f t="shared" si="9"/>
        <v>1</v>
      </c>
      <c r="AC22" s="368" t="b">
        <v>0</v>
      </c>
      <c r="AD22" s="374" t="b">
        <v>0</v>
      </c>
      <c r="AE22" s="6"/>
      <c r="AF22" s="9"/>
      <c r="AG22" s="6"/>
      <c r="AH22" s="6"/>
      <c r="AI22" s="6"/>
      <c r="AJ22" s="6"/>
      <c r="AK22" s="6"/>
      <c r="AL22" s="6"/>
      <c r="AM22" s="6"/>
      <c r="AN22" s="6"/>
    </row>
    <row r="23" spans="2:40" ht="32.1" customHeight="1" thickBot="1" x14ac:dyDescent="0.3">
      <c r="B23" s="308"/>
      <c r="C23" s="309"/>
      <c r="D23" s="310"/>
      <c r="E23" s="311"/>
      <c r="F23" s="407"/>
      <c r="G23" s="407"/>
      <c r="H23" s="312"/>
      <c r="I23" s="124" t="str">
        <f>IF(N23=1,"*","")</f>
        <v/>
      </c>
      <c r="J23" s="10" t="str">
        <f t="shared" si="0"/>
        <v/>
      </c>
      <c r="K23" s="6"/>
      <c r="L23" s="6"/>
      <c r="M23" s="6"/>
      <c r="N23" s="9">
        <f>IF($R$10="Yes",IF($D$10&gt;=10,IF(SUM(P23:U23)&lt;&gt;0,1,0),0),0)</f>
        <v>0</v>
      </c>
      <c r="O23" s="127">
        <f>IF(ISTEXT(B23)=TRUE,0,1)</f>
        <v>1</v>
      </c>
      <c r="P23" s="128">
        <f>IF(ISTEXT(C23)=TRUE,0,1)</f>
        <v>1</v>
      </c>
      <c r="Q23" s="128">
        <f t="shared" si="2"/>
        <v>1</v>
      </c>
      <c r="R23" s="128">
        <f t="shared" si="3"/>
        <v>1</v>
      </c>
      <c r="S23" s="128">
        <f t="shared" si="5"/>
        <v>1</v>
      </c>
      <c r="T23" s="128">
        <f t="shared" si="6"/>
        <v>1</v>
      </c>
      <c r="U23" s="129">
        <f t="shared" si="7"/>
        <v>0</v>
      </c>
      <c r="V23" s="6"/>
      <c r="W23" s="9">
        <f>IF($R$10="Yes",IF($D$10="",0,IF($D$10&gt;=10,0,1)),0)</f>
        <v>0</v>
      </c>
      <c r="X23" s="6"/>
      <c r="Y23" s="282">
        <f t="shared" si="8"/>
        <v>1</v>
      </c>
      <c r="Z23" s="369" t="b">
        <v>0</v>
      </c>
      <c r="AA23" s="372" t="b">
        <v>0</v>
      </c>
      <c r="AB23" s="282">
        <f t="shared" si="9"/>
        <v>1</v>
      </c>
      <c r="AC23" s="369" t="b">
        <v>0</v>
      </c>
      <c r="AD23" s="375" t="b">
        <v>0</v>
      </c>
      <c r="AE23" s="6"/>
      <c r="AF23" s="9"/>
      <c r="AG23" s="6"/>
      <c r="AH23" s="6"/>
      <c r="AI23" s="6"/>
      <c r="AJ23" s="6"/>
      <c r="AK23" s="6"/>
      <c r="AL23" s="6"/>
      <c r="AM23" s="6"/>
      <c r="AN23" s="6"/>
    </row>
    <row r="24" spans="2:40" ht="15.95" customHeight="1" x14ac:dyDescent="0.2">
      <c r="B24" s="6"/>
      <c r="C24" s="6"/>
      <c r="D24" s="6"/>
      <c r="E24" s="6"/>
      <c r="F24" s="6"/>
      <c r="G24" s="6"/>
      <c r="H24" s="6"/>
      <c r="I24" s="6"/>
      <c r="J24" s="10"/>
      <c r="K24" s="11"/>
      <c r="L24" s="6"/>
      <c r="M24" s="6"/>
      <c r="N24" s="6"/>
      <c r="O24" s="6"/>
      <c r="P24" s="6"/>
      <c r="Q24" s="6"/>
      <c r="R24" s="6"/>
      <c r="S24" s="6"/>
      <c r="T24" s="6"/>
      <c r="U24" s="6"/>
      <c r="V24" s="6"/>
      <c r="W24" s="6"/>
      <c r="X24" s="6"/>
      <c r="Y24" s="6"/>
      <c r="Z24" s="6"/>
      <c r="AA24" s="6"/>
      <c r="AB24" s="6"/>
      <c r="AC24" s="6"/>
      <c r="AD24" s="6"/>
      <c r="AE24" s="6"/>
      <c r="AF24" s="9"/>
      <c r="AG24" s="6"/>
      <c r="AH24" s="6"/>
      <c r="AI24" s="6"/>
      <c r="AJ24" s="6"/>
      <c r="AK24" s="6"/>
      <c r="AL24" s="6"/>
      <c r="AM24" s="6"/>
      <c r="AN24" s="6"/>
    </row>
    <row r="25" spans="2:40" ht="15.95" customHeight="1" x14ac:dyDescent="0.2">
      <c r="B25" s="6"/>
      <c r="C25" s="6"/>
      <c r="D25" s="315" t="str">
        <f>IF(SUM(COUNTIFS(D14:D23,{"Other","Foreign entity"}))&lt;&gt;0,"If Foreign entity or Other selected, please complete the relevant table below","")</f>
        <v/>
      </c>
      <c r="E25" s="6"/>
      <c r="F25" s="6"/>
      <c r="G25" s="313"/>
      <c r="H25" s="6"/>
      <c r="I25" s="6"/>
      <c r="J25" s="6"/>
      <c r="K25" s="11"/>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row>
    <row r="26" spans="2:40" ht="15.95" customHeight="1" thickBot="1" x14ac:dyDescent="0.25">
      <c r="B26" s="6"/>
      <c r="C26" s="6"/>
      <c r="D26" s="6"/>
      <c r="E26" s="6"/>
      <c r="F26" s="6"/>
      <c r="G26" s="6"/>
      <c r="H26" s="6"/>
      <c r="I26" s="6"/>
      <c r="J26" s="6"/>
      <c r="K26" s="11"/>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row>
    <row r="27" spans="2:40" ht="32.1" customHeight="1" thickBot="1" x14ac:dyDescent="0.25">
      <c r="B27" s="417"/>
      <c r="C27" s="518" t="s">
        <v>556</v>
      </c>
      <c r="D27" s="587" t="s">
        <v>94</v>
      </c>
      <c r="E27" s="588"/>
      <c r="F27" s="6"/>
      <c r="G27" s="6"/>
      <c r="H27" s="6"/>
      <c r="I27" s="6"/>
      <c r="J27" s="6"/>
      <c r="K27" s="11"/>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row>
    <row r="28" spans="2:40" ht="32.1" customHeight="1" x14ac:dyDescent="0.2">
      <c r="B28" s="606" t="s">
        <v>485</v>
      </c>
      <c r="C28" s="423"/>
      <c r="D28" s="609"/>
      <c r="E28" s="610"/>
      <c r="F28" s="117" t="str">
        <f>IF(N28=1,"*","")</f>
        <v/>
      </c>
      <c r="G28" s="6"/>
      <c r="H28" s="6"/>
      <c r="I28" s="6"/>
      <c r="J28" s="6"/>
      <c r="K28" s="11"/>
      <c r="L28" s="6"/>
      <c r="M28" s="6"/>
      <c r="N28" s="9">
        <f>IF(COUNTIF($D$14:$D$23,"Other")&gt;=1,IF(SUMPRODUCT(ISTEXT(C28:D28)*1)&gt;1,0,1),0)</f>
        <v>0</v>
      </c>
      <c r="O28" s="6"/>
      <c r="P28" s="6"/>
      <c r="Q28" s="6"/>
      <c r="R28" s="6"/>
      <c r="S28" s="6"/>
      <c r="T28" s="6"/>
      <c r="U28" s="6"/>
      <c r="V28" s="6"/>
      <c r="W28" s="6"/>
      <c r="X28" s="6"/>
      <c r="Y28" s="6"/>
      <c r="Z28" s="6"/>
      <c r="AA28" s="6"/>
      <c r="AB28" s="6"/>
      <c r="AC28" s="6"/>
      <c r="AD28" s="6"/>
      <c r="AE28" s="6"/>
      <c r="AF28" s="6"/>
      <c r="AG28" s="6"/>
      <c r="AH28" s="6"/>
      <c r="AI28" s="6"/>
      <c r="AJ28" s="6"/>
      <c r="AK28" s="6"/>
      <c r="AL28" s="6"/>
      <c r="AM28" s="6"/>
      <c r="AN28" s="6"/>
    </row>
    <row r="29" spans="2:40" ht="32.1" customHeight="1" x14ac:dyDescent="0.2">
      <c r="B29" s="607"/>
      <c r="C29" s="414"/>
      <c r="D29" s="591"/>
      <c r="E29" s="611"/>
      <c r="F29" s="117" t="str">
        <f>IF(N29=1,"*","")</f>
        <v/>
      </c>
      <c r="G29" s="6"/>
      <c r="H29" s="6"/>
      <c r="I29" s="6"/>
      <c r="J29" s="6"/>
      <c r="K29" s="11"/>
      <c r="L29" s="6"/>
      <c r="M29" s="6"/>
      <c r="N29" s="9">
        <f>IF(COUNTIF($D$14:$D$23,"Other")&gt;=2,IF(SUMPRODUCT(ISTEXT(C29:D29)*1)&gt;1,0,1),0)</f>
        <v>0</v>
      </c>
      <c r="O29" s="6"/>
      <c r="P29" s="6"/>
      <c r="Q29" s="6"/>
      <c r="R29" s="6"/>
      <c r="S29" s="6"/>
      <c r="T29" s="6"/>
      <c r="U29" s="6"/>
      <c r="V29" s="6"/>
      <c r="W29" s="6"/>
      <c r="X29" s="6"/>
      <c r="Y29" s="6"/>
      <c r="Z29" s="6"/>
      <c r="AA29" s="6"/>
      <c r="AB29" s="6"/>
      <c r="AC29" s="6"/>
      <c r="AD29" s="6"/>
      <c r="AE29" s="6"/>
      <c r="AF29" s="6"/>
      <c r="AG29" s="6"/>
      <c r="AH29" s="6"/>
      <c r="AI29" s="6"/>
      <c r="AJ29" s="6"/>
      <c r="AK29" s="6"/>
      <c r="AL29" s="6"/>
      <c r="AM29" s="6"/>
      <c r="AN29" s="6"/>
    </row>
    <row r="30" spans="2:40" ht="32.1" customHeight="1" x14ac:dyDescent="0.2">
      <c r="B30" s="607"/>
      <c r="C30" s="414"/>
      <c r="D30" s="591"/>
      <c r="E30" s="611"/>
      <c r="F30" s="117" t="str">
        <f>IF(N30=1,"*","")</f>
        <v/>
      </c>
      <c r="G30" s="6"/>
      <c r="H30" s="6"/>
      <c r="I30" s="6"/>
      <c r="J30" s="6"/>
      <c r="K30" s="11"/>
      <c r="L30" s="6"/>
      <c r="M30" s="6"/>
      <c r="N30" s="9">
        <f>IF(COUNTIF($D$14:$D$23,"Other")&gt;=3,IF(SUMPRODUCT(ISTEXT(C30:D30)*1)&gt;1,0,1),0)</f>
        <v>0</v>
      </c>
      <c r="O30" s="6"/>
      <c r="P30" s="6"/>
      <c r="Q30" s="6"/>
      <c r="R30" s="6"/>
      <c r="S30" s="6"/>
      <c r="T30" s="6"/>
      <c r="U30" s="6"/>
      <c r="V30" s="6"/>
      <c r="W30" s="6"/>
      <c r="X30" s="6"/>
      <c r="Y30" s="6"/>
      <c r="Z30" s="6"/>
      <c r="AA30" s="6"/>
      <c r="AB30" s="6"/>
      <c r="AC30" s="6"/>
      <c r="AD30" s="6"/>
      <c r="AE30" s="6"/>
      <c r="AF30" s="6"/>
      <c r="AG30" s="6"/>
      <c r="AH30" s="6"/>
      <c r="AI30" s="6"/>
      <c r="AJ30" s="6"/>
      <c r="AK30" s="6"/>
      <c r="AL30" s="6"/>
      <c r="AM30" s="6"/>
      <c r="AN30" s="6"/>
    </row>
    <row r="31" spans="2:40" ht="32.1" customHeight="1" x14ac:dyDescent="0.2">
      <c r="B31" s="607"/>
      <c r="C31" s="414"/>
      <c r="D31" s="591"/>
      <c r="E31" s="611"/>
      <c r="F31" s="117" t="str">
        <f>IF(N31=1,"*","")</f>
        <v/>
      </c>
      <c r="G31" s="6"/>
      <c r="H31" s="6"/>
      <c r="I31" s="6"/>
      <c r="J31" s="6"/>
      <c r="K31" s="11"/>
      <c r="L31" s="6"/>
      <c r="M31" s="6"/>
      <c r="N31" s="9">
        <f>IF(COUNTIF($D$14:$D$23,"Other")&gt;=4,IF(SUMPRODUCT(ISTEXT(C31:D31)*1)&gt;1,0,1),0)</f>
        <v>0</v>
      </c>
      <c r="O31" s="6"/>
      <c r="P31" s="6"/>
      <c r="Q31" s="6"/>
      <c r="R31" s="6"/>
      <c r="S31" s="6"/>
      <c r="T31" s="6"/>
      <c r="U31" s="6"/>
      <c r="V31" s="6"/>
      <c r="W31" s="6"/>
      <c r="X31" s="6"/>
      <c r="Y31" s="6"/>
      <c r="Z31" s="6"/>
      <c r="AA31" s="6"/>
      <c r="AB31" s="6"/>
      <c r="AC31" s="6"/>
      <c r="AD31" s="6"/>
      <c r="AE31" s="6"/>
      <c r="AF31" s="6"/>
      <c r="AG31" s="6"/>
      <c r="AH31" s="6"/>
      <c r="AI31" s="6"/>
      <c r="AJ31" s="6"/>
      <c r="AK31" s="6"/>
      <c r="AL31" s="6"/>
      <c r="AM31" s="6"/>
      <c r="AN31" s="6"/>
    </row>
    <row r="32" spans="2:40" ht="32.1" customHeight="1" thickBot="1" x14ac:dyDescent="0.25">
      <c r="B32" s="608"/>
      <c r="C32" s="415"/>
      <c r="D32" s="593"/>
      <c r="E32" s="612"/>
      <c r="F32" s="117" t="str">
        <f>IF(N32=1,"*","")</f>
        <v/>
      </c>
      <c r="G32" s="6"/>
      <c r="H32" s="6"/>
      <c r="I32" s="6"/>
      <c r="J32" s="6"/>
      <c r="K32" s="11"/>
      <c r="L32" s="6"/>
      <c r="M32" s="6"/>
      <c r="N32" s="9">
        <f>IF(COUNTIF($D$14:$D$23,"Other")&gt;=5,IF(SUMPRODUCT(ISTEXT(C32:D32)*1)&gt;1,0,1),0)</f>
        <v>0</v>
      </c>
      <c r="O32" s="6"/>
      <c r="P32" s="6"/>
      <c r="Q32" s="6"/>
      <c r="R32" s="6"/>
      <c r="S32" s="6"/>
      <c r="T32" s="6"/>
      <c r="U32" s="6"/>
      <c r="V32" s="6"/>
      <c r="W32" s="6"/>
      <c r="X32" s="6"/>
      <c r="Y32" s="6"/>
      <c r="Z32" s="6"/>
      <c r="AA32" s="6"/>
      <c r="AB32" s="6"/>
      <c r="AC32" s="6"/>
      <c r="AD32" s="6"/>
      <c r="AE32" s="6"/>
      <c r="AF32" s="6"/>
      <c r="AG32" s="6"/>
      <c r="AH32" s="6"/>
      <c r="AI32" s="6"/>
      <c r="AJ32" s="6"/>
      <c r="AK32" s="6"/>
      <c r="AL32" s="6"/>
      <c r="AM32" s="6"/>
      <c r="AN32" s="6"/>
    </row>
    <row r="33" spans="2:40" ht="24" customHeight="1" thickBot="1" x14ac:dyDescent="0.25">
      <c r="B33" s="422"/>
      <c r="C33" s="422"/>
      <c r="D33" s="398"/>
      <c r="E33" s="424"/>
      <c r="F33" s="117"/>
      <c r="G33" s="6"/>
      <c r="H33" s="6"/>
      <c r="I33" s="6"/>
      <c r="J33" s="6"/>
      <c r="K33" s="11"/>
      <c r="L33" s="6"/>
      <c r="M33" s="6"/>
      <c r="N33" s="9"/>
      <c r="O33" s="6"/>
      <c r="P33" s="6"/>
      <c r="Q33" s="6"/>
      <c r="R33" s="6"/>
      <c r="S33" s="6"/>
      <c r="T33" s="6"/>
      <c r="U33" s="6"/>
      <c r="V33" s="6"/>
      <c r="W33" s="6"/>
      <c r="X33" s="6"/>
      <c r="Y33" s="6"/>
      <c r="Z33" s="6"/>
      <c r="AA33" s="6"/>
      <c r="AB33" s="6"/>
      <c r="AC33" s="6"/>
      <c r="AD33" s="6"/>
      <c r="AE33" s="6"/>
      <c r="AF33" s="6"/>
      <c r="AG33" s="6"/>
      <c r="AH33" s="6"/>
      <c r="AI33" s="6"/>
      <c r="AJ33" s="6"/>
      <c r="AK33" s="6"/>
      <c r="AL33" s="6"/>
      <c r="AM33" s="6"/>
      <c r="AN33" s="6"/>
    </row>
    <row r="34" spans="2:40" ht="32.1" customHeight="1" thickBot="1" x14ac:dyDescent="0.25">
      <c r="B34" s="417"/>
      <c r="C34" s="518" t="s">
        <v>556</v>
      </c>
      <c r="D34" s="587" t="s">
        <v>94</v>
      </c>
      <c r="E34" s="588"/>
      <c r="F34" s="6"/>
      <c r="G34" s="6"/>
      <c r="H34" s="6"/>
      <c r="I34" s="6"/>
      <c r="J34" s="6"/>
      <c r="K34" s="11"/>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row>
    <row r="35" spans="2:40" ht="32.1" customHeight="1" x14ac:dyDescent="0.2">
      <c r="B35" s="606" t="s">
        <v>486</v>
      </c>
      <c r="C35" s="423"/>
      <c r="D35" s="609"/>
      <c r="E35" s="610"/>
      <c r="F35" s="117" t="str">
        <f>IF(N35=1,"*","")</f>
        <v/>
      </c>
      <c r="G35" s="6"/>
      <c r="H35" s="6"/>
      <c r="I35" s="6"/>
      <c r="J35" s="6"/>
      <c r="K35" s="11"/>
      <c r="L35" s="6"/>
      <c r="M35" s="6"/>
      <c r="N35" s="9">
        <f>IF(COUNTIF($D$14:$D$23,"Foreign entity")&gt;=1,IF(SUMPRODUCT(ISTEXT(C35:D35)*1)&gt;1,0,1),0)</f>
        <v>0</v>
      </c>
      <c r="O35" s="6"/>
      <c r="P35" s="6"/>
      <c r="Q35" s="6"/>
      <c r="R35" s="6"/>
      <c r="S35" s="6"/>
      <c r="T35" s="6"/>
      <c r="U35" s="6"/>
      <c r="V35" s="6"/>
      <c r="W35" s="6"/>
      <c r="X35" s="6"/>
      <c r="Y35" s="6"/>
      <c r="Z35" s="6"/>
      <c r="AA35" s="6"/>
      <c r="AB35" s="6"/>
      <c r="AC35" s="6"/>
      <c r="AD35" s="6"/>
      <c r="AE35" s="6"/>
    </row>
    <row r="36" spans="2:40" ht="32.1" customHeight="1" x14ac:dyDescent="0.2">
      <c r="B36" s="607"/>
      <c r="C36" s="414"/>
      <c r="D36" s="591"/>
      <c r="E36" s="611"/>
      <c r="F36" s="117" t="str">
        <f>IF(N36=1,"*","")</f>
        <v/>
      </c>
      <c r="G36" s="6"/>
      <c r="H36" s="6"/>
      <c r="I36" s="6"/>
      <c r="J36" s="6"/>
      <c r="K36" s="11"/>
      <c r="L36" s="6"/>
      <c r="M36" s="6"/>
      <c r="N36" s="9">
        <f>IF(COUNTIF($D$14:$D$23,"Foreign entity")&gt;=2,IF(SUMPRODUCT(ISTEXT(C36:D36)*1)&gt;1,0,1),0)</f>
        <v>0</v>
      </c>
      <c r="O36" s="6"/>
      <c r="P36" s="6"/>
      <c r="Q36" s="6"/>
      <c r="R36" s="6"/>
      <c r="S36" s="6"/>
      <c r="T36" s="6"/>
      <c r="U36" s="6"/>
      <c r="V36" s="6"/>
      <c r="W36" s="6"/>
      <c r="X36" s="6"/>
      <c r="Y36" s="6"/>
      <c r="Z36" s="6"/>
      <c r="AA36" s="6"/>
      <c r="AB36" s="6"/>
      <c r="AC36" s="6"/>
      <c r="AD36" s="6"/>
      <c r="AE36" s="6"/>
    </row>
    <row r="37" spans="2:40" ht="32.1" customHeight="1" x14ac:dyDescent="0.2">
      <c r="B37" s="607"/>
      <c r="C37" s="414"/>
      <c r="D37" s="591"/>
      <c r="E37" s="611"/>
      <c r="F37" s="117" t="str">
        <f>IF(N37=1,"*","")</f>
        <v/>
      </c>
      <c r="G37" s="6"/>
      <c r="H37" s="6"/>
      <c r="I37" s="6"/>
      <c r="J37" s="6"/>
      <c r="K37" s="11"/>
      <c r="L37" s="6"/>
      <c r="M37" s="6"/>
      <c r="N37" s="9">
        <f>IF(COUNTIF($D$14:$D$23,"Foreign entity")&gt;=3,IF(SUMPRODUCT(ISTEXT(C37:D37)*1)&gt;1,0,1),0)</f>
        <v>0</v>
      </c>
      <c r="O37" s="6"/>
      <c r="P37" s="6"/>
      <c r="Q37" s="6"/>
      <c r="R37" s="6"/>
      <c r="S37" s="6"/>
      <c r="T37" s="6"/>
      <c r="U37" s="6"/>
      <c r="V37" s="6"/>
      <c r="W37" s="6"/>
      <c r="X37" s="6"/>
      <c r="Y37" s="6"/>
      <c r="Z37" s="6"/>
      <c r="AA37" s="6"/>
      <c r="AB37" s="6"/>
      <c r="AC37" s="6"/>
      <c r="AD37" s="6"/>
      <c r="AE37" s="6"/>
    </row>
    <row r="38" spans="2:40" ht="32.1" customHeight="1" x14ac:dyDescent="0.2">
      <c r="B38" s="607"/>
      <c r="C38" s="414"/>
      <c r="D38" s="591"/>
      <c r="E38" s="611"/>
      <c r="F38" s="117" t="str">
        <f>IF(N38=1,"*","")</f>
        <v/>
      </c>
      <c r="G38" s="6"/>
      <c r="H38" s="6"/>
      <c r="I38" s="6"/>
      <c r="J38" s="6"/>
      <c r="K38" s="11"/>
      <c r="L38" s="6"/>
      <c r="M38" s="6"/>
      <c r="N38" s="9">
        <f>IF(COUNTIF($D$14:$D$23,"Foreign entity")&gt;=4,IF(SUMPRODUCT(ISTEXT(C38:D38)*1)&gt;1,0,1),0)</f>
        <v>0</v>
      </c>
      <c r="O38" s="6"/>
      <c r="P38" s="6"/>
      <c r="Q38" s="6"/>
      <c r="R38" s="6"/>
      <c r="S38" s="6"/>
      <c r="T38" s="6"/>
      <c r="U38" s="6"/>
      <c r="V38" s="6"/>
      <c r="W38" s="6"/>
      <c r="X38" s="6"/>
      <c r="Y38" s="6"/>
      <c r="Z38" s="6"/>
      <c r="AA38" s="6"/>
      <c r="AB38" s="6"/>
      <c r="AC38" s="6"/>
      <c r="AD38" s="6"/>
      <c r="AE38" s="6"/>
    </row>
    <row r="39" spans="2:40" ht="32.1" customHeight="1" thickBot="1" x14ac:dyDescent="0.25">
      <c r="B39" s="608"/>
      <c r="C39" s="415"/>
      <c r="D39" s="593"/>
      <c r="E39" s="612"/>
      <c r="F39" s="117" t="str">
        <f>IF(N39=1,"*","")</f>
        <v/>
      </c>
      <c r="G39" s="6"/>
      <c r="H39" s="6"/>
      <c r="I39" s="6"/>
      <c r="J39" s="6"/>
      <c r="K39" s="11"/>
      <c r="L39" s="6"/>
      <c r="M39" s="6"/>
      <c r="N39" s="9">
        <f>IF(COUNTIF($D$14:$D$23,"Foreign entity")&gt;=5,IF(SUMPRODUCT(ISTEXT(C39:D39)*1)&gt;1,0,1),0)</f>
        <v>0</v>
      </c>
      <c r="O39" s="6"/>
      <c r="P39" s="6"/>
      <c r="Q39" s="6"/>
      <c r="R39" s="6"/>
      <c r="S39" s="6"/>
      <c r="T39" s="6"/>
      <c r="U39" s="6"/>
      <c r="V39" s="6"/>
      <c r="W39" s="6"/>
      <c r="X39" s="6"/>
      <c r="Y39" s="6"/>
      <c r="Z39" s="6"/>
      <c r="AA39" s="6"/>
      <c r="AB39" s="6"/>
      <c r="AC39" s="6"/>
      <c r="AD39" s="6"/>
      <c r="AE39" s="6"/>
    </row>
    <row r="40" spans="2:40" ht="15.95" customHeight="1" x14ac:dyDescent="0.2">
      <c r="B40" s="6"/>
      <c r="C40" s="6"/>
      <c r="D40" s="6"/>
      <c r="E40" s="6"/>
      <c r="F40" s="6"/>
      <c r="G40" s="6"/>
      <c r="H40" s="6"/>
      <c r="I40" s="6"/>
      <c r="J40" s="6"/>
      <c r="K40" s="11"/>
      <c r="L40" s="6"/>
      <c r="M40" s="6"/>
      <c r="N40" s="6"/>
      <c r="O40" s="6"/>
      <c r="P40" s="6"/>
      <c r="Q40" s="6"/>
      <c r="R40" s="6"/>
      <c r="S40" s="6"/>
      <c r="T40" s="6"/>
      <c r="U40" s="6"/>
      <c r="V40" s="6"/>
      <c r="W40" s="6"/>
      <c r="X40" s="6"/>
      <c r="Y40" s="6"/>
      <c r="Z40" s="6"/>
      <c r="AA40" s="6"/>
      <c r="AB40" s="6"/>
      <c r="AC40" s="6"/>
      <c r="AD40" s="6"/>
      <c r="AE40" s="6"/>
    </row>
    <row r="41" spans="2:40" ht="15.95" customHeight="1" thickBot="1" x14ac:dyDescent="0.25">
      <c r="B41" s="204"/>
      <c r="C41" s="203"/>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row>
    <row r="42" spans="2:40" ht="39.950000000000003" customHeight="1" thickBot="1" x14ac:dyDescent="0.25">
      <c r="B42" s="420" t="s">
        <v>9</v>
      </c>
      <c r="C42" s="421" t="s">
        <v>558</v>
      </c>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row>
    <row r="43" spans="2:40" ht="72" customHeight="1" x14ac:dyDescent="0.2">
      <c r="B43" s="418" t="s">
        <v>637</v>
      </c>
      <c r="C43" s="419" t="str">
        <f>IF((O43&amp;" "&amp;P43)="TRUE TRUE","Please select only one option","")</f>
        <v/>
      </c>
      <c r="D43" s="117" t="str">
        <f>IF(N43=1,"*","")</f>
        <v/>
      </c>
      <c r="E43" s="4"/>
      <c r="F43" s="4"/>
      <c r="G43" s="6"/>
      <c r="H43" s="6"/>
      <c r="I43" s="6"/>
      <c r="J43" s="6"/>
      <c r="K43" s="6"/>
      <c r="L43" s="6"/>
      <c r="M43" s="6"/>
      <c r="N43" s="9">
        <f>IF(R10="Yes",IF(D23&lt;&gt;"10+",IF(R43=1,1,0),0),0)</f>
        <v>0</v>
      </c>
      <c r="O43" s="5" t="b">
        <v>0</v>
      </c>
      <c r="P43" s="5" t="b">
        <v>0</v>
      </c>
      <c r="Q43" s="9" t="str">
        <f>IF((O43&amp;" "&amp;P43)="TRUE FALSE","Yes",IF((O43&amp;" "&amp;P43)="FALSE TRUE","No",""))</f>
        <v/>
      </c>
      <c r="R43" s="9">
        <f>IF((O43&amp;" "&amp;P43)="FALSE FALSE",1,IF((O43&amp;" "&amp;P43)="TRUE TRUE",1,0))</f>
        <v>1</v>
      </c>
      <c r="S43" s="6"/>
      <c r="T43" s="6"/>
      <c r="U43" s="6"/>
      <c r="V43" s="6"/>
      <c r="W43" s="6"/>
      <c r="X43" s="6"/>
      <c r="Y43" s="6"/>
      <c r="Z43" s="6"/>
      <c r="AA43" s="6"/>
      <c r="AB43" s="6"/>
      <c r="AC43" s="6"/>
      <c r="AD43" s="6"/>
      <c r="AE43" s="6"/>
    </row>
    <row r="44" spans="2:40" s="429" customFormat="1" ht="72" customHeight="1" x14ac:dyDescent="0.2">
      <c r="B44" s="418" t="s">
        <v>638</v>
      </c>
      <c r="C44" s="419" t="str">
        <f>IF((O44&amp;" "&amp;P44)="TRUE TRUE","Please select only one option","")</f>
        <v/>
      </c>
      <c r="D44" s="117" t="str">
        <f>IF(N44=1,"*","")</f>
        <v/>
      </c>
      <c r="E44" s="4"/>
      <c r="F44" s="4"/>
      <c r="G44" s="6"/>
      <c r="H44" s="6"/>
      <c r="I44" s="6"/>
      <c r="J44" s="6"/>
      <c r="K44" s="6"/>
      <c r="L44" s="6"/>
      <c r="M44" s="6"/>
      <c r="N44" s="9">
        <f>IF(Q43="Yes",IF(D24&lt;&gt;"10+",IF(R44=1,1,0),0),0)</f>
        <v>0</v>
      </c>
      <c r="O44" s="5" t="b">
        <v>0</v>
      </c>
      <c r="P44" s="5" t="b">
        <v>0</v>
      </c>
      <c r="Q44" s="9" t="str">
        <f>IF((O44&amp;" "&amp;P44)="TRUE FALSE","Yes",IF((O44&amp;" "&amp;P44)="FALSE TRUE","No",""))</f>
        <v/>
      </c>
      <c r="R44" s="9">
        <f>IF((O44&amp;" "&amp;P44)="FALSE FALSE",1,IF((O44&amp;" "&amp;P44)="TRUE TRUE",1,0))</f>
        <v>1</v>
      </c>
      <c r="S44" s="6"/>
      <c r="T44" s="6"/>
      <c r="U44" s="6"/>
      <c r="V44" s="6"/>
      <c r="W44" s="6"/>
      <c r="X44" s="6"/>
      <c r="Y44" s="6"/>
      <c r="Z44" s="6"/>
      <c r="AA44" s="6"/>
      <c r="AB44" s="6"/>
      <c r="AC44" s="6"/>
      <c r="AD44" s="6"/>
      <c r="AE44" s="6"/>
    </row>
    <row r="45" spans="2:40" ht="39.950000000000003" customHeight="1" x14ac:dyDescent="0.2">
      <c r="B45" s="251" t="s">
        <v>479</v>
      </c>
      <c r="C45" s="361"/>
      <c r="D45" s="117" t="str">
        <f>IF(N45=1,"*","")</f>
        <v/>
      </c>
      <c r="E45" s="6"/>
      <c r="F45" s="6"/>
      <c r="G45" s="6"/>
      <c r="H45" s="6"/>
      <c r="I45" s="6"/>
      <c r="J45" s="6"/>
      <c r="K45" s="6"/>
      <c r="L45" s="6"/>
      <c r="M45" s="6"/>
      <c r="N45" s="9">
        <f>IF(Q44="Yes",IF(ISTEXT(C45)=TRUE,0,1),0)</f>
        <v>0</v>
      </c>
      <c r="O45" s="6"/>
      <c r="P45" s="6"/>
      <c r="Q45" s="6"/>
      <c r="R45" s="6"/>
      <c r="S45" s="6"/>
      <c r="T45" s="6"/>
      <c r="U45" s="6"/>
      <c r="V45" s="6"/>
      <c r="W45" s="6"/>
      <c r="X45" s="6"/>
      <c r="Y45" s="6"/>
      <c r="Z45" s="6"/>
      <c r="AA45" s="6"/>
      <c r="AB45" s="6"/>
      <c r="AC45" s="6"/>
      <c r="AD45" s="6"/>
      <c r="AE45" s="6"/>
    </row>
    <row r="46" spans="2:40" ht="39.950000000000003" customHeight="1" thickBot="1" x14ac:dyDescent="0.25">
      <c r="B46" s="252" t="s">
        <v>480</v>
      </c>
      <c r="C46" s="362"/>
      <c r="D46" s="117" t="str">
        <f>IF(N46=1,"*","")</f>
        <v/>
      </c>
      <c r="E46" s="6"/>
      <c r="F46" s="6"/>
      <c r="G46" s="6"/>
      <c r="H46" s="6"/>
      <c r="I46" s="6"/>
      <c r="J46" s="6"/>
      <c r="K46" s="6"/>
      <c r="L46" s="6"/>
      <c r="M46" s="6"/>
      <c r="N46" s="9">
        <f>IF(Q44="No",IF(ISNUMBER(C46)=TRUE,0,1),0)</f>
        <v>0</v>
      </c>
      <c r="O46" s="6"/>
      <c r="P46" s="6"/>
      <c r="Q46" s="6"/>
      <c r="R46" s="6"/>
      <c r="S46" s="6"/>
      <c r="T46" s="6"/>
      <c r="U46" s="6"/>
      <c r="V46" s="6"/>
      <c r="W46" s="6"/>
      <c r="X46" s="6"/>
      <c r="Y46" s="6"/>
      <c r="Z46" s="6"/>
      <c r="AA46" s="6"/>
      <c r="AB46" s="6"/>
      <c r="AC46" s="6"/>
      <c r="AD46" s="6"/>
      <c r="AE46" s="6"/>
    </row>
    <row r="47" spans="2:40" ht="15.95" customHeight="1" x14ac:dyDescent="0.2">
      <c r="B47" s="178"/>
      <c r="C47" s="488"/>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row>
    <row r="48" spans="2:40" ht="15.95" customHeight="1" x14ac:dyDescent="0.2">
      <c r="B48" s="316" t="str">
        <f>IF(Q44="No",IF(ISNUMBER(C46)=TRUE,"Please note that your application will not proceed until all required documentation is submitted",""),"")</f>
        <v/>
      </c>
      <c r="C48" s="316"/>
      <c r="D48" s="6"/>
      <c r="E48" s="6"/>
      <c r="F48" s="6"/>
      <c r="G48" s="6"/>
      <c r="H48" s="6"/>
      <c r="I48" s="6"/>
      <c r="J48" s="6"/>
      <c r="K48" s="6"/>
      <c r="L48" s="6"/>
      <c r="M48" s="249" t="s">
        <v>393</v>
      </c>
      <c r="N48" s="2" t="str">
        <f>IF(SUM(N10:N46)&lt;&gt;0,"Invalid","Valid")</f>
        <v>Invalid</v>
      </c>
      <c r="O48" s="6"/>
      <c r="P48" s="6"/>
      <c r="Q48" s="6"/>
      <c r="R48" s="6"/>
      <c r="S48" s="6"/>
      <c r="T48" s="6"/>
      <c r="U48" s="6"/>
      <c r="V48" s="6"/>
      <c r="W48" s="6"/>
      <c r="X48" s="6"/>
      <c r="Y48" s="6"/>
      <c r="Z48" s="6"/>
      <c r="AA48" s="6"/>
      <c r="AB48" s="6"/>
      <c r="AC48" s="6"/>
      <c r="AD48" s="6"/>
      <c r="AE48" s="6"/>
    </row>
    <row r="49" spans="2:31" ht="15.95" customHeight="1" x14ac:dyDescent="0.2">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spans="2:31" ht="15" x14ac:dyDescent="0.25">
      <c r="B50" s="426" t="str">
        <f>IF(COUNTIF($N$8:N49,"Invalid")=1,"Please Complete all Sections",IF(COUNTIF($N$8:N49,"Invalid")=0,"All Sections Completed",IF(COUNTIF($N$8:N49,"Invalid")&lt;1,"Please Ensure all sections are completed before progressing to the next section")))</f>
        <v>Please Complete all Sections</v>
      </c>
      <c r="C50" s="246"/>
      <c r="D50" s="246"/>
      <c r="E50" s="246"/>
    </row>
  </sheetData>
  <sheetProtection algorithmName="SHA-512" hashValue="nBKHSImMB1wunYhQcPYgj8H1osj7FaYE44FoLPL1nxWgccuILHtde91AvpEuSI1hKvs9+6cx/t4eK2ZcOEWeJg==" saltValue="SzqjLcopfOG0u472TtGjLw==" spinCount="100000" sheet="1" objects="1" scenarios="1" selectLockedCells="1"/>
  <mergeCells count="14">
    <mergeCell ref="B35:B39"/>
    <mergeCell ref="B28:B32"/>
    <mergeCell ref="D27:E27"/>
    <mergeCell ref="D34:E34"/>
    <mergeCell ref="D35:E35"/>
    <mergeCell ref="D36:E36"/>
    <mergeCell ref="D37:E37"/>
    <mergeCell ref="D38:E38"/>
    <mergeCell ref="D39:E39"/>
    <mergeCell ref="D28:E28"/>
    <mergeCell ref="D29:E29"/>
    <mergeCell ref="D30:E30"/>
    <mergeCell ref="D31:E31"/>
    <mergeCell ref="D32:E32"/>
  </mergeCells>
  <conditionalFormatting sqref="R21">
    <cfRule type="expression" dxfId="280" priority="216">
      <formula>#REF!=1</formula>
    </cfRule>
  </conditionalFormatting>
  <conditionalFormatting sqref="R21">
    <cfRule type="expression" dxfId="279" priority="217">
      <formula>#REF!=1</formula>
    </cfRule>
  </conditionalFormatting>
  <conditionalFormatting sqref="Q21">
    <cfRule type="expression" dxfId="278" priority="218">
      <formula>#REF!=1</formula>
    </cfRule>
  </conditionalFormatting>
  <conditionalFormatting sqref="Q21:R21">
    <cfRule type="expression" dxfId="277" priority="219">
      <formula>#REF!=1</formula>
    </cfRule>
  </conditionalFormatting>
  <conditionalFormatting sqref="Q22:R22">
    <cfRule type="expression" dxfId="276" priority="214">
      <formula>#REF!=1</formula>
    </cfRule>
  </conditionalFormatting>
  <conditionalFormatting sqref="Q22">
    <cfRule type="expression" dxfId="275" priority="213">
      <formula>#REF!=1</formula>
    </cfRule>
  </conditionalFormatting>
  <conditionalFormatting sqref="R22">
    <cfRule type="expression" dxfId="274" priority="212">
      <formula>#REF!=1</formula>
    </cfRule>
  </conditionalFormatting>
  <conditionalFormatting sqref="R22">
    <cfRule type="expression" dxfId="273" priority="211">
      <formula>#REF!=1</formula>
    </cfRule>
  </conditionalFormatting>
  <conditionalFormatting sqref="O17:P17">
    <cfRule type="expression" dxfId="272" priority="204">
      <formula>#REF!=1</formula>
    </cfRule>
  </conditionalFormatting>
  <conditionalFormatting sqref="O16:P16">
    <cfRule type="expression" dxfId="271" priority="203">
      <formula>#REF!=1</formula>
    </cfRule>
  </conditionalFormatting>
  <conditionalFormatting sqref="O15:P15">
    <cfRule type="expression" dxfId="270" priority="202">
      <formula>#REF!=1</formula>
    </cfRule>
  </conditionalFormatting>
  <conditionalFormatting sqref="O14:P14">
    <cfRule type="expression" dxfId="269" priority="201">
      <formula>#REF!=1</formula>
    </cfRule>
  </conditionalFormatting>
  <conditionalFormatting sqref="O23:P23">
    <cfRule type="expression" dxfId="268" priority="200">
      <formula>#REF!=1</formula>
    </cfRule>
  </conditionalFormatting>
  <conditionalFormatting sqref="O15">
    <cfRule type="expression" dxfId="267" priority="199">
      <formula>#REF!=1</formula>
    </cfRule>
  </conditionalFormatting>
  <conditionalFormatting sqref="O16">
    <cfRule type="expression" dxfId="266" priority="198">
      <formula>#REF!=1</formula>
    </cfRule>
  </conditionalFormatting>
  <conditionalFormatting sqref="O17">
    <cfRule type="expression" dxfId="265" priority="197">
      <formula>#REF!=1</formula>
    </cfRule>
  </conditionalFormatting>
  <conditionalFormatting sqref="O23">
    <cfRule type="expression" dxfId="264" priority="196">
      <formula>#REF!=1</formula>
    </cfRule>
  </conditionalFormatting>
  <conditionalFormatting sqref="P15">
    <cfRule type="expression" dxfId="263" priority="195">
      <formula>#REF!=1</formula>
    </cfRule>
  </conditionalFormatting>
  <conditionalFormatting sqref="P16">
    <cfRule type="expression" dxfId="262" priority="194">
      <formula>#REF!=1</formula>
    </cfRule>
  </conditionalFormatting>
  <conditionalFormatting sqref="P17">
    <cfRule type="expression" dxfId="261" priority="193">
      <formula>#REF!=1</formula>
    </cfRule>
  </conditionalFormatting>
  <conditionalFormatting sqref="P23">
    <cfRule type="expression" dxfId="260" priority="192">
      <formula>#REF!=1</formula>
    </cfRule>
  </conditionalFormatting>
  <conditionalFormatting sqref="O18:P18">
    <cfRule type="expression" dxfId="259" priority="190">
      <formula>#REF!=1</formula>
    </cfRule>
  </conditionalFormatting>
  <conditionalFormatting sqref="O18">
    <cfRule type="expression" dxfId="258" priority="189">
      <formula>#REF!=1</formula>
    </cfRule>
  </conditionalFormatting>
  <conditionalFormatting sqref="P18">
    <cfRule type="expression" dxfId="257" priority="188">
      <formula>#REF!=1</formula>
    </cfRule>
  </conditionalFormatting>
  <conditionalFormatting sqref="O19:P19">
    <cfRule type="expression" dxfId="256" priority="186">
      <formula>#REF!=1</formula>
    </cfRule>
  </conditionalFormatting>
  <conditionalFormatting sqref="O19">
    <cfRule type="expression" dxfId="255" priority="185">
      <formula>#REF!=1</formula>
    </cfRule>
  </conditionalFormatting>
  <conditionalFormatting sqref="P19">
    <cfRule type="expression" dxfId="254" priority="184">
      <formula>#REF!=1</formula>
    </cfRule>
  </conditionalFormatting>
  <conditionalFormatting sqref="O20:P20">
    <cfRule type="expression" dxfId="253" priority="182">
      <formula>#REF!=1</formula>
    </cfRule>
  </conditionalFormatting>
  <conditionalFormatting sqref="O20">
    <cfRule type="expression" dxfId="252" priority="181">
      <formula>#REF!=1</formula>
    </cfRule>
  </conditionalFormatting>
  <conditionalFormatting sqref="P20">
    <cfRule type="expression" dxfId="251" priority="180">
      <formula>#REF!=1</formula>
    </cfRule>
  </conditionalFormatting>
  <conditionalFormatting sqref="O21:P21">
    <cfRule type="expression" dxfId="250" priority="178">
      <formula>#REF!=1</formula>
    </cfRule>
  </conditionalFormatting>
  <conditionalFormatting sqref="O21">
    <cfRule type="expression" dxfId="249" priority="177">
      <formula>#REF!=1</formula>
    </cfRule>
  </conditionalFormatting>
  <conditionalFormatting sqref="P21">
    <cfRule type="expression" dxfId="248" priority="176">
      <formula>#REF!=1</formula>
    </cfRule>
  </conditionalFormatting>
  <conditionalFormatting sqref="O22:P22">
    <cfRule type="expression" dxfId="247" priority="174">
      <formula>#REF!=1</formula>
    </cfRule>
  </conditionalFormatting>
  <conditionalFormatting sqref="O22">
    <cfRule type="expression" dxfId="246" priority="173">
      <formula>#REF!=1</formula>
    </cfRule>
  </conditionalFormatting>
  <conditionalFormatting sqref="P22">
    <cfRule type="expression" dxfId="245" priority="172">
      <formula>#REF!=1</formula>
    </cfRule>
  </conditionalFormatting>
  <conditionalFormatting sqref="S17:T17">
    <cfRule type="expression" dxfId="244" priority="171">
      <formula>#REF!=1</formula>
    </cfRule>
  </conditionalFormatting>
  <conditionalFormatting sqref="S16:T16">
    <cfRule type="expression" dxfId="243" priority="170">
      <formula>#REF!=1</formula>
    </cfRule>
  </conditionalFormatting>
  <conditionalFormatting sqref="S15:T15">
    <cfRule type="expression" dxfId="242" priority="169">
      <formula>#REF!=1</formula>
    </cfRule>
  </conditionalFormatting>
  <conditionalFormatting sqref="S14:U23">
    <cfRule type="expression" dxfId="241" priority="168">
      <formula>#REF!=1</formula>
    </cfRule>
  </conditionalFormatting>
  <conditionalFormatting sqref="S23:T23">
    <cfRule type="expression" dxfId="240" priority="167">
      <formula>#REF!=1</formula>
    </cfRule>
  </conditionalFormatting>
  <conditionalFormatting sqref="T15">
    <cfRule type="expression" dxfId="239" priority="166">
      <formula>#REF!=1</formula>
    </cfRule>
  </conditionalFormatting>
  <conditionalFormatting sqref="T16">
    <cfRule type="expression" dxfId="238" priority="165">
      <formula>#REF!=1</formula>
    </cfRule>
  </conditionalFormatting>
  <conditionalFormatting sqref="T17">
    <cfRule type="expression" dxfId="237" priority="164">
      <formula>#REF!=1</formula>
    </cfRule>
  </conditionalFormatting>
  <conditionalFormatting sqref="T23">
    <cfRule type="expression" dxfId="236" priority="163">
      <formula>#REF!=1</formula>
    </cfRule>
  </conditionalFormatting>
  <conditionalFormatting sqref="S15">
    <cfRule type="expression" dxfId="235" priority="162">
      <formula>#REF!=1</formula>
    </cfRule>
  </conditionalFormatting>
  <conditionalFormatting sqref="S16">
    <cfRule type="expression" dxfId="234" priority="161">
      <formula>#REF!=1</formula>
    </cfRule>
  </conditionalFormatting>
  <conditionalFormatting sqref="S17">
    <cfRule type="expression" dxfId="233" priority="160">
      <formula>#REF!=1</formula>
    </cfRule>
  </conditionalFormatting>
  <conditionalFormatting sqref="S23">
    <cfRule type="expression" dxfId="232" priority="159">
      <formula>#REF!=1</formula>
    </cfRule>
  </conditionalFormatting>
  <conditionalFormatting sqref="S14:S23">
    <cfRule type="expression" dxfId="231" priority="158">
      <formula>#REF!=1</formula>
    </cfRule>
  </conditionalFormatting>
  <conditionalFormatting sqref="S14:S23">
    <cfRule type="expression" dxfId="230" priority="157">
      <formula>#REF!=1</formula>
    </cfRule>
  </conditionalFormatting>
  <conditionalFormatting sqref="S15">
    <cfRule type="expression" dxfId="229" priority="156">
      <formula>#REF!=1</formula>
    </cfRule>
  </conditionalFormatting>
  <conditionalFormatting sqref="S15">
    <cfRule type="expression" dxfId="228" priority="155">
      <formula>#REF!=1</formula>
    </cfRule>
  </conditionalFormatting>
  <conditionalFormatting sqref="S15">
    <cfRule type="expression" dxfId="227" priority="154">
      <formula>#REF!=1</formula>
    </cfRule>
  </conditionalFormatting>
  <conditionalFormatting sqref="S16">
    <cfRule type="expression" dxfId="226" priority="153">
      <formula>#REF!=1</formula>
    </cfRule>
  </conditionalFormatting>
  <conditionalFormatting sqref="S16">
    <cfRule type="expression" dxfId="225" priority="152">
      <formula>#REF!=1</formula>
    </cfRule>
  </conditionalFormatting>
  <conditionalFormatting sqref="S16">
    <cfRule type="expression" dxfId="224" priority="151">
      <formula>#REF!=1</formula>
    </cfRule>
  </conditionalFormatting>
  <conditionalFormatting sqref="S17">
    <cfRule type="expression" dxfId="223" priority="150">
      <formula>#REF!=1</formula>
    </cfRule>
  </conditionalFormatting>
  <conditionalFormatting sqref="S17">
    <cfRule type="expression" dxfId="222" priority="149">
      <formula>#REF!=1</formula>
    </cfRule>
  </conditionalFormatting>
  <conditionalFormatting sqref="S17">
    <cfRule type="expression" dxfId="221" priority="148">
      <formula>#REF!=1</formula>
    </cfRule>
  </conditionalFormatting>
  <conditionalFormatting sqref="S23">
    <cfRule type="expression" dxfId="220" priority="147">
      <formula>#REF!=1</formula>
    </cfRule>
  </conditionalFormatting>
  <conditionalFormatting sqref="S23">
    <cfRule type="expression" dxfId="219" priority="146">
      <formula>#REF!=1</formula>
    </cfRule>
  </conditionalFormatting>
  <conditionalFormatting sqref="S23">
    <cfRule type="expression" dxfId="218" priority="145">
      <formula>#REF!=1</formula>
    </cfRule>
  </conditionalFormatting>
  <conditionalFormatting sqref="S15">
    <cfRule type="expression" dxfId="217" priority="144">
      <formula>#REF!=1</formula>
    </cfRule>
  </conditionalFormatting>
  <conditionalFormatting sqref="S15">
    <cfRule type="expression" dxfId="216" priority="143">
      <formula>#REF!=1</formula>
    </cfRule>
  </conditionalFormatting>
  <conditionalFormatting sqref="S15">
    <cfRule type="expression" dxfId="215" priority="142">
      <formula>#REF!=1</formula>
    </cfRule>
  </conditionalFormatting>
  <conditionalFormatting sqref="S16">
    <cfRule type="expression" dxfId="214" priority="141">
      <formula>#REF!=1</formula>
    </cfRule>
  </conditionalFormatting>
  <conditionalFormatting sqref="S16">
    <cfRule type="expression" dxfId="213" priority="140">
      <formula>#REF!=1</formula>
    </cfRule>
  </conditionalFormatting>
  <conditionalFormatting sqref="S16">
    <cfRule type="expression" dxfId="212" priority="139">
      <formula>#REF!=1</formula>
    </cfRule>
  </conditionalFormatting>
  <conditionalFormatting sqref="S17">
    <cfRule type="expression" dxfId="211" priority="138">
      <formula>#REF!=1</formula>
    </cfRule>
  </conditionalFormatting>
  <conditionalFormatting sqref="S17">
    <cfRule type="expression" dxfId="210" priority="137">
      <formula>#REF!=1</formula>
    </cfRule>
  </conditionalFormatting>
  <conditionalFormatting sqref="S23">
    <cfRule type="expression" dxfId="209" priority="135">
      <formula>#REF!=1</formula>
    </cfRule>
  </conditionalFormatting>
  <conditionalFormatting sqref="S23">
    <cfRule type="expression" dxfId="208" priority="134">
      <formula>#REF!=1</formula>
    </cfRule>
  </conditionalFormatting>
  <conditionalFormatting sqref="S23">
    <cfRule type="expression" dxfId="207" priority="133">
      <formula>#REF!=1</formula>
    </cfRule>
  </conditionalFormatting>
  <conditionalFormatting sqref="T14:T23">
    <cfRule type="expression" dxfId="206" priority="132">
      <formula>#REF!=1</formula>
    </cfRule>
  </conditionalFormatting>
  <conditionalFormatting sqref="T14:T23">
    <cfRule type="expression" dxfId="205" priority="131">
      <formula>#REF!=1</formula>
    </cfRule>
  </conditionalFormatting>
  <conditionalFormatting sqref="T16">
    <cfRule type="expression" dxfId="204" priority="130">
      <formula>#REF!=1</formula>
    </cfRule>
  </conditionalFormatting>
  <conditionalFormatting sqref="T16">
    <cfRule type="expression" dxfId="203" priority="129">
      <formula>#REF!=1</formula>
    </cfRule>
  </conditionalFormatting>
  <conditionalFormatting sqref="T17">
    <cfRule type="expression" dxfId="202" priority="128">
      <formula>#REF!=1</formula>
    </cfRule>
  </conditionalFormatting>
  <conditionalFormatting sqref="T17">
    <cfRule type="expression" dxfId="201" priority="127">
      <formula>#REF!=1</formula>
    </cfRule>
  </conditionalFormatting>
  <conditionalFormatting sqref="T23">
    <cfRule type="expression" dxfId="200" priority="126">
      <formula>#REF!=1</formula>
    </cfRule>
  </conditionalFormatting>
  <conditionalFormatting sqref="T23">
    <cfRule type="expression" dxfId="199" priority="125">
      <formula>#REF!=1</formula>
    </cfRule>
  </conditionalFormatting>
  <conditionalFormatting sqref="T17">
    <cfRule type="expression" dxfId="198" priority="124">
      <formula>#REF!=1</formula>
    </cfRule>
  </conditionalFormatting>
  <conditionalFormatting sqref="T17">
    <cfRule type="expression" dxfId="197" priority="123">
      <formula>#REF!=1</formula>
    </cfRule>
  </conditionalFormatting>
  <conditionalFormatting sqref="T17">
    <cfRule type="expression" dxfId="196" priority="122">
      <formula>#REF!=1</formula>
    </cfRule>
  </conditionalFormatting>
  <conditionalFormatting sqref="T17">
    <cfRule type="expression" dxfId="195" priority="121">
      <formula>#REF!=1</formula>
    </cfRule>
  </conditionalFormatting>
  <conditionalFormatting sqref="T23">
    <cfRule type="expression" dxfId="194" priority="120">
      <formula>#REF!=1</formula>
    </cfRule>
  </conditionalFormatting>
  <conditionalFormatting sqref="T23">
    <cfRule type="expression" dxfId="193" priority="119">
      <formula>#REF!=1</formula>
    </cfRule>
  </conditionalFormatting>
  <conditionalFormatting sqref="T23">
    <cfRule type="expression" dxfId="192" priority="118">
      <formula>#REF!=1</formula>
    </cfRule>
  </conditionalFormatting>
  <conditionalFormatting sqref="T23">
    <cfRule type="expression" dxfId="191" priority="117">
      <formula>#REF!=1</formula>
    </cfRule>
  </conditionalFormatting>
  <conditionalFormatting sqref="T15">
    <cfRule type="expression" dxfId="190" priority="116">
      <formula>#REF!=1</formula>
    </cfRule>
  </conditionalFormatting>
  <conditionalFormatting sqref="T15">
    <cfRule type="expression" dxfId="189" priority="114">
      <formula>#REF!=1</formula>
    </cfRule>
  </conditionalFormatting>
  <conditionalFormatting sqref="T15">
    <cfRule type="expression" dxfId="188" priority="113">
      <formula>#REF!=1</formula>
    </cfRule>
  </conditionalFormatting>
  <conditionalFormatting sqref="T14:T23">
    <cfRule type="expression" dxfId="187" priority="112">
      <formula>#REF!=1</formula>
    </cfRule>
  </conditionalFormatting>
  <conditionalFormatting sqref="T14:T23">
    <cfRule type="expression" dxfId="186" priority="111">
      <formula>#REF!=1</formula>
    </cfRule>
  </conditionalFormatting>
  <conditionalFormatting sqref="T14:T23">
    <cfRule type="expression" dxfId="185" priority="110">
      <formula>#REF!=1</formula>
    </cfRule>
  </conditionalFormatting>
  <conditionalFormatting sqref="T14:T23">
    <cfRule type="expression" dxfId="184" priority="109">
      <formula>#REF!=1</formula>
    </cfRule>
  </conditionalFormatting>
  <conditionalFormatting sqref="S18:T18">
    <cfRule type="expression" dxfId="183" priority="107">
      <formula>#REF!=1</formula>
    </cfRule>
  </conditionalFormatting>
  <conditionalFormatting sqref="T18">
    <cfRule type="expression" dxfId="182" priority="106">
      <formula>#REF!=1</formula>
    </cfRule>
  </conditionalFormatting>
  <conditionalFormatting sqref="S18">
    <cfRule type="expression" dxfId="181" priority="105">
      <formula>#REF!=1</formula>
    </cfRule>
  </conditionalFormatting>
  <conditionalFormatting sqref="S18">
    <cfRule type="expression" dxfId="180" priority="104">
      <formula>#REF!=1</formula>
    </cfRule>
  </conditionalFormatting>
  <conditionalFormatting sqref="S18">
    <cfRule type="expression" dxfId="179" priority="103">
      <formula>#REF!=1</formula>
    </cfRule>
  </conditionalFormatting>
  <conditionalFormatting sqref="S18">
    <cfRule type="expression" dxfId="178" priority="102">
      <formula>#REF!=1</formula>
    </cfRule>
  </conditionalFormatting>
  <conditionalFormatting sqref="S18">
    <cfRule type="expression" dxfId="177" priority="101">
      <formula>#REF!=1</formula>
    </cfRule>
  </conditionalFormatting>
  <conditionalFormatting sqref="S18">
    <cfRule type="expression" dxfId="176" priority="100">
      <formula>#REF!=1</formula>
    </cfRule>
  </conditionalFormatting>
  <conditionalFormatting sqref="S18">
    <cfRule type="expression" dxfId="175" priority="99">
      <formula>#REF!=1</formula>
    </cfRule>
  </conditionalFormatting>
  <conditionalFormatting sqref="T18">
    <cfRule type="expression" dxfId="174" priority="98">
      <formula>#REF!=1</formula>
    </cfRule>
  </conditionalFormatting>
  <conditionalFormatting sqref="T18">
    <cfRule type="expression" dxfId="173" priority="97">
      <formula>#REF!=1</formula>
    </cfRule>
  </conditionalFormatting>
  <conditionalFormatting sqref="T18">
    <cfRule type="expression" dxfId="172" priority="96">
      <formula>#REF!=1</formula>
    </cfRule>
  </conditionalFormatting>
  <conditionalFormatting sqref="T18">
    <cfRule type="expression" dxfId="171" priority="95">
      <formula>#REF!=1</formula>
    </cfRule>
  </conditionalFormatting>
  <conditionalFormatting sqref="T18">
    <cfRule type="expression" dxfId="170" priority="93">
      <formula>#REF!=1</formula>
    </cfRule>
  </conditionalFormatting>
  <conditionalFormatting sqref="S19:T19">
    <cfRule type="expression" dxfId="169" priority="91">
      <formula>#REF!=1</formula>
    </cfRule>
  </conditionalFormatting>
  <conditionalFormatting sqref="T19">
    <cfRule type="expression" dxfId="168" priority="90">
      <formula>#REF!=1</formula>
    </cfRule>
  </conditionalFormatting>
  <conditionalFormatting sqref="S19">
    <cfRule type="expression" dxfId="167" priority="89">
      <formula>#REF!=1</formula>
    </cfRule>
  </conditionalFormatting>
  <conditionalFormatting sqref="S19">
    <cfRule type="expression" dxfId="166" priority="88">
      <formula>#REF!=1</formula>
    </cfRule>
  </conditionalFormatting>
  <conditionalFormatting sqref="S19">
    <cfRule type="expression" dxfId="165" priority="87">
      <formula>#REF!=1</formula>
    </cfRule>
  </conditionalFormatting>
  <conditionalFormatting sqref="S19">
    <cfRule type="expression" dxfId="164" priority="86">
      <formula>#REF!=1</formula>
    </cfRule>
  </conditionalFormatting>
  <conditionalFormatting sqref="S19">
    <cfRule type="expression" dxfId="163" priority="85">
      <formula>#REF!=1</formula>
    </cfRule>
  </conditionalFormatting>
  <conditionalFormatting sqref="S19">
    <cfRule type="expression" dxfId="162" priority="84">
      <formula>#REF!=1</formula>
    </cfRule>
  </conditionalFormatting>
  <conditionalFormatting sqref="S19">
    <cfRule type="expression" dxfId="161" priority="83">
      <formula>#REF!=1</formula>
    </cfRule>
  </conditionalFormatting>
  <conditionalFormatting sqref="T19">
    <cfRule type="expression" dxfId="160" priority="82">
      <formula>#REF!=1</formula>
    </cfRule>
  </conditionalFormatting>
  <conditionalFormatting sqref="T19">
    <cfRule type="expression" dxfId="159" priority="81">
      <formula>#REF!=1</formula>
    </cfRule>
  </conditionalFormatting>
  <conditionalFormatting sqref="T19">
    <cfRule type="expression" dxfId="158" priority="80">
      <formula>#REF!=1</formula>
    </cfRule>
  </conditionalFormatting>
  <conditionalFormatting sqref="T19">
    <cfRule type="expression" dxfId="157" priority="79">
      <formula>#REF!=1</formula>
    </cfRule>
  </conditionalFormatting>
  <conditionalFormatting sqref="T19">
    <cfRule type="expression" dxfId="156" priority="78">
      <formula>#REF!=1</formula>
    </cfRule>
  </conditionalFormatting>
  <conditionalFormatting sqref="T19">
    <cfRule type="expression" dxfId="155" priority="77">
      <formula>#REF!=1</formula>
    </cfRule>
  </conditionalFormatting>
  <conditionalFormatting sqref="S20:T20">
    <cfRule type="expression" dxfId="154" priority="75">
      <formula>#REF!=1</formula>
    </cfRule>
  </conditionalFormatting>
  <conditionalFormatting sqref="T20">
    <cfRule type="expression" dxfId="153" priority="74">
      <formula>#REF!=1</formula>
    </cfRule>
  </conditionalFormatting>
  <conditionalFormatting sqref="S20">
    <cfRule type="expression" dxfId="152" priority="72">
      <formula>#REF!=1</formula>
    </cfRule>
  </conditionalFormatting>
  <conditionalFormatting sqref="S20">
    <cfRule type="expression" dxfId="151" priority="71">
      <formula>#REF!=1</formula>
    </cfRule>
  </conditionalFormatting>
  <conditionalFormatting sqref="S20">
    <cfRule type="expression" dxfId="150" priority="70">
      <formula>#REF!=1</formula>
    </cfRule>
  </conditionalFormatting>
  <conditionalFormatting sqref="S20">
    <cfRule type="expression" dxfId="149" priority="69">
      <formula>#REF!=1</formula>
    </cfRule>
  </conditionalFormatting>
  <conditionalFormatting sqref="S20">
    <cfRule type="expression" dxfId="148" priority="68">
      <formula>#REF!=1</formula>
    </cfRule>
  </conditionalFormatting>
  <conditionalFormatting sqref="S20">
    <cfRule type="expression" dxfId="147" priority="67">
      <formula>#REF!=1</formula>
    </cfRule>
  </conditionalFormatting>
  <conditionalFormatting sqref="T20">
    <cfRule type="expression" dxfId="146" priority="66">
      <formula>#REF!=1</formula>
    </cfRule>
  </conditionalFormatting>
  <conditionalFormatting sqref="T20">
    <cfRule type="expression" dxfId="145" priority="65">
      <formula>#REF!=1</formula>
    </cfRule>
  </conditionalFormatting>
  <conditionalFormatting sqref="T20">
    <cfRule type="expression" dxfId="144" priority="64">
      <formula>#REF!=1</formula>
    </cfRule>
  </conditionalFormatting>
  <conditionalFormatting sqref="T20">
    <cfRule type="expression" dxfId="143" priority="63">
      <formula>#REF!=1</formula>
    </cfRule>
  </conditionalFormatting>
  <conditionalFormatting sqref="T20">
    <cfRule type="expression" dxfId="142" priority="62">
      <formula>#REF!=1</formula>
    </cfRule>
  </conditionalFormatting>
  <conditionalFormatting sqref="T20">
    <cfRule type="expression" dxfId="141" priority="61">
      <formula>#REF!=1</formula>
    </cfRule>
  </conditionalFormatting>
  <conditionalFormatting sqref="S21:T21">
    <cfRule type="expression" dxfId="140" priority="59">
      <formula>#REF!=1</formula>
    </cfRule>
  </conditionalFormatting>
  <conditionalFormatting sqref="T21">
    <cfRule type="expression" dxfId="139" priority="58">
      <formula>#REF!=1</formula>
    </cfRule>
  </conditionalFormatting>
  <conditionalFormatting sqref="S21">
    <cfRule type="expression" dxfId="138" priority="57">
      <formula>#REF!=1</formula>
    </cfRule>
  </conditionalFormatting>
  <conditionalFormatting sqref="S21">
    <cfRule type="expression" dxfId="137" priority="56">
      <formula>#REF!=1</formula>
    </cfRule>
  </conditionalFormatting>
  <conditionalFormatting sqref="S21">
    <cfRule type="expression" dxfId="136" priority="55">
      <formula>#REF!=1</formula>
    </cfRule>
  </conditionalFormatting>
  <conditionalFormatting sqref="S21">
    <cfRule type="expression" dxfId="135" priority="54">
      <formula>#REF!=1</formula>
    </cfRule>
  </conditionalFormatting>
  <conditionalFormatting sqref="S21">
    <cfRule type="expression" dxfId="134" priority="53">
      <formula>#REF!=1</formula>
    </cfRule>
  </conditionalFormatting>
  <conditionalFormatting sqref="S21">
    <cfRule type="expression" dxfId="133" priority="51">
      <formula>#REF!=1</formula>
    </cfRule>
  </conditionalFormatting>
  <conditionalFormatting sqref="T21">
    <cfRule type="expression" dxfId="132" priority="50">
      <formula>#REF!=1</formula>
    </cfRule>
  </conditionalFormatting>
  <conditionalFormatting sqref="T21">
    <cfRule type="expression" dxfId="131" priority="49">
      <formula>#REF!=1</formula>
    </cfRule>
  </conditionalFormatting>
  <conditionalFormatting sqref="T21">
    <cfRule type="expression" dxfId="130" priority="48">
      <formula>#REF!=1</formula>
    </cfRule>
  </conditionalFormatting>
  <conditionalFormatting sqref="T21">
    <cfRule type="expression" dxfId="129" priority="47">
      <formula>#REF!=1</formula>
    </cfRule>
  </conditionalFormatting>
  <conditionalFormatting sqref="T21">
    <cfRule type="expression" dxfId="128" priority="46">
      <formula>#REF!=1</formula>
    </cfRule>
  </conditionalFormatting>
  <conditionalFormatting sqref="T21">
    <cfRule type="expression" dxfId="127" priority="45">
      <formula>#REF!=1</formula>
    </cfRule>
  </conditionalFormatting>
  <conditionalFormatting sqref="S22:T22">
    <cfRule type="expression" dxfId="126" priority="43">
      <formula>#REF!=1</formula>
    </cfRule>
  </conditionalFormatting>
  <conditionalFormatting sqref="T22">
    <cfRule type="expression" dxfId="125" priority="42">
      <formula>#REF!=1</formula>
    </cfRule>
  </conditionalFormatting>
  <conditionalFormatting sqref="S22">
    <cfRule type="expression" dxfId="124" priority="41">
      <formula>#REF!=1</formula>
    </cfRule>
  </conditionalFormatting>
  <conditionalFormatting sqref="S22">
    <cfRule type="expression" dxfId="123" priority="40">
      <formula>#REF!=1</formula>
    </cfRule>
  </conditionalFormatting>
  <conditionalFormatting sqref="S22">
    <cfRule type="expression" dxfId="122" priority="39">
      <formula>#REF!=1</formula>
    </cfRule>
  </conditionalFormatting>
  <conditionalFormatting sqref="S22">
    <cfRule type="expression" dxfId="121" priority="38">
      <formula>#REF!=1</formula>
    </cfRule>
  </conditionalFormatting>
  <conditionalFormatting sqref="S22">
    <cfRule type="expression" dxfId="120" priority="37">
      <formula>#REF!=1</formula>
    </cfRule>
  </conditionalFormatting>
  <conditionalFormatting sqref="S22">
    <cfRule type="expression" dxfId="119" priority="36">
      <formula>#REF!=1</formula>
    </cfRule>
  </conditionalFormatting>
  <conditionalFormatting sqref="S22">
    <cfRule type="expression" dxfId="118" priority="35">
      <formula>#REF!=1</formula>
    </cfRule>
  </conditionalFormatting>
  <conditionalFormatting sqref="T22">
    <cfRule type="expression" dxfId="117" priority="34">
      <formula>#REF!=1</formula>
    </cfRule>
  </conditionalFormatting>
  <conditionalFormatting sqref="T22">
    <cfRule type="expression" dxfId="116" priority="33">
      <formula>#REF!=1</formula>
    </cfRule>
  </conditionalFormatting>
  <conditionalFormatting sqref="T22">
    <cfRule type="expression" dxfId="115" priority="32">
      <formula>#REF!=1</formula>
    </cfRule>
  </conditionalFormatting>
  <conditionalFormatting sqref="T22">
    <cfRule type="expression" dxfId="114" priority="30">
      <formula>#REF!=1</formula>
    </cfRule>
  </conditionalFormatting>
  <conditionalFormatting sqref="T22">
    <cfRule type="expression" dxfId="113" priority="31">
      <formula>#REF!=1</formula>
    </cfRule>
  </conditionalFormatting>
  <conditionalFormatting sqref="T22">
    <cfRule type="expression" dxfId="112" priority="29">
      <formula>#REF!=1</formula>
    </cfRule>
  </conditionalFormatting>
  <conditionalFormatting sqref="U16">
    <cfRule type="expression" dxfId="111" priority="28">
      <formula>#REF!=1</formula>
    </cfRule>
  </conditionalFormatting>
  <conditionalFormatting sqref="U17">
    <cfRule type="expression" dxfId="110" priority="27">
      <formula>#REF!=1</formula>
    </cfRule>
  </conditionalFormatting>
  <conditionalFormatting sqref="U18">
    <cfRule type="expression" dxfId="109" priority="26">
      <formula>#REF!=1</formula>
    </cfRule>
  </conditionalFormatting>
  <conditionalFormatting sqref="U19">
    <cfRule type="expression" dxfId="108" priority="25">
      <formula>#REF!=1</formula>
    </cfRule>
  </conditionalFormatting>
  <conditionalFormatting sqref="U21">
    <cfRule type="expression" dxfId="107" priority="23">
      <formula>#REF!=1</formula>
    </cfRule>
  </conditionalFormatting>
  <conditionalFormatting sqref="U20">
    <cfRule type="expression" dxfId="106" priority="24">
      <formula>#REF!=1</formula>
    </cfRule>
  </conditionalFormatting>
  <conditionalFormatting sqref="Q23:R23">
    <cfRule type="expression" dxfId="105" priority="248">
      <formula>#REF!=1</formula>
    </cfRule>
  </conditionalFormatting>
  <conditionalFormatting sqref="Q14:R14 Q15:Q23">
    <cfRule type="expression" dxfId="104" priority="249">
      <formula>#REF!=1</formula>
    </cfRule>
  </conditionalFormatting>
  <conditionalFormatting sqref="Q15:R15">
    <cfRule type="expression" dxfId="103" priority="250">
      <formula>#REF!=1</formula>
    </cfRule>
  </conditionalFormatting>
  <conditionalFormatting sqref="Q16:R16">
    <cfRule type="expression" dxfId="102" priority="251">
      <formula>#REF!=1</formula>
    </cfRule>
  </conditionalFormatting>
  <conditionalFormatting sqref="Q17:R17">
    <cfRule type="expression" dxfId="101" priority="252">
      <formula>#REF!=1</formula>
    </cfRule>
  </conditionalFormatting>
  <conditionalFormatting sqref="Q15">
    <cfRule type="expression" dxfId="100" priority="247">
      <formula>#REF!=1</formula>
    </cfRule>
  </conditionalFormatting>
  <conditionalFormatting sqref="Q16">
    <cfRule type="expression" dxfId="99" priority="246">
      <formula>#REF!=1</formula>
    </cfRule>
  </conditionalFormatting>
  <conditionalFormatting sqref="Q17">
    <cfRule type="expression" dxfId="98" priority="245">
      <formula>#REF!=1</formula>
    </cfRule>
  </conditionalFormatting>
  <conditionalFormatting sqref="Q23">
    <cfRule type="expression" dxfId="97" priority="244">
      <formula>#REF!=1</formula>
    </cfRule>
  </conditionalFormatting>
  <conditionalFormatting sqref="R15">
    <cfRule type="expression" dxfId="96" priority="243">
      <formula>#REF!=1</formula>
    </cfRule>
  </conditionalFormatting>
  <conditionalFormatting sqref="R16">
    <cfRule type="expression" dxfId="95" priority="242">
      <formula>#REF!=1</formula>
    </cfRule>
  </conditionalFormatting>
  <conditionalFormatting sqref="R17">
    <cfRule type="expression" dxfId="94" priority="241">
      <formula>#REF!=1</formula>
    </cfRule>
  </conditionalFormatting>
  <conditionalFormatting sqref="R23">
    <cfRule type="expression" dxfId="93" priority="240">
      <formula>#REF!=1</formula>
    </cfRule>
  </conditionalFormatting>
  <conditionalFormatting sqref="R15">
    <cfRule type="expression" dxfId="92" priority="239">
      <formula>#REF!=1</formula>
    </cfRule>
  </conditionalFormatting>
  <conditionalFormatting sqref="R16">
    <cfRule type="expression" dxfId="91" priority="238">
      <formula>#REF!=1</formula>
    </cfRule>
  </conditionalFormatting>
  <conditionalFormatting sqref="R17">
    <cfRule type="expression" dxfId="90" priority="237">
      <formula>#REF!=1</formula>
    </cfRule>
  </conditionalFormatting>
  <conditionalFormatting sqref="R23">
    <cfRule type="expression" dxfId="89" priority="236">
      <formula>#REF!=1</formula>
    </cfRule>
  </conditionalFormatting>
  <conditionalFormatting sqref="Q18:R18">
    <cfRule type="expression" dxfId="88" priority="235">
      <formula>#REF!="No"</formula>
    </cfRule>
  </conditionalFormatting>
  <conditionalFormatting sqref="Q18:R18">
    <cfRule type="expression" dxfId="87" priority="234">
      <formula>#REF!=1</formula>
    </cfRule>
  </conditionalFormatting>
  <conditionalFormatting sqref="Q18">
    <cfRule type="expression" dxfId="86" priority="233">
      <formula>#REF!=1</formula>
    </cfRule>
  </conditionalFormatting>
  <conditionalFormatting sqref="R18">
    <cfRule type="expression" dxfId="85" priority="232">
      <formula>#REF!=1</formula>
    </cfRule>
  </conditionalFormatting>
  <conditionalFormatting sqref="R18">
    <cfRule type="expression" dxfId="84" priority="231">
      <formula>#REF!=1</formula>
    </cfRule>
  </conditionalFormatting>
  <conditionalFormatting sqref="Q19:R19">
    <cfRule type="expression" dxfId="83" priority="230">
      <formula>#REF!="No"</formula>
    </cfRule>
  </conditionalFormatting>
  <conditionalFormatting sqref="Q19:R19">
    <cfRule type="expression" dxfId="82" priority="229">
      <formula>#REF!=1</formula>
    </cfRule>
  </conditionalFormatting>
  <conditionalFormatting sqref="Q19">
    <cfRule type="expression" dxfId="81" priority="228">
      <formula>#REF!=1</formula>
    </cfRule>
  </conditionalFormatting>
  <conditionalFormatting sqref="R19">
    <cfRule type="expression" dxfId="80" priority="227">
      <formula>#REF!=1</formula>
    </cfRule>
  </conditionalFormatting>
  <conditionalFormatting sqref="R19">
    <cfRule type="expression" dxfId="79" priority="226">
      <formula>#REF!=1</formula>
    </cfRule>
  </conditionalFormatting>
  <conditionalFormatting sqref="Q20:R20">
    <cfRule type="expression" dxfId="78" priority="225">
      <formula>#REF!="No"</formula>
    </cfRule>
  </conditionalFormatting>
  <conditionalFormatting sqref="Q20:R20">
    <cfRule type="expression" dxfId="77" priority="224">
      <formula>#REF!=1</formula>
    </cfRule>
  </conditionalFormatting>
  <conditionalFormatting sqref="Q20">
    <cfRule type="expression" dxfId="76" priority="223">
      <formula>#REF!=1</formula>
    </cfRule>
  </conditionalFormatting>
  <conditionalFormatting sqref="R20">
    <cfRule type="expression" dxfId="75" priority="222">
      <formula>#REF!=1</formula>
    </cfRule>
  </conditionalFormatting>
  <conditionalFormatting sqref="R20">
    <cfRule type="expression" dxfId="74" priority="221">
      <formula>#REF!=1</formula>
    </cfRule>
  </conditionalFormatting>
  <conditionalFormatting sqref="Q21:R21">
    <cfRule type="expression" dxfId="73" priority="220">
      <formula>#REF!="No"</formula>
    </cfRule>
  </conditionalFormatting>
  <conditionalFormatting sqref="Q22:R22">
    <cfRule type="expression" dxfId="72" priority="215">
      <formula>#REF!="No"</formula>
    </cfRule>
  </conditionalFormatting>
  <conditionalFormatting sqref="G12 F10">
    <cfRule type="expression" dxfId="71" priority="210">
      <formula>#REF!="No"</formula>
    </cfRule>
  </conditionalFormatting>
  <conditionalFormatting sqref="G12 F10">
    <cfRule type="expression" dxfId="70" priority="209">
      <formula>$Z$4="No"</formula>
    </cfRule>
  </conditionalFormatting>
  <conditionalFormatting sqref="O13:S13 U13">
    <cfRule type="expression" dxfId="69" priority="205">
      <formula>#REF!="No"</formula>
    </cfRule>
  </conditionalFormatting>
  <conditionalFormatting sqref="O18:P18">
    <cfRule type="expression" dxfId="68" priority="191">
      <formula>#REF!="No"</formula>
    </cfRule>
  </conditionalFormatting>
  <conditionalFormatting sqref="O19:P19">
    <cfRule type="expression" dxfId="67" priority="187">
      <formula>#REF!="No"</formula>
    </cfRule>
  </conditionalFormatting>
  <conditionalFormatting sqref="O20:P20">
    <cfRule type="expression" dxfId="66" priority="183">
      <formula>#REF!="No"</formula>
    </cfRule>
  </conditionalFormatting>
  <conditionalFormatting sqref="O21:P21">
    <cfRule type="expression" dxfId="65" priority="179">
      <formula>#REF!="No"</formula>
    </cfRule>
  </conditionalFormatting>
  <conditionalFormatting sqref="O22:P22">
    <cfRule type="expression" dxfId="64" priority="175">
      <formula>#REF!="No"</formula>
    </cfRule>
  </conditionalFormatting>
  <conditionalFormatting sqref="S17">
    <cfRule type="expression" dxfId="63" priority="136">
      <formula>#REF!=1</formula>
    </cfRule>
  </conditionalFormatting>
  <conditionalFormatting sqref="T15">
    <cfRule type="expression" dxfId="62" priority="115">
      <formula>#REF!=1</formula>
    </cfRule>
  </conditionalFormatting>
  <conditionalFormatting sqref="S18:T18">
    <cfRule type="expression" dxfId="61" priority="108">
      <formula>#REF!="No"</formula>
    </cfRule>
  </conditionalFormatting>
  <conditionalFormatting sqref="T18">
    <cfRule type="expression" dxfId="60" priority="94">
      <formula>#REF!=1</formula>
    </cfRule>
  </conditionalFormatting>
  <conditionalFormatting sqref="S19:T19">
    <cfRule type="expression" dxfId="59" priority="92">
      <formula>#REF!="No"</formula>
    </cfRule>
  </conditionalFormatting>
  <conditionalFormatting sqref="S20:T20">
    <cfRule type="expression" dxfId="58" priority="76">
      <formula>#REF!="No"</formula>
    </cfRule>
  </conditionalFormatting>
  <conditionalFormatting sqref="S20">
    <cfRule type="expression" dxfId="57" priority="73">
      <formula>#REF!=1</formula>
    </cfRule>
  </conditionalFormatting>
  <conditionalFormatting sqref="S21:T21">
    <cfRule type="expression" dxfId="56" priority="60">
      <formula>#REF!="No"</formula>
    </cfRule>
  </conditionalFormatting>
  <conditionalFormatting sqref="S21">
    <cfRule type="expression" dxfId="55" priority="52">
      <formula>#REF!=1</formula>
    </cfRule>
  </conditionalFormatting>
  <conditionalFormatting sqref="S22:T22">
    <cfRule type="expression" dxfId="54" priority="44">
      <formula>#REF!="No"</formula>
    </cfRule>
  </conditionalFormatting>
  <conditionalFormatting sqref="U22">
    <cfRule type="expression" dxfId="53" priority="22">
      <formula>#REF!=1</formula>
    </cfRule>
  </conditionalFormatting>
  <conditionalFormatting sqref="U23">
    <cfRule type="expression" dxfId="52" priority="20">
      <formula>#REF!=1</formula>
    </cfRule>
  </conditionalFormatting>
  <conditionalFormatting sqref="U15:U22">
    <cfRule type="expression" dxfId="51" priority="21">
      <formula>#REF!=1</formula>
    </cfRule>
  </conditionalFormatting>
  <conditionalFormatting sqref="B14:H23">
    <cfRule type="expression" dxfId="50" priority="19">
      <formula>$R$10="No"</formula>
    </cfRule>
  </conditionalFormatting>
  <conditionalFormatting sqref="B14:H14">
    <cfRule type="expression" dxfId="49" priority="18">
      <formula>$W$14=1</formula>
    </cfRule>
  </conditionalFormatting>
  <conditionalFormatting sqref="B15:H15">
    <cfRule type="expression" dxfId="48" priority="17">
      <formula>$W$15=1</formula>
    </cfRule>
  </conditionalFormatting>
  <conditionalFormatting sqref="B16:H16">
    <cfRule type="expression" dxfId="47" priority="16">
      <formula>$W$16=1</formula>
    </cfRule>
  </conditionalFormatting>
  <conditionalFormatting sqref="B17:H17">
    <cfRule type="expression" dxfId="46" priority="15">
      <formula>$W$17=1</formula>
    </cfRule>
  </conditionalFormatting>
  <conditionalFormatting sqref="B18:H18">
    <cfRule type="expression" dxfId="45" priority="14">
      <formula>$W$18=1</formula>
    </cfRule>
  </conditionalFormatting>
  <conditionalFormatting sqref="B19:H19">
    <cfRule type="expression" dxfId="44" priority="13">
      <formula>$W$19=1</formula>
    </cfRule>
  </conditionalFormatting>
  <conditionalFormatting sqref="B20:H20">
    <cfRule type="expression" dxfId="43" priority="12">
      <formula>$W$20=1</formula>
    </cfRule>
  </conditionalFormatting>
  <conditionalFormatting sqref="B21:H21">
    <cfRule type="expression" dxfId="42" priority="11">
      <formula>$W$21=1</formula>
    </cfRule>
  </conditionalFormatting>
  <conditionalFormatting sqref="B22:H22">
    <cfRule type="expression" dxfId="41" priority="10">
      <formula>$W$22=1</formula>
    </cfRule>
  </conditionalFormatting>
  <conditionalFormatting sqref="B23:H23">
    <cfRule type="expression" dxfId="40" priority="9">
      <formula>$W$23=1</formula>
    </cfRule>
  </conditionalFormatting>
  <conditionalFormatting sqref="C28:D32">
    <cfRule type="expression" dxfId="39" priority="8">
      <formula>$R$10="No"</formula>
    </cfRule>
  </conditionalFormatting>
  <conditionalFormatting sqref="C27">
    <cfRule type="expression" dxfId="38" priority="6">
      <formula>$R$35="No"</formula>
    </cfRule>
  </conditionalFormatting>
  <conditionalFormatting sqref="C34">
    <cfRule type="expression" dxfId="37" priority="5">
      <formula>$R$35="No"</formula>
    </cfRule>
  </conditionalFormatting>
  <conditionalFormatting sqref="C35:D39">
    <cfRule type="expression" dxfId="36" priority="4">
      <formula>$R$10="No"</formula>
    </cfRule>
  </conditionalFormatting>
  <conditionalFormatting sqref="D20">
    <cfRule type="expression" dxfId="35" priority="3">
      <formula>$W$19=1</formula>
    </cfRule>
  </conditionalFormatting>
  <conditionalFormatting sqref="B50">
    <cfRule type="expression" dxfId="34" priority="2">
      <formula>$B$50="All Sections Completed"</formula>
    </cfRule>
  </conditionalFormatting>
  <conditionalFormatting sqref="C44:C46">
    <cfRule type="expression" dxfId="33" priority="1">
      <formula>$Q$43="No"</formula>
    </cfRule>
  </conditionalFormatting>
  <dataValidations count="4">
    <dataValidation type="list" allowBlank="1" showInputMessage="1" showErrorMessage="1" sqref="D10">
      <formula1>Number1</formula1>
    </dataValidation>
    <dataValidation type="decimal" allowBlank="1" showInputMessage="1" showErrorMessage="1" sqref="H14:H23">
      <formula1>0</formula1>
      <formula2>1</formula2>
    </dataValidation>
    <dataValidation type="list" allowBlank="1" showInputMessage="1" showErrorMessage="1" errorTitle="Legal Status" error="Please only select values from the list provided_x000a_" sqref="D14:D23">
      <formula1>Legal_Status1</formula1>
    </dataValidation>
    <dataValidation type="textLength" operator="lessThan" allowBlank="1" showInputMessage="1" showErrorMessage="1" errorTitle="Cell Values" error="Please do not enter any data into this cell_x000a_" sqref="C47">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082" r:id="rId4" name="Check Box 146">
              <controlPr defaultSize="0" autoFill="0" autoLine="0" autoPict="0">
                <anchor moveWithCells="1">
                  <from>
                    <xdr:col>2</xdr:col>
                    <xdr:colOff>1266825</xdr:colOff>
                    <xdr:row>9</xdr:row>
                    <xdr:rowOff>9525</xdr:rowOff>
                  </from>
                  <to>
                    <xdr:col>2</xdr:col>
                    <xdr:colOff>2343150</xdr:colOff>
                    <xdr:row>9</xdr:row>
                    <xdr:rowOff>600075</xdr:rowOff>
                  </to>
                </anchor>
              </controlPr>
            </control>
          </mc:Choice>
        </mc:AlternateContent>
        <mc:AlternateContent xmlns:mc="http://schemas.openxmlformats.org/markup-compatibility/2006">
          <mc:Choice Requires="x14">
            <control shapeId="40083" r:id="rId5" name="Check Box 147">
              <controlPr defaultSize="0" autoFill="0" autoLine="0" autoPict="0">
                <anchor moveWithCells="1">
                  <from>
                    <xdr:col>2</xdr:col>
                    <xdr:colOff>2362200</xdr:colOff>
                    <xdr:row>9</xdr:row>
                    <xdr:rowOff>9525</xdr:rowOff>
                  </from>
                  <to>
                    <xdr:col>2</xdr:col>
                    <xdr:colOff>3438525</xdr:colOff>
                    <xdr:row>9</xdr:row>
                    <xdr:rowOff>600075</xdr:rowOff>
                  </to>
                </anchor>
              </controlPr>
            </control>
          </mc:Choice>
        </mc:AlternateContent>
        <mc:AlternateContent xmlns:mc="http://schemas.openxmlformats.org/markup-compatibility/2006">
          <mc:Choice Requires="x14">
            <control shapeId="40084" r:id="rId6" name="Check Box 148">
              <controlPr defaultSize="0" autoFill="0" autoLine="0" autoPict="0">
                <anchor moveWithCells="1">
                  <from>
                    <xdr:col>6</xdr:col>
                    <xdr:colOff>400050</xdr:colOff>
                    <xdr:row>13</xdr:row>
                    <xdr:rowOff>9525</xdr:rowOff>
                  </from>
                  <to>
                    <xdr:col>6</xdr:col>
                    <xdr:colOff>1028700</xdr:colOff>
                    <xdr:row>13</xdr:row>
                    <xdr:rowOff>390525</xdr:rowOff>
                  </to>
                </anchor>
              </controlPr>
            </control>
          </mc:Choice>
        </mc:AlternateContent>
        <mc:AlternateContent xmlns:mc="http://schemas.openxmlformats.org/markup-compatibility/2006">
          <mc:Choice Requires="x14">
            <control shapeId="40085" r:id="rId7" name="Check Box 149">
              <controlPr defaultSize="0" autoFill="0" autoLine="0" autoPict="0">
                <anchor moveWithCells="1">
                  <from>
                    <xdr:col>6</xdr:col>
                    <xdr:colOff>1047750</xdr:colOff>
                    <xdr:row>13</xdr:row>
                    <xdr:rowOff>9525</xdr:rowOff>
                  </from>
                  <to>
                    <xdr:col>6</xdr:col>
                    <xdr:colOff>1676400</xdr:colOff>
                    <xdr:row>13</xdr:row>
                    <xdr:rowOff>390525</xdr:rowOff>
                  </to>
                </anchor>
              </controlPr>
            </control>
          </mc:Choice>
        </mc:AlternateContent>
        <mc:AlternateContent xmlns:mc="http://schemas.openxmlformats.org/markup-compatibility/2006">
          <mc:Choice Requires="x14">
            <control shapeId="40086" r:id="rId8" name="Check Box 150">
              <controlPr defaultSize="0" autoFill="0" autoLine="0" autoPict="0">
                <anchor moveWithCells="1">
                  <from>
                    <xdr:col>5</xdr:col>
                    <xdr:colOff>342900</xdr:colOff>
                    <xdr:row>13</xdr:row>
                    <xdr:rowOff>9525</xdr:rowOff>
                  </from>
                  <to>
                    <xdr:col>5</xdr:col>
                    <xdr:colOff>1095375</xdr:colOff>
                    <xdr:row>13</xdr:row>
                    <xdr:rowOff>390525</xdr:rowOff>
                  </to>
                </anchor>
              </controlPr>
            </control>
          </mc:Choice>
        </mc:AlternateContent>
        <mc:AlternateContent xmlns:mc="http://schemas.openxmlformats.org/markup-compatibility/2006">
          <mc:Choice Requires="x14">
            <control shapeId="40087" r:id="rId9" name="Check Box 151">
              <controlPr defaultSize="0" autoFill="0" autoLine="0" autoPict="0">
                <anchor moveWithCells="1">
                  <from>
                    <xdr:col>5</xdr:col>
                    <xdr:colOff>1114425</xdr:colOff>
                    <xdr:row>13</xdr:row>
                    <xdr:rowOff>9525</xdr:rowOff>
                  </from>
                  <to>
                    <xdr:col>5</xdr:col>
                    <xdr:colOff>1866900</xdr:colOff>
                    <xdr:row>13</xdr:row>
                    <xdr:rowOff>390525</xdr:rowOff>
                  </to>
                </anchor>
              </controlPr>
            </control>
          </mc:Choice>
        </mc:AlternateContent>
        <mc:AlternateContent xmlns:mc="http://schemas.openxmlformats.org/markup-compatibility/2006">
          <mc:Choice Requires="x14">
            <control shapeId="40088" r:id="rId10" name="Check Box 152">
              <controlPr defaultSize="0" autoFill="0" autoLine="0" autoPict="0">
                <anchor moveWithCells="1">
                  <from>
                    <xdr:col>6</xdr:col>
                    <xdr:colOff>400050</xdr:colOff>
                    <xdr:row>14</xdr:row>
                    <xdr:rowOff>9525</xdr:rowOff>
                  </from>
                  <to>
                    <xdr:col>6</xdr:col>
                    <xdr:colOff>1028700</xdr:colOff>
                    <xdr:row>14</xdr:row>
                    <xdr:rowOff>390525</xdr:rowOff>
                  </to>
                </anchor>
              </controlPr>
            </control>
          </mc:Choice>
        </mc:AlternateContent>
        <mc:AlternateContent xmlns:mc="http://schemas.openxmlformats.org/markup-compatibility/2006">
          <mc:Choice Requires="x14">
            <control shapeId="40089" r:id="rId11" name="Check Box 153">
              <controlPr defaultSize="0" autoFill="0" autoLine="0" autoPict="0">
                <anchor moveWithCells="1">
                  <from>
                    <xdr:col>6</xdr:col>
                    <xdr:colOff>1047750</xdr:colOff>
                    <xdr:row>14</xdr:row>
                    <xdr:rowOff>9525</xdr:rowOff>
                  </from>
                  <to>
                    <xdr:col>6</xdr:col>
                    <xdr:colOff>1676400</xdr:colOff>
                    <xdr:row>14</xdr:row>
                    <xdr:rowOff>390525</xdr:rowOff>
                  </to>
                </anchor>
              </controlPr>
            </control>
          </mc:Choice>
        </mc:AlternateContent>
        <mc:AlternateContent xmlns:mc="http://schemas.openxmlformats.org/markup-compatibility/2006">
          <mc:Choice Requires="x14">
            <control shapeId="40090" r:id="rId12" name="Check Box 154">
              <controlPr defaultSize="0" autoFill="0" autoLine="0" autoPict="0">
                <anchor moveWithCells="1">
                  <from>
                    <xdr:col>5</xdr:col>
                    <xdr:colOff>342900</xdr:colOff>
                    <xdr:row>14</xdr:row>
                    <xdr:rowOff>9525</xdr:rowOff>
                  </from>
                  <to>
                    <xdr:col>5</xdr:col>
                    <xdr:colOff>1095375</xdr:colOff>
                    <xdr:row>14</xdr:row>
                    <xdr:rowOff>390525</xdr:rowOff>
                  </to>
                </anchor>
              </controlPr>
            </control>
          </mc:Choice>
        </mc:AlternateContent>
        <mc:AlternateContent xmlns:mc="http://schemas.openxmlformats.org/markup-compatibility/2006">
          <mc:Choice Requires="x14">
            <control shapeId="40091" r:id="rId13" name="Check Box 155">
              <controlPr defaultSize="0" autoFill="0" autoLine="0" autoPict="0">
                <anchor moveWithCells="1">
                  <from>
                    <xdr:col>5</xdr:col>
                    <xdr:colOff>1114425</xdr:colOff>
                    <xdr:row>14</xdr:row>
                    <xdr:rowOff>9525</xdr:rowOff>
                  </from>
                  <to>
                    <xdr:col>5</xdr:col>
                    <xdr:colOff>1866900</xdr:colOff>
                    <xdr:row>14</xdr:row>
                    <xdr:rowOff>390525</xdr:rowOff>
                  </to>
                </anchor>
              </controlPr>
            </control>
          </mc:Choice>
        </mc:AlternateContent>
        <mc:AlternateContent xmlns:mc="http://schemas.openxmlformats.org/markup-compatibility/2006">
          <mc:Choice Requires="x14">
            <control shapeId="40092" r:id="rId14" name="Check Box 156">
              <controlPr defaultSize="0" autoFill="0" autoLine="0" autoPict="0">
                <anchor moveWithCells="1">
                  <from>
                    <xdr:col>6</xdr:col>
                    <xdr:colOff>400050</xdr:colOff>
                    <xdr:row>15</xdr:row>
                    <xdr:rowOff>9525</xdr:rowOff>
                  </from>
                  <to>
                    <xdr:col>6</xdr:col>
                    <xdr:colOff>1028700</xdr:colOff>
                    <xdr:row>15</xdr:row>
                    <xdr:rowOff>390525</xdr:rowOff>
                  </to>
                </anchor>
              </controlPr>
            </control>
          </mc:Choice>
        </mc:AlternateContent>
        <mc:AlternateContent xmlns:mc="http://schemas.openxmlformats.org/markup-compatibility/2006">
          <mc:Choice Requires="x14">
            <control shapeId="40093" r:id="rId15" name="Check Box 157">
              <controlPr defaultSize="0" autoFill="0" autoLine="0" autoPict="0">
                <anchor moveWithCells="1">
                  <from>
                    <xdr:col>6</xdr:col>
                    <xdr:colOff>1047750</xdr:colOff>
                    <xdr:row>15</xdr:row>
                    <xdr:rowOff>9525</xdr:rowOff>
                  </from>
                  <to>
                    <xdr:col>6</xdr:col>
                    <xdr:colOff>1676400</xdr:colOff>
                    <xdr:row>15</xdr:row>
                    <xdr:rowOff>390525</xdr:rowOff>
                  </to>
                </anchor>
              </controlPr>
            </control>
          </mc:Choice>
        </mc:AlternateContent>
        <mc:AlternateContent xmlns:mc="http://schemas.openxmlformats.org/markup-compatibility/2006">
          <mc:Choice Requires="x14">
            <control shapeId="40094" r:id="rId16" name="Check Box 158">
              <controlPr defaultSize="0" autoFill="0" autoLine="0" autoPict="0">
                <anchor moveWithCells="1">
                  <from>
                    <xdr:col>5</xdr:col>
                    <xdr:colOff>342900</xdr:colOff>
                    <xdr:row>15</xdr:row>
                    <xdr:rowOff>9525</xdr:rowOff>
                  </from>
                  <to>
                    <xdr:col>5</xdr:col>
                    <xdr:colOff>1095375</xdr:colOff>
                    <xdr:row>15</xdr:row>
                    <xdr:rowOff>390525</xdr:rowOff>
                  </to>
                </anchor>
              </controlPr>
            </control>
          </mc:Choice>
        </mc:AlternateContent>
        <mc:AlternateContent xmlns:mc="http://schemas.openxmlformats.org/markup-compatibility/2006">
          <mc:Choice Requires="x14">
            <control shapeId="40095" r:id="rId17" name="Check Box 159">
              <controlPr defaultSize="0" autoFill="0" autoLine="0" autoPict="0">
                <anchor moveWithCells="1">
                  <from>
                    <xdr:col>5</xdr:col>
                    <xdr:colOff>1114425</xdr:colOff>
                    <xdr:row>15</xdr:row>
                    <xdr:rowOff>9525</xdr:rowOff>
                  </from>
                  <to>
                    <xdr:col>5</xdr:col>
                    <xdr:colOff>1866900</xdr:colOff>
                    <xdr:row>15</xdr:row>
                    <xdr:rowOff>390525</xdr:rowOff>
                  </to>
                </anchor>
              </controlPr>
            </control>
          </mc:Choice>
        </mc:AlternateContent>
        <mc:AlternateContent xmlns:mc="http://schemas.openxmlformats.org/markup-compatibility/2006">
          <mc:Choice Requires="x14">
            <control shapeId="40096" r:id="rId18" name="Check Box 160">
              <controlPr defaultSize="0" autoFill="0" autoLine="0" autoPict="0">
                <anchor moveWithCells="1">
                  <from>
                    <xdr:col>6</xdr:col>
                    <xdr:colOff>400050</xdr:colOff>
                    <xdr:row>16</xdr:row>
                    <xdr:rowOff>9525</xdr:rowOff>
                  </from>
                  <to>
                    <xdr:col>6</xdr:col>
                    <xdr:colOff>1028700</xdr:colOff>
                    <xdr:row>16</xdr:row>
                    <xdr:rowOff>390525</xdr:rowOff>
                  </to>
                </anchor>
              </controlPr>
            </control>
          </mc:Choice>
        </mc:AlternateContent>
        <mc:AlternateContent xmlns:mc="http://schemas.openxmlformats.org/markup-compatibility/2006">
          <mc:Choice Requires="x14">
            <control shapeId="40097" r:id="rId19" name="Check Box 161">
              <controlPr defaultSize="0" autoFill="0" autoLine="0" autoPict="0">
                <anchor moveWithCells="1">
                  <from>
                    <xdr:col>6</xdr:col>
                    <xdr:colOff>1047750</xdr:colOff>
                    <xdr:row>16</xdr:row>
                    <xdr:rowOff>9525</xdr:rowOff>
                  </from>
                  <to>
                    <xdr:col>6</xdr:col>
                    <xdr:colOff>1676400</xdr:colOff>
                    <xdr:row>16</xdr:row>
                    <xdr:rowOff>390525</xdr:rowOff>
                  </to>
                </anchor>
              </controlPr>
            </control>
          </mc:Choice>
        </mc:AlternateContent>
        <mc:AlternateContent xmlns:mc="http://schemas.openxmlformats.org/markup-compatibility/2006">
          <mc:Choice Requires="x14">
            <control shapeId="40098" r:id="rId20" name="Check Box 162">
              <controlPr defaultSize="0" autoFill="0" autoLine="0" autoPict="0">
                <anchor moveWithCells="1">
                  <from>
                    <xdr:col>5</xdr:col>
                    <xdr:colOff>342900</xdr:colOff>
                    <xdr:row>16</xdr:row>
                    <xdr:rowOff>9525</xdr:rowOff>
                  </from>
                  <to>
                    <xdr:col>5</xdr:col>
                    <xdr:colOff>1095375</xdr:colOff>
                    <xdr:row>16</xdr:row>
                    <xdr:rowOff>390525</xdr:rowOff>
                  </to>
                </anchor>
              </controlPr>
            </control>
          </mc:Choice>
        </mc:AlternateContent>
        <mc:AlternateContent xmlns:mc="http://schemas.openxmlformats.org/markup-compatibility/2006">
          <mc:Choice Requires="x14">
            <control shapeId="40099" r:id="rId21" name="Check Box 163">
              <controlPr defaultSize="0" autoFill="0" autoLine="0" autoPict="0">
                <anchor moveWithCells="1">
                  <from>
                    <xdr:col>5</xdr:col>
                    <xdr:colOff>1114425</xdr:colOff>
                    <xdr:row>16</xdr:row>
                    <xdr:rowOff>9525</xdr:rowOff>
                  </from>
                  <to>
                    <xdr:col>5</xdr:col>
                    <xdr:colOff>1866900</xdr:colOff>
                    <xdr:row>16</xdr:row>
                    <xdr:rowOff>390525</xdr:rowOff>
                  </to>
                </anchor>
              </controlPr>
            </control>
          </mc:Choice>
        </mc:AlternateContent>
        <mc:AlternateContent xmlns:mc="http://schemas.openxmlformats.org/markup-compatibility/2006">
          <mc:Choice Requires="x14">
            <control shapeId="40100" r:id="rId22" name="Check Box 164">
              <controlPr defaultSize="0" autoFill="0" autoLine="0" autoPict="0">
                <anchor moveWithCells="1">
                  <from>
                    <xdr:col>6</xdr:col>
                    <xdr:colOff>400050</xdr:colOff>
                    <xdr:row>17</xdr:row>
                    <xdr:rowOff>9525</xdr:rowOff>
                  </from>
                  <to>
                    <xdr:col>6</xdr:col>
                    <xdr:colOff>1028700</xdr:colOff>
                    <xdr:row>17</xdr:row>
                    <xdr:rowOff>390525</xdr:rowOff>
                  </to>
                </anchor>
              </controlPr>
            </control>
          </mc:Choice>
        </mc:AlternateContent>
        <mc:AlternateContent xmlns:mc="http://schemas.openxmlformats.org/markup-compatibility/2006">
          <mc:Choice Requires="x14">
            <control shapeId="40101" r:id="rId23" name="Check Box 165">
              <controlPr defaultSize="0" autoFill="0" autoLine="0" autoPict="0">
                <anchor moveWithCells="1">
                  <from>
                    <xdr:col>6</xdr:col>
                    <xdr:colOff>1047750</xdr:colOff>
                    <xdr:row>17</xdr:row>
                    <xdr:rowOff>9525</xdr:rowOff>
                  </from>
                  <to>
                    <xdr:col>6</xdr:col>
                    <xdr:colOff>1676400</xdr:colOff>
                    <xdr:row>17</xdr:row>
                    <xdr:rowOff>390525</xdr:rowOff>
                  </to>
                </anchor>
              </controlPr>
            </control>
          </mc:Choice>
        </mc:AlternateContent>
        <mc:AlternateContent xmlns:mc="http://schemas.openxmlformats.org/markup-compatibility/2006">
          <mc:Choice Requires="x14">
            <control shapeId="40102" r:id="rId24" name="Check Box 166">
              <controlPr defaultSize="0" autoFill="0" autoLine="0" autoPict="0">
                <anchor moveWithCells="1">
                  <from>
                    <xdr:col>5</xdr:col>
                    <xdr:colOff>342900</xdr:colOff>
                    <xdr:row>17</xdr:row>
                    <xdr:rowOff>9525</xdr:rowOff>
                  </from>
                  <to>
                    <xdr:col>5</xdr:col>
                    <xdr:colOff>1095375</xdr:colOff>
                    <xdr:row>17</xdr:row>
                    <xdr:rowOff>390525</xdr:rowOff>
                  </to>
                </anchor>
              </controlPr>
            </control>
          </mc:Choice>
        </mc:AlternateContent>
        <mc:AlternateContent xmlns:mc="http://schemas.openxmlformats.org/markup-compatibility/2006">
          <mc:Choice Requires="x14">
            <control shapeId="40103" r:id="rId25" name="Check Box 167">
              <controlPr defaultSize="0" autoFill="0" autoLine="0" autoPict="0">
                <anchor moveWithCells="1">
                  <from>
                    <xdr:col>5</xdr:col>
                    <xdr:colOff>1114425</xdr:colOff>
                    <xdr:row>17</xdr:row>
                    <xdr:rowOff>9525</xdr:rowOff>
                  </from>
                  <to>
                    <xdr:col>5</xdr:col>
                    <xdr:colOff>1866900</xdr:colOff>
                    <xdr:row>17</xdr:row>
                    <xdr:rowOff>390525</xdr:rowOff>
                  </to>
                </anchor>
              </controlPr>
            </control>
          </mc:Choice>
        </mc:AlternateContent>
        <mc:AlternateContent xmlns:mc="http://schemas.openxmlformats.org/markup-compatibility/2006">
          <mc:Choice Requires="x14">
            <control shapeId="40104" r:id="rId26" name="Check Box 168">
              <controlPr defaultSize="0" autoFill="0" autoLine="0" autoPict="0">
                <anchor moveWithCells="1">
                  <from>
                    <xdr:col>6</xdr:col>
                    <xdr:colOff>400050</xdr:colOff>
                    <xdr:row>18</xdr:row>
                    <xdr:rowOff>9525</xdr:rowOff>
                  </from>
                  <to>
                    <xdr:col>6</xdr:col>
                    <xdr:colOff>1028700</xdr:colOff>
                    <xdr:row>18</xdr:row>
                    <xdr:rowOff>390525</xdr:rowOff>
                  </to>
                </anchor>
              </controlPr>
            </control>
          </mc:Choice>
        </mc:AlternateContent>
        <mc:AlternateContent xmlns:mc="http://schemas.openxmlformats.org/markup-compatibility/2006">
          <mc:Choice Requires="x14">
            <control shapeId="40105" r:id="rId27" name="Check Box 169">
              <controlPr defaultSize="0" autoFill="0" autoLine="0" autoPict="0">
                <anchor moveWithCells="1">
                  <from>
                    <xdr:col>6</xdr:col>
                    <xdr:colOff>1047750</xdr:colOff>
                    <xdr:row>18</xdr:row>
                    <xdr:rowOff>9525</xdr:rowOff>
                  </from>
                  <to>
                    <xdr:col>6</xdr:col>
                    <xdr:colOff>1676400</xdr:colOff>
                    <xdr:row>18</xdr:row>
                    <xdr:rowOff>390525</xdr:rowOff>
                  </to>
                </anchor>
              </controlPr>
            </control>
          </mc:Choice>
        </mc:AlternateContent>
        <mc:AlternateContent xmlns:mc="http://schemas.openxmlformats.org/markup-compatibility/2006">
          <mc:Choice Requires="x14">
            <control shapeId="40106" r:id="rId28" name="Check Box 170">
              <controlPr defaultSize="0" autoFill="0" autoLine="0" autoPict="0">
                <anchor moveWithCells="1">
                  <from>
                    <xdr:col>5</xdr:col>
                    <xdr:colOff>342900</xdr:colOff>
                    <xdr:row>18</xdr:row>
                    <xdr:rowOff>9525</xdr:rowOff>
                  </from>
                  <to>
                    <xdr:col>5</xdr:col>
                    <xdr:colOff>1095375</xdr:colOff>
                    <xdr:row>18</xdr:row>
                    <xdr:rowOff>390525</xdr:rowOff>
                  </to>
                </anchor>
              </controlPr>
            </control>
          </mc:Choice>
        </mc:AlternateContent>
        <mc:AlternateContent xmlns:mc="http://schemas.openxmlformats.org/markup-compatibility/2006">
          <mc:Choice Requires="x14">
            <control shapeId="40107" r:id="rId29" name="Check Box 171">
              <controlPr defaultSize="0" autoFill="0" autoLine="0" autoPict="0">
                <anchor moveWithCells="1">
                  <from>
                    <xdr:col>5</xdr:col>
                    <xdr:colOff>1114425</xdr:colOff>
                    <xdr:row>18</xdr:row>
                    <xdr:rowOff>9525</xdr:rowOff>
                  </from>
                  <to>
                    <xdr:col>5</xdr:col>
                    <xdr:colOff>1866900</xdr:colOff>
                    <xdr:row>18</xdr:row>
                    <xdr:rowOff>390525</xdr:rowOff>
                  </to>
                </anchor>
              </controlPr>
            </control>
          </mc:Choice>
        </mc:AlternateContent>
        <mc:AlternateContent xmlns:mc="http://schemas.openxmlformats.org/markup-compatibility/2006">
          <mc:Choice Requires="x14">
            <control shapeId="40108" r:id="rId30" name="Check Box 172">
              <controlPr defaultSize="0" autoFill="0" autoLine="0" autoPict="0">
                <anchor moveWithCells="1">
                  <from>
                    <xdr:col>6</xdr:col>
                    <xdr:colOff>400050</xdr:colOff>
                    <xdr:row>19</xdr:row>
                    <xdr:rowOff>9525</xdr:rowOff>
                  </from>
                  <to>
                    <xdr:col>6</xdr:col>
                    <xdr:colOff>1028700</xdr:colOff>
                    <xdr:row>19</xdr:row>
                    <xdr:rowOff>390525</xdr:rowOff>
                  </to>
                </anchor>
              </controlPr>
            </control>
          </mc:Choice>
        </mc:AlternateContent>
        <mc:AlternateContent xmlns:mc="http://schemas.openxmlformats.org/markup-compatibility/2006">
          <mc:Choice Requires="x14">
            <control shapeId="40109" r:id="rId31" name="Check Box 173">
              <controlPr defaultSize="0" autoFill="0" autoLine="0" autoPict="0">
                <anchor moveWithCells="1">
                  <from>
                    <xdr:col>6</xdr:col>
                    <xdr:colOff>1047750</xdr:colOff>
                    <xdr:row>19</xdr:row>
                    <xdr:rowOff>9525</xdr:rowOff>
                  </from>
                  <to>
                    <xdr:col>6</xdr:col>
                    <xdr:colOff>1676400</xdr:colOff>
                    <xdr:row>19</xdr:row>
                    <xdr:rowOff>390525</xdr:rowOff>
                  </to>
                </anchor>
              </controlPr>
            </control>
          </mc:Choice>
        </mc:AlternateContent>
        <mc:AlternateContent xmlns:mc="http://schemas.openxmlformats.org/markup-compatibility/2006">
          <mc:Choice Requires="x14">
            <control shapeId="40110" r:id="rId32" name="Check Box 174">
              <controlPr defaultSize="0" autoFill="0" autoLine="0" autoPict="0">
                <anchor moveWithCells="1">
                  <from>
                    <xdr:col>5</xdr:col>
                    <xdr:colOff>342900</xdr:colOff>
                    <xdr:row>19</xdr:row>
                    <xdr:rowOff>9525</xdr:rowOff>
                  </from>
                  <to>
                    <xdr:col>5</xdr:col>
                    <xdr:colOff>1095375</xdr:colOff>
                    <xdr:row>19</xdr:row>
                    <xdr:rowOff>390525</xdr:rowOff>
                  </to>
                </anchor>
              </controlPr>
            </control>
          </mc:Choice>
        </mc:AlternateContent>
        <mc:AlternateContent xmlns:mc="http://schemas.openxmlformats.org/markup-compatibility/2006">
          <mc:Choice Requires="x14">
            <control shapeId="40111" r:id="rId33" name="Check Box 175">
              <controlPr defaultSize="0" autoFill="0" autoLine="0" autoPict="0">
                <anchor moveWithCells="1">
                  <from>
                    <xdr:col>5</xdr:col>
                    <xdr:colOff>1114425</xdr:colOff>
                    <xdr:row>19</xdr:row>
                    <xdr:rowOff>9525</xdr:rowOff>
                  </from>
                  <to>
                    <xdr:col>5</xdr:col>
                    <xdr:colOff>1866900</xdr:colOff>
                    <xdr:row>19</xdr:row>
                    <xdr:rowOff>390525</xdr:rowOff>
                  </to>
                </anchor>
              </controlPr>
            </control>
          </mc:Choice>
        </mc:AlternateContent>
        <mc:AlternateContent xmlns:mc="http://schemas.openxmlformats.org/markup-compatibility/2006">
          <mc:Choice Requires="x14">
            <control shapeId="40112" r:id="rId34" name="Check Box 176">
              <controlPr defaultSize="0" autoFill="0" autoLine="0" autoPict="0">
                <anchor moveWithCells="1">
                  <from>
                    <xdr:col>6</xdr:col>
                    <xdr:colOff>400050</xdr:colOff>
                    <xdr:row>20</xdr:row>
                    <xdr:rowOff>9525</xdr:rowOff>
                  </from>
                  <to>
                    <xdr:col>6</xdr:col>
                    <xdr:colOff>1028700</xdr:colOff>
                    <xdr:row>20</xdr:row>
                    <xdr:rowOff>390525</xdr:rowOff>
                  </to>
                </anchor>
              </controlPr>
            </control>
          </mc:Choice>
        </mc:AlternateContent>
        <mc:AlternateContent xmlns:mc="http://schemas.openxmlformats.org/markup-compatibility/2006">
          <mc:Choice Requires="x14">
            <control shapeId="40113" r:id="rId35" name="Check Box 177">
              <controlPr defaultSize="0" autoFill="0" autoLine="0" autoPict="0">
                <anchor moveWithCells="1">
                  <from>
                    <xdr:col>6</xdr:col>
                    <xdr:colOff>1047750</xdr:colOff>
                    <xdr:row>20</xdr:row>
                    <xdr:rowOff>9525</xdr:rowOff>
                  </from>
                  <to>
                    <xdr:col>6</xdr:col>
                    <xdr:colOff>1676400</xdr:colOff>
                    <xdr:row>20</xdr:row>
                    <xdr:rowOff>390525</xdr:rowOff>
                  </to>
                </anchor>
              </controlPr>
            </control>
          </mc:Choice>
        </mc:AlternateContent>
        <mc:AlternateContent xmlns:mc="http://schemas.openxmlformats.org/markup-compatibility/2006">
          <mc:Choice Requires="x14">
            <control shapeId="40114" r:id="rId36" name="Check Box 178">
              <controlPr defaultSize="0" autoFill="0" autoLine="0" autoPict="0">
                <anchor moveWithCells="1">
                  <from>
                    <xdr:col>5</xdr:col>
                    <xdr:colOff>342900</xdr:colOff>
                    <xdr:row>20</xdr:row>
                    <xdr:rowOff>9525</xdr:rowOff>
                  </from>
                  <to>
                    <xdr:col>5</xdr:col>
                    <xdr:colOff>1095375</xdr:colOff>
                    <xdr:row>20</xdr:row>
                    <xdr:rowOff>390525</xdr:rowOff>
                  </to>
                </anchor>
              </controlPr>
            </control>
          </mc:Choice>
        </mc:AlternateContent>
        <mc:AlternateContent xmlns:mc="http://schemas.openxmlformats.org/markup-compatibility/2006">
          <mc:Choice Requires="x14">
            <control shapeId="40115" r:id="rId37" name="Check Box 179">
              <controlPr defaultSize="0" autoFill="0" autoLine="0" autoPict="0">
                <anchor moveWithCells="1">
                  <from>
                    <xdr:col>5</xdr:col>
                    <xdr:colOff>1114425</xdr:colOff>
                    <xdr:row>20</xdr:row>
                    <xdr:rowOff>9525</xdr:rowOff>
                  </from>
                  <to>
                    <xdr:col>5</xdr:col>
                    <xdr:colOff>1866900</xdr:colOff>
                    <xdr:row>20</xdr:row>
                    <xdr:rowOff>390525</xdr:rowOff>
                  </to>
                </anchor>
              </controlPr>
            </control>
          </mc:Choice>
        </mc:AlternateContent>
        <mc:AlternateContent xmlns:mc="http://schemas.openxmlformats.org/markup-compatibility/2006">
          <mc:Choice Requires="x14">
            <control shapeId="40116" r:id="rId38" name="Check Box 180">
              <controlPr defaultSize="0" autoFill="0" autoLine="0" autoPict="0">
                <anchor moveWithCells="1">
                  <from>
                    <xdr:col>6</xdr:col>
                    <xdr:colOff>400050</xdr:colOff>
                    <xdr:row>21</xdr:row>
                    <xdr:rowOff>9525</xdr:rowOff>
                  </from>
                  <to>
                    <xdr:col>6</xdr:col>
                    <xdr:colOff>1028700</xdr:colOff>
                    <xdr:row>21</xdr:row>
                    <xdr:rowOff>390525</xdr:rowOff>
                  </to>
                </anchor>
              </controlPr>
            </control>
          </mc:Choice>
        </mc:AlternateContent>
        <mc:AlternateContent xmlns:mc="http://schemas.openxmlformats.org/markup-compatibility/2006">
          <mc:Choice Requires="x14">
            <control shapeId="40117" r:id="rId39" name="Check Box 181">
              <controlPr defaultSize="0" autoFill="0" autoLine="0" autoPict="0">
                <anchor moveWithCells="1">
                  <from>
                    <xdr:col>6</xdr:col>
                    <xdr:colOff>1047750</xdr:colOff>
                    <xdr:row>21</xdr:row>
                    <xdr:rowOff>9525</xdr:rowOff>
                  </from>
                  <to>
                    <xdr:col>6</xdr:col>
                    <xdr:colOff>1676400</xdr:colOff>
                    <xdr:row>21</xdr:row>
                    <xdr:rowOff>390525</xdr:rowOff>
                  </to>
                </anchor>
              </controlPr>
            </control>
          </mc:Choice>
        </mc:AlternateContent>
        <mc:AlternateContent xmlns:mc="http://schemas.openxmlformats.org/markup-compatibility/2006">
          <mc:Choice Requires="x14">
            <control shapeId="40118" r:id="rId40" name="Check Box 182">
              <controlPr defaultSize="0" autoFill="0" autoLine="0" autoPict="0">
                <anchor moveWithCells="1">
                  <from>
                    <xdr:col>5</xdr:col>
                    <xdr:colOff>342900</xdr:colOff>
                    <xdr:row>21</xdr:row>
                    <xdr:rowOff>9525</xdr:rowOff>
                  </from>
                  <to>
                    <xdr:col>5</xdr:col>
                    <xdr:colOff>1095375</xdr:colOff>
                    <xdr:row>21</xdr:row>
                    <xdr:rowOff>390525</xdr:rowOff>
                  </to>
                </anchor>
              </controlPr>
            </control>
          </mc:Choice>
        </mc:AlternateContent>
        <mc:AlternateContent xmlns:mc="http://schemas.openxmlformats.org/markup-compatibility/2006">
          <mc:Choice Requires="x14">
            <control shapeId="40119" r:id="rId41" name="Check Box 183">
              <controlPr defaultSize="0" autoFill="0" autoLine="0" autoPict="0">
                <anchor moveWithCells="1">
                  <from>
                    <xdr:col>5</xdr:col>
                    <xdr:colOff>1114425</xdr:colOff>
                    <xdr:row>21</xdr:row>
                    <xdr:rowOff>9525</xdr:rowOff>
                  </from>
                  <to>
                    <xdr:col>5</xdr:col>
                    <xdr:colOff>1866900</xdr:colOff>
                    <xdr:row>21</xdr:row>
                    <xdr:rowOff>390525</xdr:rowOff>
                  </to>
                </anchor>
              </controlPr>
            </control>
          </mc:Choice>
        </mc:AlternateContent>
        <mc:AlternateContent xmlns:mc="http://schemas.openxmlformats.org/markup-compatibility/2006">
          <mc:Choice Requires="x14">
            <control shapeId="40120" r:id="rId42" name="Check Box 184">
              <controlPr defaultSize="0" autoFill="0" autoLine="0" autoPict="0">
                <anchor moveWithCells="1">
                  <from>
                    <xdr:col>6</xdr:col>
                    <xdr:colOff>400050</xdr:colOff>
                    <xdr:row>22</xdr:row>
                    <xdr:rowOff>9525</xdr:rowOff>
                  </from>
                  <to>
                    <xdr:col>6</xdr:col>
                    <xdr:colOff>1028700</xdr:colOff>
                    <xdr:row>22</xdr:row>
                    <xdr:rowOff>390525</xdr:rowOff>
                  </to>
                </anchor>
              </controlPr>
            </control>
          </mc:Choice>
        </mc:AlternateContent>
        <mc:AlternateContent xmlns:mc="http://schemas.openxmlformats.org/markup-compatibility/2006">
          <mc:Choice Requires="x14">
            <control shapeId="40121" r:id="rId43" name="Check Box 185">
              <controlPr defaultSize="0" autoFill="0" autoLine="0" autoPict="0">
                <anchor moveWithCells="1">
                  <from>
                    <xdr:col>6</xdr:col>
                    <xdr:colOff>1047750</xdr:colOff>
                    <xdr:row>22</xdr:row>
                    <xdr:rowOff>9525</xdr:rowOff>
                  </from>
                  <to>
                    <xdr:col>6</xdr:col>
                    <xdr:colOff>1676400</xdr:colOff>
                    <xdr:row>22</xdr:row>
                    <xdr:rowOff>390525</xdr:rowOff>
                  </to>
                </anchor>
              </controlPr>
            </control>
          </mc:Choice>
        </mc:AlternateContent>
        <mc:AlternateContent xmlns:mc="http://schemas.openxmlformats.org/markup-compatibility/2006">
          <mc:Choice Requires="x14">
            <control shapeId="40122" r:id="rId44" name="Check Box 186">
              <controlPr defaultSize="0" autoFill="0" autoLine="0" autoPict="0">
                <anchor moveWithCells="1">
                  <from>
                    <xdr:col>5</xdr:col>
                    <xdr:colOff>342900</xdr:colOff>
                    <xdr:row>22</xdr:row>
                    <xdr:rowOff>9525</xdr:rowOff>
                  </from>
                  <to>
                    <xdr:col>5</xdr:col>
                    <xdr:colOff>1095375</xdr:colOff>
                    <xdr:row>22</xdr:row>
                    <xdr:rowOff>390525</xdr:rowOff>
                  </to>
                </anchor>
              </controlPr>
            </control>
          </mc:Choice>
        </mc:AlternateContent>
        <mc:AlternateContent xmlns:mc="http://schemas.openxmlformats.org/markup-compatibility/2006">
          <mc:Choice Requires="x14">
            <control shapeId="40123" r:id="rId45" name="Check Box 187">
              <controlPr defaultSize="0" autoFill="0" autoLine="0" autoPict="0">
                <anchor moveWithCells="1">
                  <from>
                    <xdr:col>5</xdr:col>
                    <xdr:colOff>1114425</xdr:colOff>
                    <xdr:row>22</xdr:row>
                    <xdr:rowOff>9525</xdr:rowOff>
                  </from>
                  <to>
                    <xdr:col>5</xdr:col>
                    <xdr:colOff>1866900</xdr:colOff>
                    <xdr:row>22</xdr:row>
                    <xdr:rowOff>390525</xdr:rowOff>
                  </to>
                </anchor>
              </controlPr>
            </control>
          </mc:Choice>
        </mc:AlternateContent>
        <mc:AlternateContent xmlns:mc="http://schemas.openxmlformats.org/markup-compatibility/2006">
          <mc:Choice Requires="x14">
            <control shapeId="40133" r:id="rId46" name="Check Box 197">
              <controlPr defaultSize="0" autoFill="0" autoLine="0" autoPict="0">
                <anchor moveWithCells="1">
                  <from>
                    <xdr:col>2</xdr:col>
                    <xdr:colOff>1266825</xdr:colOff>
                    <xdr:row>42</xdr:row>
                    <xdr:rowOff>9525</xdr:rowOff>
                  </from>
                  <to>
                    <xdr:col>2</xdr:col>
                    <xdr:colOff>2343150</xdr:colOff>
                    <xdr:row>42</xdr:row>
                    <xdr:rowOff>904875</xdr:rowOff>
                  </to>
                </anchor>
              </controlPr>
            </control>
          </mc:Choice>
        </mc:AlternateContent>
        <mc:AlternateContent xmlns:mc="http://schemas.openxmlformats.org/markup-compatibility/2006">
          <mc:Choice Requires="x14">
            <control shapeId="40134" r:id="rId47" name="Check Box 198">
              <controlPr defaultSize="0" autoFill="0" autoLine="0" autoPict="0">
                <anchor moveWithCells="1">
                  <from>
                    <xdr:col>2</xdr:col>
                    <xdr:colOff>2362200</xdr:colOff>
                    <xdr:row>42</xdr:row>
                    <xdr:rowOff>9525</xdr:rowOff>
                  </from>
                  <to>
                    <xdr:col>2</xdr:col>
                    <xdr:colOff>3438525</xdr:colOff>
                    <xdr:row>42</xdr:row>
                    <xdr:rowOff>904875</xdr:rowOff>
                  </to>
                </anchor>
              </controlPr>
            </control>
          </mc:Choice>
        </mc:AlternateContent>
        <mc:AlternateContent xmlns:mc="http://schemas.openxmlformats.org/markup-compatibility/2006">
          <mc:Choice Requires="x14">
            <control shapeId="40138" r:id="rId48" name="Check Box 202">
              <controlPr defaultSize="0" autoFill="0" autoLine="0" autoPict="0">
                <anchor moveWithCells="1">
                  <from>
                    <xdr:col>2</xdr:col>
                    <xdr:colOff>1266825</xdr:colOff>
                    <xdr:row>43</xdr:row>
                    <xdr:rowOff>9525</xdr:rowOff>
                  </from>
                  <to>
                    <xdr:col>2</xdr:col>
                    <xdr:colOff>2343150</xdr:colOff>
                    <xdr:row>43</xdr:row>
                    <xdr:rowOff>904875</xdr:rowOff>
                  </to>
                </anchor>
              </controlPr>
            </control>
          </mc:Choice>
        </mc:AlternateContent>
        <mc:AlternateContent xmlns:mc="http://schemas.openxmlformats.org/markup-compatibility/2006">
          <mc:Choice Requires="x14">
            <control shapeId="40139" r:id="rId49" name="Check Box 203">
              <controlPr defaultSize="0" autoFill="0" autoLine="0" autoPict="0">
                <anchor moveWithCells="1">
                  <from>
                    <xdr:col>2</xdr:col>
                    <xdr:colOff>2362200</xdr:colOff>
                    <xdr:row>43</xdr:row>
                    <xdr:rowOff>9525</xdr:rowOff>
                  </from>
                  <to>
                    <xdr:col>2</xdr:col>
                    <xdr:colOff>3438525</xdr:colOff>
                    <xdr:row>43</xdr:row>
                    <xdr:rowOff>904875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7:Z25"/>
  <sheetViews>
    <sheetView showGridLines="0" showRowColHeaders="0" zoomScaleNormal="100" workbookViewId="0">
      <pane ySplit="6" topLeftCell="A7" activePane="bottomLeft" state="frozen"/>
      <selection activeCell="AI108" sqref="AI108"/>
      <selection pane="bottomLeft" activeCell="D11" sqref="D11"/>
    </sheetView>
  </sheetViews>
  <sheetFormatPr defaultColWidth="9.140625" defaultRowHeight="14.25" x14ac:dyDescent="0.25"/>
  <cols>
    <col min="1" max="1" width="9.140625" style="134"/>
    <col min="2" max="2" width="80.7109375" style="134" customWidth="1"/>
    <col min="3" max="3" width="40.5703125" style="134" customWidth="1"/>
    <col min="4" max="5" width="50.7109375" style="134" customWidth="1"/>
    <col min="6" max="6" width="9.140625" style="134"/>
    <col min="7" max="11" width="9.140625" style="134" customWidth="1"/>
    <col min="12" max="12" width="12.42578125" style="134" hidden="1" customWidth="1"/>
    <col min="13" max="13" width="10.140625" style="134" hidden="1" customWidth="1"/>
    <col min="14" max="15" width="12.7109375" style="134" hidden="1" customWidth="1"/>
    <col min="16" max="16" width="15.7109375" style="134" hidden="1" customWidth="1"/>
    <col min="17" max="17" width="12.28515625" style="134" hidden="1" customWidth="1"/>
    <col min="18" max="18" width="13.7109375" style="134" hidden="1" customWidth="1"/>
    <col min="19" max="19" width="9.140625" style="134" hidden="1" customWidth="1"/>
    <col min="20" max="20" width="13.140625" style="134" hidden="1" customWidth="1"/>
    <col min="21" max="26" width="9.140625" style="134" hidden="1" customWidth="1"/>
    <col min="27" max="38" width="9.140625" style="134" customWidth="1"/>
    <col min="39" max="16384" width="9.140625" style="134"/>
  </cols>
  <sheetData>
    <row r="7" spans="1:22" ht="15" thickBot="1" x14ac:dyDescent="0.3"/>
    <row r="8" spans="1:22" ht="48" customHeight="1" thickBot="1" x14ac:dyDescent="0.3">
      <c r="A8" s="179"/>
      <c r="B8" s="508" t="s">
        <v>531</v>
      </c>
      <c r="C8" s="144"/>
      <c r="D8" s="144"/>
      <c r="E8" s="170"/>
    </row>
    <row r="9" spans="1:22" ht="80.099999999999994" customHeight="1" thickBot="1" x14ac:dyDescent="0.3">
      <c r="A9" s="179"/>
      <c r="B9" s="327" t="s">
        <v>458</v>
      </c>
      <c r="C9" s="328" t="s">
        <v>558</v>
      </c>
      <c r="D9" s="328" t="s">
        <v>450</v>
      </c>
      <c r="E9" s="329" t="s">
        <v>461</v>
      </c>
    </row>
    <row r="10" spans="1:22" ht="32.1" customHeight="1" thickBot="1" x14ac:dyDescent="0.3">
      <c r="B10" s="508" t="s">
        <v>532</v>
      </c>
      <c r="C10" s="144"/>
      <c r="D10" s="144"/>
      <c r="E10" s="170"/>
    </row>
    <row r="11" spans="1:22" ht="39.950000000000003" customHeight="1" x14ac:dyDescent="0.2">
      <c r="A11" s="179"/>
      <c r="B11" s="169" t="s">
        <v>535</v>
      </c>
      <c r="C11" s="330" t="str">
        <f>IF((N11&amp;" "&amp;O11)="TRUE TRUE","Please select only one option","")</f>
        <v/>
      </c>
      <c r="D11" s="331"/>
      <c r="E11" s="339"/>
      <c r="F11" s="11" t="str">
        <f>IF(M11=1,"*","")</f>
        <v>*</v>
      </c>
      <c r="M11" s="20">
        <f>IF(SUM(Q11:S11)&lt;&gt;0,1,)</f>
        <v>1</v>
      </c>
      <c r="N11" s="18" t="b">
        <v>0</v>
      </c>
      <c r="O11" s="18" t="b">
        <v>0</v>
      </c>
      <c r="P11" s="18"/>
      <c r="Q11" s="20">
        <f>IF((N11&amp;" "&amp;O11)="FALSE FALSE",1,IF((N11&amp;" "&amp;O11)="TRUE FALSE",0,IF((N11&amp;" "&amp;O11)="FALSE TRUE",0,1)))</f>
        <v>1</v>
      </c>
      <c r="R11" s="20">
        <f>IF((N11&amp;" "&amp;O11)="TRUE FALSE",IF(ISTEXT(D11)=TRUE,0,1),0)</f>
        <v>0</v>
      </c>
      <c r="S11" s="20">
        <f>IF((N11&amp;" "&amp;O11)="FALSE TRUE",IF(ISNUMBER(E11)=TRUE,0,1),0)</f>
        <v>0</v>
      </c>
      <c r="T11" s="20" t="str">
        <f>IF((N11&amp;" "&amp;O11)="TRUE FALSE","Yes",IF((N11&amp;" "&amp;O11)="FALSE TRUE","No",""))</f>
        <v/>
      </c>
      <c r="U11" s="20" t="b">
        <f>ISNUMBER(E11)</f>
        <v>0</v>
      </c>
      <c r="V11" s="20"/>
    </row>
    <row r="12" spans="1:22" ht="39.950000000000003" customHeight="1" x14ac:dyDescent="0.2">
      <c r="A12" s="179"/>
      <c r="B12" s="87" t="s">
        <v>536</v>
      </c>
      <c r="C12" s="323" t="str">
        <f>IF((N12&amp;" "&amp;O12)="TRUE TRUE","Please select only one option","")</f>
        <v/>
      </c>
      <c r="D12" s="324"/>
      <c r="E12" s="340"/>
      <c r="F12" s="11" t="str">
        <f>IF(M12=1,"*","")</f>
        <v>*</v>
      </c>
      <c r="M12" s="20">
        <f>IF(SUM(Q12:S12)&lt;&gt;0,1,)</f>
        <v>1</v>
      </c>
      <c r="N12" s="18" t="b">
        <v>0</v>
      </c>
      <c r="O12" s="18" t="b">
        <v>0</v>
      </c>
      <c r="P12" s="18"/>
      <c r="Q12" s="20">
        <f>IF((N12&amp;" "&amp;O12)="FALSE FALSE",1,IF((N12&amp;" "&amp;O12)="TRUE FALSE",0,IF((N12&amp;" "&amp;O12)="FALSE TRUE",0,1)))</f>
        <v>1</v>
      </c>
      <c r="R12" s="20">
        <f>IF((N12&amp;" "&amp;O12)="TRUE FALSE",IF(ISTEXT(D12)=TRUE,0,1),0)</f>
        <v>0</v>
      </c>
      <c r="S12" s="20">
        <f>IF((N12&amp;" "&amp;O12)="FALSE TRUE",IF(ISNUMBER(E12)=TRUE,0,1),0)</f>
        <v>0</v>
      </c>
      <c r="T12" s="20" t="str">
        <f>IF((N12&amp;" "&amp;O12)="TRUE FALSE","Yes",IF((N12&amp;" "&amp;O12)="FALSE TRUE","No",""))</f>
        <v/>
      </c>
      <c r="U12" s="20" t="b">
        <f>ISNUMBER(E12)</f>
        <v>0</v>
      </c>
      <c r="V12" s="20"/>
    </row>
    <row r="13" spans="1:22" ht="39.950000000000003" customHeight="1" x14ac:dyDescent="0.2">
      <c r="A13" s="179"/>
      <c r="B13" s="87" t="s">
        <v>459</v>
      </c>
      <c r="C13" s="323" t="str">
        <f>IF((N13&amp;" "&amp;O13)="TRUE TRUE","Please select only one option","")</f>
        <v/>
      </c>
      <c r="D13" s="324"/>
      <c r="E13" s="340"/>
      <c r="F13" s="11" t="str">
        <f>IF(M13=1,"*","")</f>
        <v>*</v>
      </c>
      <c r="M13" s="20">
        <f>IF(SUM(Q13:S13)&lt;&gt;0,1,)</f>
        <v>1</v>
      </c>
      <c r="N13" s="18" t="b">
        <v>0</v>
      </c>
      <c r="O13" s="18" t="b">
        <v>0</v>
      </c>
      <c r="P13" s="18"/>
      <c r="Q13" s="20">
        <f>IF((N13&amp;" "&amp;O13)="FALSE FALSE",1,IF((N13&amp;" "&amp;O13)="TRUE FALSE",0,IF((N13&amp;" "&amp;O13)="FALSE TRUE",0,1)))</f>
        <v>1</v>
      </c>
      <c r="R13" s="20">
        <f>IF((N13&amp;" "&amp;O13)="TRUE FALSE",IF(ISTEXT(D13)=TRUE,0,1),0)</f>
        <v>0</v>
      </c>
      <c r="S13" s="20">
        <f>IF((N13&amp;" "&amp;O13)="FALSE TRUE",IF(ISNUMBER(E13)=TRUE,0,1),0)</f>
        <v>0</v>
      </c>
      <c r="T13" s="20" t="str">
        <f>IF((N13&amp;" "&amp;O13)="TRUE FALSE","Yes",IF((N13&amp;" "&amp;O13)="FALSE TRUE","No",""))</f>
        <v/>
      </c>
      <c r="U13" s="20" t="b">
        <f>ISNUMBER(E13)</f>
        <v>0</v>
      </c>
      <c r="V13" s="20"/>
    </row>
    <row r="14" spans="1:22" ht="39.950000000000003" customHeight="1" thickBot="1" x14ac:dyDescent="0.25">
      <c r="B14" s="109" t="s">
        <v>370</v>
      </c>
      <c r="C14" s="325" t="str">
        <f>IF((N14&amp;" "&amp;O14)="TRUE TRUE","Please select only one option","")</f>
        <v/>
      </c>
      <c r="D14" s="326"/>
      <c r="E14" s="341"/>
      <c r="F14" s="11" t="str">
        <f>IF(M14=1,"*","")</f>
        <v>*</v>
      </c>
      <c r="M14" s="20">
        <f>IF(SUM(Q14:S14)&lt;&gt;0,1,)</f>
        <v>1</v>
      </c>
      <c r="N14" s="18" t="b">
        <v>0</v>
      </c>
      <c r="O14" s="18" t="b">
        <v>0</v>
      </c>
      <c r="P14" s="18"/>
      <c r="Q14" s="20">
        <f>IF((N14&amp;" "&amp;O14)="FALSE FALSE",1,IF((N14&amp;" "&amp;O14)="TRUE FALSE",0,IF((N14&amp;" "&amp;O14)="FALSE TRUE",0,1)))</f>
        <v>1</v>
      </c>
      <c r="R14" s="20">
        <f>IF((N14&amp;" "&amp;O14)="TRUE FALSE",IF(ISTEXT(D14)=TRUE,0,1),0)</f>
        <v>0</v>
      </c>
      <c r="S14" s="20">
        <f>IF((N14&amp;" "&amp;O14)="FALSE TRUE",IF(ISNUMBER(E14)=TRUE,0,1),0)</f>
        <v>0</v>
      </c>
      <c r="T14" s="20" t="str">
        <f>IF((N14&amp;" "&amp;O14)="TRUE FALSE","Yes",IF((N14&amp;" "&amp;O14)="FALSE TRUE","No",""))</f>
        <v/>
      </c>
      <c r="U14" s="20" t="b">
        <f>ISNUMBER(E14)</f>
        <v>0</v>
      </c>
      <c r="V14" s="20"/>
    </row>
    <row r="15" spans="1:22" ht="32.1" customHeight="1" thickBot="1" x14ac:dyDescent="0.3">
      <c r="B15" s="508" t="s">
        <v>533</v>
      </c>
      <c r="C15" s="144"/>
      <c r="D15" s="144"/>
      <c r="E15" s="170"/>
    </row>
    <row r="16" spans="1:22" ht="61.5" customHeight="1" thickBot="1" x14ac:dyDescent="0.25">
      <c r="A16" s="179"/>
      <c r="B16" s="141" t="s">
        <v>538</v>
      </c>
      <c r="C16" s="332" t="str">
        <f>IF((N16&amp;" "&amp;O16)="TRUE TRUE","Please select only one option","")</f>
        <v/>
      </c>
      <c r="D16" s="333"/>
      <c r="E16" s="342"/>
      <c r="F16" s="11" t="str">
        <f>IF(M16=1,"*","")</f>
        <v>*</v>
      </c>
      <c r="M16" s="20">
        <f>IF(SUM(Q16:S16)&lt;&gt;0,1,)</f>
        <v>1</v>
      </c>
      <c r="N16" s="18" t="b">
        <v>0</v>
      </c>
      <c r="O16" s="18" t="b">
        <v>0</v>
      </c>
      <c r="P16" s="18"/>
      <c r="Q16" s="20">
        <f>IF((N16&amp;" "&amp;O16)="FALSE FALSE",1,IF((N16&amp;" "&amp;O16)="TRUE FALSE",0,IF((N16&amp;" "&amp;O16)="FALSE TRUE",0,1)))</f>
        <v>1</v>
      </c>
      <c r="R16" s="20">
        <f>IF((N16&amp;" "&amp;O16)="TRUE FALSE",IF(ISTEXT(D16)=TRUE,0,1),0)</f>
        <v>0</v>
      </c>
      <c r="S16" s="20">
        <f>IF((N16&amp;" "&amp;O16)="FALSE TRUE",IF(ISNUMBER(E16)=TRUE,0,1),0)</f>
        <v>0</v>
      </c>
      <c r="T16" s="20" t="str">
        <f>IF((N16&amp;" "&amp;O16)="TRUE FALSE","Yes",IF((N16&amp;" "&amp;O16)="FALSE TRUE","No",""))</f>
        <v/>
      </c>
      <c r="U16" s="20" t="b">
        <f>ISNUMBER(E16)</f>
        <v>0</v>
      </c>
      <c r="V16" s="20"/>
    </row>
    <row r="17" spans="1:21" ht="32.1" customHeight="1" thickBot="1" x14ac:dyDescent="0.3">
      <c r="B17" s="508" t="s">
        <v>534</v>
      </c>
      <c r="C17" s="144"/>
      <c r="D17" s="144"/>
      <c r="E17" s="170"/>
    </row>
    <row r="18" spans="1:21" ht="80.25" customHeight="1" thickBot="1" x14ac:dyDescent="0.25">
      <c r="A18" s="179"/>
      <c r="B18" s="141" t="s">
        <v>537</v>
      </c>
      <c r="C18" s="332" t="str">
        <f>IF(T18="Invalid Input","Please select only one option","")</f>
        <v/>
      </c>
      <c r="D18" s="333"/>
      <c r="E18" s="342"/>
      <c r="F18" s="11" t="str">
        <f>IF(M18=1,"*","")</f>
        <v>*</v>
      </c>
      <c r="M18" s="20">
        <f>IF(SUM(Q18:S18)&lt;&gt;0,1,0)</f>
        <v>1</v>
      </c>
      <c r="N18" s="18" t="b">
        <v>0</v>
      </c>
      <c r="O18" s="18" t="b">
        <v>0</v>
      </c>
      <c r="P18" s="19" t="b">
        <v>0</v>
      </c>
      <c r="Q18" s="20">
        <f>IF((N18&amp;" "&amp;O18&amp;" "&amp;P18)="FALSE FALSE FALSE",1,IF((N18&amp;" "&amp;O18&amp;" "&amp;P18)="TRUE FALSE FALSE",0,IF((N18&amp;" "&amp;O18&amp;" "&amp;P18)="FALSE TRUE FALSE",0,IF((N18&amp;" "&amp;O18&amp;" "&amp;P18)="FALSE FALSE TRUE",0,1))))</f>
        <v>1</v>
      </c>
      <c r="R18" s="20">
        <f>IF((N18&amp;" "&amp;O18&amp;" "&amp;P18)="TRUE FALSE FALSE",IF(ISTEXT(D18)=TRUE,0,1),0)</f>
        <v>0</v>
      </c>
      <c r="S18" s="20">
        <f>IF((N18&amp;" "&amp;O18&amp;" "&amp;P18)="FALSE TRUE FALSE",IF(ISNUMBER(E18)=TRUE,0,1),0)</f>
        <v>0</v>
      </c>
      <c r="T18" s="20">
        <f>VLOOKUP((N18&amp;" "&amp;O18&amp;" "&amp;P18),YN_2,2,FALSE)</f>
        <v>0</v>
      </c>
      <c r="U18" s="20" t="b">
        <f>ISNUMBER(E18)</f>
        <v>0</v>
      </c>
    </row>
    <row r="19" spans="1:21" x14ac:dyDescent="0.2">
      <c r="C19" s="20"/>
      <c r="D19" s="20"/>
      <c r="E19" s="488"/>
      <c r="R19" s="20"/>
    </row>
    <row r="20" spans="1:21" x14ac:dyDescent="0.2">
      <c r="B20" s="316" t="str">
        <f>IF(T20="No",IF(U20="Yes","Please note that your application will not proceed until all required documentation is submitted",""),"")</f>
        <v/>
      </c>
      <c r="C20" s="246"/>
      <c r="D20" s="246"/>
      <c r="E20" s="246"/>
      <c r="R20" s="20"/>
      <c r="T20" s="20" t="str">
        <f>IF(COUNTIF(T11:T18,"No")&lt;&gt;0,"No","")</f>
        <v/>
      </c>
      <c r="U20" s="20" t="str">
        <f>IF(COUNTIF(U11:U18,"TRUE")&gt;0,"Yes","")</f>
        <v/>
      </c>
    </row>
    <row r="21" spans="1:21" x14ac:dyDescent="0.25">
      <c r="C21" s="20"/>
      <c r="D21" s="20"/>
      <c r="E21" s="20"/>
      <c r="L21" s="249" t="s">
        <v>393</v>
      </c>
      <c r="M21" s="2" t="str">
        <f>IF(SUM(M11:M19)&lt;&gt;0,"Invalid","Valid")</f>
        <v>Invalid</v>
      </c>
    </row>
    <row r="22" spans="1:21" ht="15" x14ac:dyDescent="0.25">
      <c r="B22" s="426" t="str">
        <f>IF(COUNTIF($M$8:M21,"Invalid")=1,"Please Complete all Sections",IF(COUNTIF($M$8:M21,"Invalid")=0,"All Sections Completed",IF(COUNTIF($M$8:M21,"Invalid")&lt;1,"Please Ensure all sections are completed before progressing to the next section")))</f>
        <v>Please Complete all Sections</v>
      </c>
      <c r="C22" s="246"/>
      <c r="D22" s="246"/>
      <c r="E22" s="246"/>
    </row>
    <row r="23" spans="1:21" x14ac:dyDescent="0.25">
      <c r="C23" s="247"/>
      <c r="D23" s="20"/>
      <c r="E23" s="20"/>
    </row>
    <row r="24" spans="1:21" x14ac:dyDescent="0.25">
      <c r="C24" s="20"/>
      <c r="D24" s="20"/>
      <c r="E24" s="20"/>
    </row>
    <row r="25" spans="1:21" x14ac:dyDescent="0.25">
      <c r="C25" s="20"/>
      <c r="D25" s="20"/>
      <c r="E25" s="20"/>
    </row>
  </sheetData>
  <sheetProtection algorithmName="SHA-512" hashValue="rLL8AZur/gqMzBzRYHTRgmzWzh5RP4aoxBv7g2xPwFrpOggPzRUfmm8TEgzEeQtg9KVD6rb43bSmLJqNoKimuQ==" saltValue="AcBDD/+MyLJppdRIs14EaQ==" spinCount="100000" sheet="1" objects="1" scenarios="1" selectLockedCells="1"/>
  <conditionalFormatting sqref="D11">
    <cfRule type="expression" dxfId="32" priority="39">
      <formula>$T$11="No"</formula>
    </cfRule>
  </conditionalFormatting>
  <conditionalFormatting sqref="E11">
    <cfRule type="expression" dxfId="31" priority="38">
      <formula>$T$11="Yes"</formula>
    </cfRule>
  </conditionalFormatting>
  <conditionalFormatting sqref="D12">
    <cfRule type="expression" dxfId="30" priority="37">
      <formula>$T$12="No"</formula>
    </cfRule>
  </conditionalFormatting>
  <conditionalFormatting sqref="E12">
    <cfRule type="expression" dxfId="29" priority="36">
      <formula>$T$12="Yes"</formula>
    </cfRule>
  </conditionalFormatting>
  <conditionalFormatting sqref="D13">
    <cfRule type="expression" dxfId="28" priority="35">
      <formula>$T$13="No"</formula>
    </cfRule>
  </conditionalFormatting>
  <conditionalFormatting sqref="E13">
    <cfRule type="expression" dxfId="27" priority="34">
      <formula>$T$13="Yes"</formula>
    </cfRule>
  </conditionalFormatting>
  <conditionalFormatting sqref="D14">
    <cfRule type="expression" dxfId="26" priority="33">
      <formula>$T$14="No"</formula>
    </cfRule>
  </conditionalFormatting>
  <conditionalFormatting sqref="E14">
    <cfRule type="expression" dxfId="25" priority="32">
      <formula>$T$14="Yes"</formula>
    </cfRule>
  </conditionalFormatting>
  <conditionalFormatting sqref="D16">
    <cfRule type="expression" dxfId="24" priority="17">
      <formula>$T$16="No"</formula>
    </cfRule>
  </conditionalFormatting>
  <conditionalFormatting sqref="E16">
    <cfRule type="expression" dxfId="23" priority="16">
      <formula>$T$16="Yes"</formula>
    </cfRule>
  </conditionalFormatting>
  <conditionalFormatting sqref="D18:E18">
    <cfRule type="expression" dxfId="22" priority="1007">
      <formula>$T$18="N/A"</formula>
    </cfRule>
  </conditionalFormatting>
  <conditionalFormatting sqref="D18">
    <cfRule type="expression" dxfId="21" priority="1008">
      <formula>$T$18="No"</formula>
    </cfRule>
  </conditionalFormatting>
  <conditionalFormatting sqref="E18">
    <cfRule type="expression" dxfId="20" priority="1009">
      <formula>$T$18="Yes"</formula>
    </cfRule>
  </conditionalFormatting>
  <conditionalFormatting sqref="B22">
    <cfRule type="expression" dxfId="19" priority="1">
      <formula>$B$22="All Sections Completed"</formula>
    </cfRule>
  </conditionalFormatting>
  <dataValidations count="2">
    <dataValidation type="date" allowBlank="1" showInputMessage="1" showErrorMessage="1" errorTitle="Date" error="Please only enter dates in the dd/mm/yyyy format" sqref="E11:E14 E16 E18">
      <formula1>TODAY()+1</formula1>
      <formula2>TODAY()+36524</formula2>
    </dataValidation>
    <dataValidation type="textLength" operator="lessThan" allowBlank="1" showInputMessage="1" showErrorMessage="1" errorTitle="Cell Values" error="Please do not enter any data into this cell_x000a_" sqref="E19">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xdr:col>
                    <xdr:colOff>704850</xdr:colOff>
                    <xdr:row>10</xdr:row>
                    <xdr:rowOff>9525</xdr:rowOff>
                  </from>
                  <to>
                    <xdr:col>2</xdr:col>
                    <xdr:colOff>1600200</xdr:colOff>
                    <xdr:row>10</xdr:row>
                    <xdr:rowOff>495300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xdr:col>
                    <xdr:colOff>1619250</xdr:colOff>
                    <xdr:row>10</xdr:row>
                    <xdr:rowOff>9525</xdr:rowOff>
                  </from>
                  <to>
                    <xdr:col>2</xdr:col>
                    <xdr:colOff>2514600</xdr:colOff>
                    <xdr:row>10</xdr:row>
                    <xdr:rowOff>495300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xdr:col>
                    <xdr:colOff>704850</xdr:colOff>
                    <xdr:row>11</xdr:row>
                    <xdr:rowOff>9525</xdr:rowOff>
                  </from>
                  <to>
                    <xdr:col>2</xdr:col>
                    <xdr:colOff>1600200</xdr:colOff>
                    <xdr:row>11</xdr:row>
                    <xdr:rowOff>495300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1619250</xdr:colOff>
                    <xdr:row>11</xdr:row>
                    <xdr:rowOff>9525</xdr:rowOff>
                  </from>
                  <to>
                    <xdr:col>2</xdr:col>
                    <xdr:colOff>2514600</xdr:colOff>
                    <xdr:row>11</xdr:row>
                    <xdr:rowOff>495300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2</xdr:col>
                    <xdr:colOff>704850</xdr:colOff>
                    <xdr:row>12</xdr:row>
                    <xdr:rowOff>9525</xdr:rowOff>
                  </from>
                  <to>
                    <xdr:col>2</xdr:col>
                    <xdr:colOff>1600200</xdr:colOff>
                    <xdr:row>12</xdr:row>
                    <xdr:rowOff>495300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xdr:col>
                    <xdr:colOff>1619250</xdr:colOff>
                    <xdr:row>12</xdr:row>
                    <xdr:rowOff>9525</xdr:rowOff>
                  </from>
                  <to>
                    <xdr:col>2</xdr:col>
                    <xdr:colOff>2514600</xdr:colOff>
                    <xdr:row>12</xdr:row>
                    <xdr:rowOff>495300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2</xdr:col>
                    <xdr:colOff>704850</xdr:colOff>
                    <xdr:row>13</xdr:row>
                    <xdr:rowOff>9525</xdr:rowOff>
                  </from>
                  <to>
                    <xdr:col>2</xdr:col>
                    <xdr:colOff>1600200</xdr:colOff>
                    <xdr:row>13</xdr:row>
                    <xdr:rowOff>495300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2</xdr:col>
                    <xdr:colOff>1619250</xdr:colOff>
                    <xdr:row>13</xdr:row>
                    <xdr:rowOff>9525</xdr:rowOff>
                  </from>
                  <to>
                    <xdr:col>2</xdr:col>
                    <xdr:colOff>2514600</xdr:colOff>
                    <xdr:row>13</xdr:row>
                    <xdr:rowOff>495300</xdr:rowOff>
                  </to>
                </anchor>
              </controlPr>
            </control>
          </mc:Choice>
        </mc:AlternateContent>
        <mc:AlternateContent xmlns:mc="http://schemas.openxmlformats.org/markup-compatibility/2006">
          <mc:Choice Requires="x14">
            <control shapeId="25617" r:id="rId12" name="Check Box 17">
              <controlPr defaultSize="0" autoFill="0" autoLine="0" autoPict="0">
                <anchor moveWithCells="1">
                  <from>
                    <xdr:col>2</xdr:col>
                    <xdr:colOff>476250</xdr:colOff>
                    <xdr:row>17</xdr:row>
                    <xdr:rowOff>9525</xdr:rowOff>
                  </from>
                  <to>
                    <xdr:col>2</xdr:col>
                    <xdr:colOff>1104900</xdr:colOff>
                    <xdr:row>17</xdr:row>
                    <xdr:rowOff>1000125</xdr:rowOff>
                  </to>
                </anchor>
              </controlPr>
            </control>
          </mc:Choice>
        </mc:AlternateContent>
        <mc:AlternateContent xmlns:mc="http://schemas.openxmlformats.org/markup-compatibility/2006">
          <mc:Choice Requires="x14">
            <control shapeId="25618" r:id="rId13" name="Check Box 18">
              <controlPr defaultSize="0" autoFill="0" autoLine="0" autoPict="0">
                <anchor moveWithCells="1">
                  <from>
                    <xdr:col>2</xdr:col>
                    <xdr:colOff>1123950</xdr:colOff>
                    <xdr:row>17</xdr:row>
                    <xdr:rowOff>9525</xdr:rowOff>
                  </from>
                  <to>
                    <xdr:col>2</xdr:col>
                    <xdr:colOff>1752600</xdr:colOff>
                    <xdr:row>17</xdr:row>
                    <xdr:rowOff>1000125</xdr:rowOff>
                  </to>
                </anchor>
              </controlPr>
            </control>
          </mc:Choice>
        </mc:AlternateContent>
        <mc:AlternateContent xmlns:mc="http://schemas.openxmlformats.org/markup-compatibility/2006">
          <mc:Choice Requires="x14">
            <control shapeId="25619" r:id="rId14" name="Check Box 19">
              <controlPr defaultSize="0" autoFill="0" autoLine="0" autoPict="0">
                <anchor moveWithCells="1">
                  <from>
                    <xdr:col>2</xdr:col>
                    <xdr:colOff>1771650</xdr:colOff>
                    <xdr:row>17</xdr:row>
                    <xdr:rowOff>9525</xdr:rowOff>
                  </from>
                  <to>
                    <xdr:col>2</xdr:col>
                    <xdr:colOff>2400300</xdr:colOff>
                    <xdr:row>17</xdr:row>
                    <xdr:rowOff>1000125</xdr:rowOff>
                  </to>
                </anchor>
              </controlPr>
            </control>
          </mc:Choice>
        </mc:AlternateContent>
        <mc:AlternateContent xmlns:mc="http://schemas.openxmlformats.org/markup-compatibility/2006">
          <mc:Choice Requires="x14">
            <control shapeId="25633" r:id="rId15" name="Check Box 33">
              <controlPr defaultSize="0" autoFill="0" autoLine="0" autoPict="0">
                <anchor moveWithCells="1">
                  <from>
                    <xdr:col>2</xdr:col>
                    <xdr:colOff>704850</xdr:colOff>
                    <xdr:row>15</xdr:row>
                    <xdr:rowOff>9525</xdr:rowOff>
                  </from>
                  <to>
                    <xdr:col>2</xdr:col>
                    <xdr:colOff>1600200</xdr:colOff>
                    <xdr:row>15</xdr:row>
                    <xdr:rowOff>771525</xdr:rowOff>
                  </to>
                </anchor>
              </controlPr>
            </control>
          </mc:Choice>
        </mc:AlternateContent>
        <mc:AlternateContent xmlns:mc="http://schemas.openxmlformats.org/markup-compatibility/2006">
          <mc:Choice Requires="x14">
            <control shapeId="25634" r:id="rId16" name="Check Box 34">
              <controlPr defaultSize="0" autoFill="0" autoLine="0" autoPict="0">
                <anchor moveWithCells="1">
                  <from>
                    <xdr:col>2</xdr:col>
                    <xdr:colOff>1619250</xdr:colOff>
                    <xdr:row>15</xdr:row>
                    <xdr:rowOff>9525</xdr:rowOff>
                  </from>
                  <to>
                    <xdr:col>2</xdr:col>
                    <xdr:colOff>2514600</xdr:colOff>
                    <xdr:row>15</xdr:row>
                    <xdr:rowOff>771525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7:Z23"/>
  <sheetViews>
    <sheetView showGridLines="0" showRowColHeaders="0" zoomScaleNormal="100" workbookViewId="0">
      <pane ySplit="6" topLeftCell="A7" activePane="bottomLeft" state="frozen"/>
      <selection activeCell="AI108" sqref="AI108"/>
      <selection pane="bottomLeft" activeCell="D13" sqref="D13"/>
    </sheetView>
  </sheetViews>
  <sheetFormatPr defaultColWidth="9.140625" defaultRowHeight="14.25" x14ac:dyDescent="0.25"/>
  <cols>
    <col min="1" max="1" width="9.140625" style="134"/>
    <col min="2" max="2" width="120.7109375" style="134" customWidth="1"/>
    <col min="3" max="5" width="40.7109375" style="134" customWidth="1"/>
    <col min="6" max="6" width="9.140625" style="134"/>
    <col min="7" max="11" width="9.140625" style="134" customWidth="1"/>
    <col min="12" max="12" width="12.42578125" style="134" hidden="1" customWidth="1"/>
    <col min="13" max="16" width="9.140625" style="134" hidden="1" customWidth="1"/>
    <col min="17" max="17" width="12.28515625" style="134" hidden="1" customWidth="1"/>
    <col min="18" max="26" width="9.140625" style="134" hidden="1" customWidth="1"/>
    <col min="27" max="34" width="9.140625" style="134" customWidth="1"/>
    <col min="35" max="16384" width="9.140625" style="134"/>
  </cols>
  <sheetData>
    <row r="7" spans="1:21" ht="15" thickBot="1" x14ac:dyDescent="0.3"/>
    <row r="8" spans="1:21" ht="39.950000000000003" customHeight="1" thickBot="1" x14ac:dyDescent="0.3">
      <c r="A8" s="179"/>
      <c r="B8" s="508" t="s">
        <v>541</v>
      </c>
      <c r="C8" s="144"/>
      <c r="D8" s="144"/>
      <c r="E8" s="170"/>
    </row>
    <row r="9" spans="1:21" ht="16.5" customHeight="1" x14ac:dyDescent="0.25">
      <c r="B9" s="352"/>
      <c r="C9" s="350"/>
      <c r="D9" s="350"/>
      <c r="E9" s="351"/>
    </row>
    <row r="10" spans="1:21" ht="78.75" customHeight="1" thickBot="1" x14ac:dyDescent="0.3">
      <c r="A10" s="179"/>
      <c r="B10" s="348" t="s">
        <v>473</v>
      </c>
      <c r="C10" s="349" t="s">
        <v>558</v>
      </c>
      <c r="D10" s="349" t="s">
        <v>450</v>
      </c>
      <c r="E10" s="535" t="s">
        <v>461</v>
      </c>
    </row>
    <row r="11" spans="1:21" ht="39.950000000000003" customHeight="1" thickBot="1" x14ac:dyDescent="0.3">
      <c r="B11" s="508" t="s">
        <v>539</v>
      </c>
      <c r="C11" s="144"/>
      <c r="D11" s="144"/>
      <c r="E11" s="170"/>
    </row>
    <row r="12" spans="1:21" ht="63.95" customHeight="1" x14ac:dyDescent="0.25">
      <c r="A12" s="179"/>
      <c r="B12" s="613" t="s">
        <v>498</v>
      </c>
      <c r="C12" s="614"/>
      <c r="D12" s="614"/>
      <c r="E12" s="615"/>
    </row>
    <row r="13" spans="1:21" ht="48" customHeight="1" x14ac:dyDescent="0.2">
      <c r="A13" s="179"/>
      <c r="B13" s="87" t="s">
        <v>474</v>
      </c>
      <c r="C13" s="323" t="str">
        <f>IF(T13="Invalid Input","Please select only one option","")</f>
        <v/>
      </c>
      <c r="D13" s="534"/>
      <c r="E13" s="340"/>
      <c r="F13" s="11" t="str">
        <f>IF(M13=1,"*","")</f>
        <v>*</v>
      </c>
      <c r="M13" s="20">
        <f>IF(SUM(Q13:S13)&lt;&gt;0,1,)</f>
        <v>1</v>
      </c>
      <c r="N13" s="18" t="b">
        <v>0</v>
      </c>
      <c r="O13" s="18" t="b">
        <v>0</v>
      </c>
      <c r="P13" s="19" t="b">
        <v>0</v>
      </c>
      <c r="Q13" s="20">
        <f>IF((N13&amp;" "&amp;O13&amp;" "&amp;P13)="FALSE FALSE FALSE",1,IF((N13&amp;" "&amp;O13&amp;" "&amp;P13)="TRUE FALSE FALSE",0,IF((N13&amp;" "&amp;O13&amp;" "&amp;P13)="FALSE TRUE FALSE",0,IF((N13&amp;" "&amp;O13&amp;" "&amp;P13)="FALSE FALSE TRUE",0,1))))</f>
        <v>1</v>
      </c>
      <c r="R13" s="20">
        <f>IF((N13&amp;" "&amp;O13&amp;" "&amp;P13)="TRUE FALSE FALSE",IF(ISTEXT(D13)=TRUE,0,1),0)</f>
        <v>0</v>
      </c>
      <c r="S13" s="20">
        <f>IF((N13&amp;" "&amp;O13&amp;" "&amp;P13)="FALSE TRUE FALSE",IF(ISNUMBER(E13)=TRUE,0,1),0)</f>
        <v>0</v>
      </c>
      <c r="T13" s="20">
        <f>VLOOKUP((N13&amp;" "&amp;O13&amp;" "&amp;P13),YN_2,2,FALSE)</f>
        <v>0</v>
      </c>
      <c r="U13" s="20" t="b">
        <f>ISNUMBER(E13)</f>
        <v>0</v>
      </c>
    </row>
    <row r="14" spans="1:21" ht="48" customHeight="1" x14ac:dyDescent="0.2">
      <c r="A14" s="179"/>
      <c r="B14" s="87" t="s">
        <v>29</v>
      </c>
      <c r="C14" s="323" t="str">
        <f>IF(T14="Invalid Input","Please select only one option","")</f>
        <v/>
      </c>
      <c r="D14" s="343"/>
      <c r="E14" s="340"/>
      <c r="F14" s="11" t="str">
        <f>IF(M14=1,"*","")</f>
        <v>*</v>
      </c>
      <c r="M14" s="20">
        <f>IF(SUM(Q14:S14)&lt;&gt;0,1,)</f>
        <v>1</v>
      </c>
      <c r="N14" s="18" t="b">
        <v>0</v>
      </c>
      <c r="O14" s="18" t="b">
        <v>0</v>
      </c>
      <c r="P14" s="19" t="b">
        <v>0</v>
      </c>
      <c r="Q14" s="20">
        <f>IF((N14&amp;" "&amp;O14&amp;" "&amp;P14)="FALSE FALSE FALSE",1,IF((N14&amp;" "&amp;O14&amp;" "&amp;P14)="TRUE FALSE FALSE",0,IF((N14&amp;" "&amp;O14&amp;" "&amp;P14)="FALSE TRUE FALSE",0,IF((N14&amp;" "&amp;O14&amp;" "&amp;P14)="FALSE FALSE TRUE",0,1))))</f>
        <v>1</v>
      </c>
      <c r="R14" s="20">
        <f>IF((N14&amp;" "&amp;O14&amp;" "&amp;P14)="TRUE FALSE FALSE",IF(ISTEXT(D14)=TRUE,0,1),0)</f>
        <v>0</v>
      </c>
      <c r="S14" s="20">
        <f>IF((N14&amp;" "&amp;O14&amp;" "&amp;P14)="FALSE TRUE FALSE",IF(ISNUMBER(E14)=TRUE,0,1),0)</f>
        <v>0</v>
      </c>
      <c r="T14" s="20">
        <f>VLOOKUP((N14&amp;" "&amp;O14&amp;" "&amp;P14),YN_2,2,FALSE)</f>
        <v>0</v>
      </c>
      <c r="U14" s="20" t="b">
        <f>ISNUMBER(E14)</f>
        <v>0</v>
      </c>
    </row>
    <row r="15" spans="1:21" ht="108" customHeight="1" x14ac:dyDescent="0.2">
      <c r="A15" s="179"/>
      <c r="B15" s="87" t="s">
        <v>460</v>
      </c>
      <c r="C15" s="323" t="str">
        <f>IF(T15="Invalid Input","Please select only one option","")</f>
        <v/>
      </c>
      <c r="D15" s="343"/>
      <c r="E15" s="340"/>
      <c r="F15" s="11" t="str">
        <f>IF(M15=1,"*","")</f>
        <v>*</v>
      </c>
      <c r="M15" s="20">
        <f>IF(SUM(Q15:S15)&lt;&gt;0,1,)</f>
        <v>1</v>
      </c>
      <c r="N15" s="18" t="b">
        <v>0</v>
      </c>
      <c r="O15" s="18" t="b">
        <v>0</v>
      </c>
      <c r="P15" s="19" t="b">
        <v>0</v>
      </c>
      <c r="Q15" s="20">
        <f>IF((N15&amp;" "&amp;O15&amp;" "&amp;P15)="FALSE FALSE FALSE",1,IF((N15&amp;" "&amp;O15&amp;" "&amp;P15)="TRUE FALSE FALSE",0,IF((N15&amp;" "&amp;O15&amp;" "&amp;P15)="FALSE TRUE FALSE",0,IF((N15&amp;" "&amp;O15&amp;" "&amp;P15)="FALSE FALSE TRUE",0,1))))</f>
        <v>1</v>
      </c>
      <c r="R15" s="20">
        <f>IF((N15&amp;" "&amp;O15&amp;" "&amp;P15)="TRUE FALSE FALSE",IF(ISTEXT(D15)=TRUE,0,1),0)</f>
        <v>0</v>
      </c>
      <c r="S15" s="20">
        <f>IF((N15&amp;" "&amp;O15&amp;" "&amp;P15)="FALSE TRUE FALSE",IF(ISNUMBER(E15)=TRUE,0,1),0)</f>
        <v>0</v>
      </c>
      <c r="T15" s="20">
        <f>VLOOKUP((N15&amp;" "&amp;O15&amp;" "&amp;P15),YN_2,2,FALSE)</f>
        <v>0</v>
      </c>
      <c r="U15" s="20" t="b">
        <f>ISNUMBER(E15)</f>
        <v>0</v>
      </c>
    </row>
    <row r="16" spans="1:21" ht="48" customHeight="1" x14ac:dyDescent="0.2">
      <c r="A16" s="179"/>
      <c r="B16" s="87" t="s">
        <v>639</v>
      </c>
      <c r="C16" s="323" t="str">
        <f>IF(T16="Invalid Input","Please select only one option","")</f>
        <v/>
      </c>
      <c r="D16" s="343"/>
      <c r="E16" s="340"/>
      <c r="F16" s="11" t="str">
        <f>IF(M16=1,"*","")</f>
        <v>*</v>
      </c>
      <c r="M16" s="20">
        <f>IF(SUM(Q16:S16)&lt;&gt;0,1,)</f>
        <v>1</v>
      </c>
      <c r="N16" s="18" t="b">
        <v>0</v>
      </c>
      <c r="O16" s="18" t="b">
        <v>0</v>
      </c>
      <c r="P16" s="19" t="b">
        <v>0</v>
      </c>
      <c r="Q16" s="20">
        <f>IF((N16&amp;" "&amp;O16&amp;" "&amp;P16)="FALSE FALSE FALSE",1,IF((N16&amp;" "&amp;O16&amp;" "&amp;P16)="TRUE FALSE FALSE",0,IF((N16&amp;" "&amp;O16&amp;" "&amp;P16)="FALSE TRUE FALSE",0,IF((N16&amp;" "&amp;O16&amp;" "&amp;P16)="FALSE FALSE TRUE",0,1))))</f>
        <v>1</v>
      </c>
      <c r="R16" s="20">
        <f>IF((N16&amp;" "&amp;O16&amp;" "&amp;P16)="TRUE FALSE FALSE",IF(ISTEXT(D16)=TRUE,0,1),0)</f>
        <v>0</v>
      </c>
      <c r="S16" s="20">
        <f>IF((N16&amp;" "&amp;O16&amp;" "&amp;P16)="FALSE TRUE FALSE",IF(ISNUMBER(E16)=TRUE,0,1),0)</f>
        <v>0</v>
      </c>
      <c r="T16" s="20">
        <f>VLOOKUP((N16&amp;" "&amp;O16&amp;" "&amp;P16),YN_2,2,FALSE)</f>
        <v>0</v>
      </c>
      <c r="U16" s="20" t="b">
        <f>ISNUMBER(E16)</f>
        <v>0</v>
      </c>
    </row>
    <row r="17" spans="1:22" ht="48" customHeight="1" thickBot="1" x14ac:dyDescent="0.25">
      <c r="A17" s="179"/>
      <c r="B17" s="344" t="s">
        <v>371</v>
      </c>
      <c r="C17" s="353" t="str">
        <f>IF(T17="Invalid Input","Please select only one option","")</f>
        <v/>
      </c>
      <c r="D17" s="345"/>
      <c r="E17" s="354"/>
      <c r="F17" s="11" t="str">
        <f>IF(M17=1,"*","")</f>
        <v>*</v>
      </c>
      <c r="M17" s="20">
        <f>IF(SUM(Q17:S17)&lt;&gt;0,1,)</f>
        <v>1</v>
      </c>
      <c r="N17" s="18" t="b">
        <v>0</v>
      </c>
      <c r="O17" s="18" t="b">
        <v>0</v>
      </c>
      <c r="P17" s="19" t="b">
        <v>0</v>
      </c>
      <c r="Q17" s="20">
        <f>IF((N17&amp;" "&amp;O17&amp;" "&amp;P17)="FALSE FALSE FALSE",1,IF((N17&amp;" "&amp;O17&amp;" "&amp;P17)="TRUE FALSE FALSE",0,IF((N17&amp;" "&amp;O17&amp;" "&amp;P17)="FALSE TRUE FALSE",0,IF((N17&amp;" "&amp;O17&amp;" "&amp;P17)="FALSE FALSE TRUE",0,1))))</f>
        <v>1</v>
      </c>
      <c r="R17" s="20">
        <f>IF((N17&amp;" "&amp;O17&amp;" "&amp;P17)="TRUE FALSE FALSE",IF(ISTEXT(D17)=TRUE,0,1),0)</f>
        <v>0</v>
      </c>
      <c r="S17" s="20">
        <f>IF((N17&amp;" "&amp;O17&amp;" "&amp;P17)="FALSE TRUE FALSE",IF(ISNUMBER(E17)=TRUE,0,1),0)</f>
        <v>0</v>
      </c>
      <c r="T17" s="20">
        <f>VLOOKUP((N17&amp;" "&amp;O17&amp;" "&amp;P17),YN_2,2,FALSE)</f>
        <v>0</v>
      </c>
      <c r="U17" s="20" t="b">
        <f>ISNUMBER(E17)</f>
        <v>0</v>
      </c>
    </row>
    <row r="18" spans="1:22" ht="39.950000000000003" customHeight="1" thickBot="1" x14ac:dyDescent="0.3">
      <c r="B18" s="508" t="s">
        <v>540</v>
      </c>
      <c r="C18" s="144"/>
      <c r="D18" s="144"/>
      <c r="E18" s="170"/>
      <c r="L18" s="249" t="s">
        <v>393</v>
      </c>
      <c r="M18" s="2" t="str">
        <f>IF(SUM(M13:M17)&lt;&gt;0,"Invalid","Valid")</f>
        <v>Invalid</v>
      </c>
    </row>
    <row r="19" spans="1:22" ht="224.25" customHeight="1" thickBot="1" x14ac:dyDescent="0.25">
      <c r="A19" s="179"/>
      <c r="B19" s="346" t="s">
        <v>497</v>
      </c>
      <c r="C19" s="332" t="str">
        <f>IF((N19&amp;" "&amp;O19)="TRUE TRUE","Please select only one option","")</f>
        <v/>
      </c>
      <c r="D19" s="347"/>
      <c r="E19" s="342"/>
      <c r="F19" s="11" t="str">
        <f>IF(M19=1,"*","")</f>
        <v>*</v>
      </c>
      <c r="M19" s="20">
        <f>IF(SUM(Q19:S19)&lt;&gt;0,1,)</f>
        <v>1</v>
      </c>
      <c r="N19" s="18" t="b">
        <v>0</v>
      </c>
      <c r="O19" s="18" t="b">
        <v>0</v>
      </c>
      <c r="P19" s="18"/>
      <c r="Q19" s="20">
        <f>IF((N19&amp;" "&amp;O19)="FALSE FALSE",1,IF((N19&amp;" "&amp;O19)="TRUE FALSE",0,IF((N19&amp;" "&amp;O19)="FALSE TRUE",0,1)))</f>
        <v>1</v>
      </c>
      <c r="R19" s="20">
        <f>IF((N19&amp;" "&amp;O19)="TRUE FALSE",IF(ISTEXT(D19)=TRUE,0,1),0)</f>
        <v>0</v>
      </c>
      <c r="S19" s="20">
        <f>IF((N19&amp;" "&amp;O19)="FALSE TRUE",IF(ISNUMBER(E19)=TRUE,0,1),0)</f>
        <v>0</v>
      </c>
      <c r="T19" s="20" t="str">
        <f>IF((N19&amp;" "&amp;O19)="TRUE FALSE","Yes",IF((N19&amp;" "&amp;O19)="FALSE TRUE","No",""))</f>
        <v/>
      </c>
      <c r="U19" s="20" t="b">
        <f>ISNUMBER(E19)</f>
        <v>0</v>
      </c>
      <c r="V19" s="20"/>
    </row>
    <row r="20" spans="1:22" x14ac:dyDescent="0.2">
      <c r="E20" s="488"/>
    </row>
    <row r="21" spans="1:22" ht="15" x14ac:dyDescent="0.2">
      <c r="B21" s="355" t="str">
        <f>IF(T21="No",IF(U21="Yes","Please note that your application will not proceed until all required documentation is submitted",""),"")</f>
        <v/>
      </c>
      <c r="C21" s="246"/>
      <c r="D21" s="246"/>
      <c r="E21" s="246"/>
      <c r="L21" s="249" t="s">
        <v>393</v>
      </c>
      <c r="M21" s="2" t="str">
        <f>IF(SUM(M19)&lt;&gt;0,"Invalid","Valid")</f>
        <v>Invalid</v>
      </c>
      <c r="R21" s="20"/>
      <c r="T21" s="20" t="str">
        <f>IF(COUNTIF(T13:T19,"No")&lt;&gt;0,"No","")</f>
        <v/>
      </c>
      <c r="U21" s="20" t="str">
        <f>IF(COUNTIF(U13:U19,"TRUE")&gt;0,"Yes","")</f>
        <v/>
      </c>
    </row>
    <row r="22" spans="1:22" x14ac:dyDescent="0.25">
      <c r="C22" s="247"/>
    </row>
    <row r="23" spans="1:22" ht="15" x14ac:dyDescent="0.25">
      <c r="B23" s="426" t="str">
        <f>IF(COUNTIF($M$8:M22,"Invalid")=2,"Please Complete all Sections",IF(COUNTIF($M$8:M22,"Invalid")=0,"All Sections Completed",IF(COUNTIF($M$8:M22,"Invalid")&lt;2,"Please Ensure all sections are completed before progressing to the next section")))</f>
        <v>Please Complete all Sections</v>
      </c>
      <c r="C23" s="427"/>
      <c r="D23" s="427"/>
      <c r="E23" s="427"/>
    </row>
  </sheetData>
  <sheetProtection algorithmName="SHA-512" hashValue="W6oQOw4e4HwLd95LCSYfiOSFGgrUHmyI3ygOy7y5cNKNSsLNrBBW1DrZNUIG+FkBDKcF7ODMlm0R/o5Lo1OnNQ==" saltValue="Ao19cGipCAmOUCW2imaWIQ==" spinCount="100000" sheet="1" objects="1" scenarios="1" selectLockedCells="1"/>
  <mergeCells count="1">
    <mergeCell ref="B12:E12"/>
  </mergeCells>
  <conditionalFormatting sqref="E13">
    <cfRule type="expression" dxfId="18" priority="19">
      <formula>$T$13="Yes"</formula>
    </cfRule>
  </conditionalFormatting>
  <conditionalFormatting sqref="D13">
    <cfRule type="expression" dxfId="17" priority="18">
      <formula>$T$13="No"</formula>
    </cfRule>
  </conditionalFormatting>
  <conditionalFormatting sqref="E14">
    <cfRule type="expression" dxfId="16" priority="17">
      <formula>$T$14="Yes"</formula>
    </cfRule>
  </conditionalFormatting>
  <conditionalFormatting sqref="D14">
    <cfRule type="expression" dxfId="15" priority="16">
      <formula>$T$14="No"</formula>
    </cfRule>
  </conditionalFormatting>
  <conditionalFormatting sqref="E15">
    <cfRule type="expression" dxfId="14" priority="15">
      <formula>$T$15="Yes"</formula>
    </cfRule>
  </conditionalFormatting>
  <conditionalFormatting sqref="D15">
    <cfRule type="expression" dxfId="13" priority="14">
      <formula>$T$15="No"</formula>
    </cfRule>
  </conditionalFormatting>
  <conditionalFormatting sqref="E16">
    <cfRule type="expression" dxfId="12" priority="13">
      <formula>$T$16="Yes"</formula>
    </cfRule>
  </conditionalFormatting>
  <conditionalFormatting sqref="D16">
    <cfRule type="expression" dxfId="11" priority="12">
      <formula>$T$16="No"</formula>
    </cfRule>
  </conditionalFormatting>
  <conditionalFormatting sqref="E17">
    <cfRule type="expression" dxfId="10" priority="11">
      <formula>$T$17="Yes"</formula>
    </cfRule>
  </conditionalFormatting>
  <conditionalFormatting sqref="D17">
    <cfRule type="expression" dxfId="9" priority="10">
      <formula>$T$17="No"</formula>
    </cfRule>
  </conditionalFormatting>
  <conditionalFormatting sqref="E19">
    <cfRule type="expression" dxfId="8" priority="9">
      <formula>$T$19="Yes"</formula>
    </cfRule>
  </conditionalFormatting>
  <conditionalFormatting sqref="D19">
    <cfRule type="expression" dxfId="7" priority="8">
      <formula>$T$19="No"</formula>
    </cfRule>
  </conditionalFormatting>
  <conditionalFormatting sqref="D13:E13">
    <cfRule type="expression" dxfId="6" priority="7">
      <formula>$T$13="N/A"</formula>
    </cfRule>
  </conditionalFormatting>
  <conditionalFormatting sqref="D14:E14">
    <cfRule type="expression" dxfId="5" priority="6">
      <formula>$T$14="N/A"</formula>
    </cfRule>
  </conditionalFormatting>
  <conditionalFormatting sqref="D15:E15">
    <cfRule type="expression" dxfId="4" priority="5">
      <formula>$T$15="N/A"</formula>
    </cfRule>
  </conditionalFormatting>
  <conditionalFormatting sqref="D16:E16">
    <cfRule type="expression" dxfId="3" priority="4">
      <formula>$T$16="N/A"</formula>
    </cfRule>
  </conditionalFormatting>
  <conditionalFormatting sqref="D17:E17">
    <cfRule type="expression" dxfId="2" priority="3">
      <formula>$T$17="N/A"</formula>
    </cfRule>
  </conditionalFormatting>
  <conditionalFormatting sqref="B23">
    <cfRule type="expression" dxfId="1" priority="1">
      <formula>$B$23="All Sections Completed"</formula>
    </cfRule>
  </conditionalFormatting>
  <dataValidations count="2">
    <dataValidation type="date" allowBlank="1" showInputMessage="1" showErrorMessage="1" errorTitle="Date" error="Please only enter dates in the dd/mm/yyyy format_x000a_" sqref="E13:E17 E19">
      <formula1>TODAY()-30</formula1>
      <formula2>TODAY()+7500</formula2>
    </dataValidation>
    <dataValidation type="textLength" operator="lessThan" allowBlank="1" showInputMessage="1" showErrorMessage="1" errorTitle="Cell Values" error="Please do not enter any data into this cell_x000a_" sqref="E20">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485775</xdr:colOff>
                    <xdr:row>12</xdr:row>
                    <xdr:rowOff>9525</xdr:rowOff>
                  </from>
                  <to>
                    <xdr:col>2</xdr:col>
                    <xdr:colOff>1114425</xdr:colOff>
                    <xdr:row>12</xdr:row>
                    <xdr:rowOff>600075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2</xdr:col>
                    <xdr:colOff>1133475</xdr:colOff>
                    <xdr:row>12</xdr:row>
                    <xdr:rowOff>9525</xdr:rowOff>
                  </from>
                  <to>
                    <xdr:col>2</xdr:col>
                    <xdr:colOff>1762125</xdr:colOff>
                    <xdr:row>12</xdr:row>
                    <xdr:rowOff>600075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2</xdr:col>
                    <xdr:colOff>485775</xdr:colOff>
                    <xdr:row>13</xdr:row>
                    <xdr:rowOff>9525</xdr:rowOff>
                  </from>
                  <to>
                    <xdr:col>2</xdr:col>
                    <xdr:colOff>1114425</xdr:colOff>
                    <xdr:row>14</xdr:row>
                    <xdr:rowOff>9525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2</xdr:col>
                    <xdr:colOff>1133475</xdr:colOff>
                    <xdr:row>13</xdr:row>
                    <xdr:rowOff>9525</xdr:rowOff>
                  </from>
                  <to>
                    <xdr:col>2</xdr:col>
                    <xdr:colOff>1762125</xdr:colOff>
                    <xdr:row>14</xdr:row>
                    <xdr:rowOff>9525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2</xdr:col>
                    <xdr:colOff>485775</xdr:colOff>
                    <xdr:row>14</xdr:row>
                    <xdr:rowOff>9525</xdr:rowOff>
                  </from>
                  <to>
                    <xdr:col>2</xdr:col>
                    <xdr:colOff>1114425</xdr:colOff>
                    <xdr:row>15</xdr:row>
                    <xdr:rowOff>9525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2</xdr:col>
                    <xdr:colOff>1133475</xdr:colOff>
                    <xdr:row>14</xdr:row>
                    <xdr:rowOff>9525</xdr:rowOff>
                  </from>
                  <to>
                    <xdr:col>2</xdr:col>
                    <xdr:colOff>1762125</xdr:colOff>
                    <xdr:row>15</xdr:row>
                    <xdr:rowOff>9525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2</xdr:col>
                    <xdr:colOff>485775</xdr:colOff>
                    <xdr:row>15</xdr:row>
                    <xdr:rowOff>9525</xdr:rowOff>
                  </from>
                  <to>
                    <xdr:col>2</xdr:col>
                    <xdr:colOff>1114425</xdr:colOff>
                    <xdr:row>15</xdr:row>
                    <xdr:rowOff>600075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2</xdr:col>
                    <xdr:colOff>1133475</xdr:colOff>
                    <xdr:row>15</xdr:row>
                    <xdr:rowOff>9525</xdr:rowOff>
                  </from>
                  <to>
                    <xdr:col>2</xdr:col>
                    <xdr:colOff>1762125</xdr:colOff>
                    <xdr:row>15</xdr:row>
                    <xdr:rowOff>600075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2</xdr:col>
                    <xdr:colOff>485775</xdr:colOff>
                    <xdr:row>16</xdr:row>
                    <xdr:rowOff>9525</xdr:rowOff>
                  </from>
                  <to>
                    <xdr:col>2</xdr:col>
                    <xdr:colOff>1114425</xdr:colOff>
                    <xdr:row>16</xdr:row>
                    <xdr:rowOff>600075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2</xdr:col>
                    <xdr:colOff>1133475</xdr:colOff>
                    <xdr:row>16</xdr:row>
                    <xdr:rowOff>9525</xdr:rowOff>
                  </from>
                  <to>
                    <xdr:col>2</xdr:col>
                    <xdr:colOff>1762125</xdr:colOff>
                    <xdr:row>16</xdr:row>
                    <xdr:rowOff>600075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2</xdr:col>
                    <xdr:colOff>704850</xdr:colOff>
                    <xdr:row>18</xdr:row>
                    <xdr:rowOff>9525</xdr:rowOff>
                  </from>
                  <to>
                    <xdr:col>2</xdr:col>
                    <xdr:colOff>1600200</xdr:colOff>
                    <xdr:row>18</xdr:row>
                    <xdr:rowOff>2838450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2</xdr:col>
                    <xdr:colOff>1619250</xdr:colOff>
                    <xdr:row>18</xdr:row>
                    <xdr:rowOff>9525</xdr:rowOff>
                  </from>
                  <to>
                    <xdr:col>2</xdr:col>
                    <xdr:colOff>2514600</xdr:colOff>
                    <xdr:row>18</xdr:row>
                    <xdr:rowOff>2838450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2</xdr:col>
                    <xdr:colOff>1781175</xdr:colOff>
                    <xdr:row>12</xdr:row>
                    <xdr:rowOff>9525</xdr:rowOff>
                  </from>
                  <to>
                    <xdr:col>2</xdr:col>
                    <xdr:colOff>2409825</xdr:colOff>
                    <xdr:row>12</xdr:row>
                    <xdr:rowOff>600075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2</xdr:col>
                    <xdr:colOff>1781175</xdr:colOff>
                    <xdr:row>13</xdr:row>
                    <xdr:rowOff>9525</xdr:rowOff>
                  </from>
                  <to>
                    <xdr:col>2</xdr:col>
                    <xdr:colOff>2409825</xdr:colOff>
                    <xdr:row>14</xdr:row>
                    <xdr:rowOff>9525</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2</xdr:col>
                    <xdr:colOff>1781175</xdr:colOff>
                    <xdr:row>14</xdr:row>
                    <xdr:rowOff>9525</xdr:rowOff>
                  </from>
                  <to>
                    <xdr:col>2</xdr:col>
                    <xdr:colOff>2409825</xdr:colOff>
                    <xdr:row>15</xdr:row>
                    <xdr:rowOff>9525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2</xdr:col>
                    <xdr:colOff>1781175</xdr:colOff>
                    <xdr:row>15</xdr:row>
                    <xdr:rowOff>9525</xdr:rowOff>
                  </from>
                  <to>
                    <xdr:col>2</xdr:col>
                    <xdr:colOff>2409825</xdr:colOff>
                    <xdr:row>15</xdr:row>
                    <xdr:rowOff>600075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2</xdr:col>
                    <xdr:colOff>1781175</xdr:colOff>
                    <xdr:row>16</xdr:row>
                    <xdr:rowOff>9525</xdr:rowOff>
                  </from>
                  <to>
                    <xdr:col>2</xdr:col>
                    <xdr:colOff>2409825</xdr:colOff>
                    <xdr:row>16</xdr:row>
                    <xdr:rowOff>600075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7:Z50"/>
  <sheetViews>
    <sheetView showGridLines="0" showRowColHeaders="0" zoomScaleNormal="100" workbookViewId="0">
      <pane ySplit="6" topLeftCell="A7" activePane="bottomLeft" state="frozen"/>
      <selection pane="bottomLeft" activeCell="C20" sqref="C20"/>
    </sheetView>
  </sheetViews>
  <sheetFormatPr defaultColWidth="9.140625" defaultRowHeight="14.25" x14ac:dyDescent="0.2"/>
  <cols>
    <col min="1" max="1" width="9.140625" style="17"/>
    <col min="2" max="2" width="40.7109375" style="429" customWidth="1"/>
    <col min="3" max="3" width="47.5703125" style="17" customWidth="1"/>
    <col min="4" max="4" width="40.7109375" style="17" customWidth="1"/>
    <col min="5" max="10" width="9.140625" style="17"/>
    <col min="11" max="26" width="9.140625" style="17" hidden="1" customWidth="1"/>
    <col min="27" max="16384" width="9.140625" style="17"/>
  </cols>
  <sheetData>
    <row r="7" spans="2:15" ht="15" thickBot="1" x14ac:dyDescent="0.25"/>
    <row r="8" spans="2:15" ht="48" customHeight="1" thickBot="1" x14ac:dyDescent="0.25">
      <c r="B8" s="631" t="s">
        <v>584</v>
      </c>
      <c r="C8" s="632"/>
      <c r="D8" s="633"/>
    </row>
    <row r="9" spans="2:15" x14ac:dyDescent="0.2">
      <c r="B9" s="443"/>
      <c r="C9" s="444"/>
      <c r="D9" s="445"/>
    </row>
    <row r="10" spans="2:15" ht="32.1" customHeight="1" x14ac:dyDescent="0.2">
      <c r="B10" s="628" t="str">
        <f>TRIM(M10&amp;" "&amp;N10&amp;" "&amp;O10)</f>
        <v>I/We the undersigned are authorised by ('the Beneficial Owner') to complete this Beneficial Ownership Form</v>
      </c>
      <c r="C10" s="629"/>
      <c r="D10" s="630"/>
      <c r="M10" s="460" t="s">
        <v>586</v>
      </c>
      <c r="N10" s="458" t="str">
        <f>IF(ISBLANK('Section 2'!C9),"",'Section 2'!C9)</f>
        <v/>
      </c>
      <c r="O10" s="459" t="s">
        <v>587</v>
      </c>
    </row>
    <row r="11" spans="2:15" ht="39.950000000000003" customHeight="1" x14ac:dyDescent="0.2">
      <c r="B11" s="623" t="s">
        <v>577</v>
      </c>
      <c r="C11" s="624"/>
      <c r="D11" s="625"/>
      <c r="M11" s="429"/>
    </row>
    <row r="12" spans="2:15" ht="39.950000000000003" customHeight="1" x14ac:dyDescent="0.2">
      <c r="B12" s="623" t="s">
        <v>581</v>
      </c>
      <c r="C12" s="624"/>
      <c r="D12" s="625"/>
    </row>
    <row r="13" spans="2:15" ht="39.950000000000003" customHeight="1" x14ac:dyDescent="0.2">
      <c r="B13" s="623" t="s">
        <v>582</v>
      </c>
      <c r="C13" s="624"/>
      <c r="D13" s="625"/>
    </row>
    <row r="14" spans="2:15" ht="39.950000000000003" customHeight="1" x14ac:dyDescent="0.2">
      <c r="B14" s="623" t="s">
        <v>578</v>
      </c>
      <c r="C14" s="624"/>
      <c r="D14" s="625"/>
    </row>
    <row r="15" spans="2:15" ht="56.1" customHeight="1" x14ac:dyDescent="0.2">
      <c r="B15" s="623" t="s">
        <v>579</v>
      </c>
      <c r="C15" s="624"/>
      <c r="D15" s="625"/>
    </row>
    <row r="16" spans="2:15" ht="39.950000000000003" customHeight="1" x14ac:dyDescent="0.2">
      <c r="B16" s="623" t="s">
        <v>580</v>
      </c>
      <c r="C16" s="624"/>
      <c r="D16" s="625"/>
    </row>
    <row r="17" spans="1:15" ht="15.95" customHeight="1" x14ac:dyDescent="0.2">
      <c r="B17" s="626"/>
      <c r="C17" s="627"/>
      <c r="D17" s="446"/>
    </row>
    <row r="18" spans="1:15" ht="32.1" customHeight="1" x14ac:dyDescent="0.2">
      <c r="B18" s="448"/>
      <c r="C18" s="454" t="s">
        <v>572</v>
      </c>
      <c r="D18" s="455" t="s">
        <v>573</v>
      </c>
    </row>
    <row r="19" spans="1:15" ht="8.1" customHeight="1" x14ac:dyDescent="0.2">
      <c r="B19" s="448"/>
      <c r="C19" s="449"/>
      <c r="D19" s="447"/>
    </row>
    <row r="20" spans="1:15" ht="32.1" customHeight="1" x14ac:dyDescent="0.2">
      <c r="B20" s="485" t="s">
        <v>574</v>
      </c>
      <c r="C20" s="436"/>
      <c r="D20" s="437"/>
      <c r="E20" s="11" t="str">
        <f>IF(M20&lt;&gt;0,"*","")</f>
        <v>*</v>
      </c>
      <c r="L20" s="3"/>
      <c r="M20" s="9">
        <f>IF(ISTEXT(C20)=TRUE,0,1)+N20</f>
        <v>1</v>
      </c>
      <c r="N20" s="9">
        <f>IF(D20="",0,IF(ISTEXT(D20)=TRUE,0,1))</f>
        <v>0</v>
      </c>
    </row>
    <row r="21" spans="1:15" ht="15.95" customHeight="1" x14ac:dyDescent="0.2">
      <c r="B21" s="448"/>
      <c r="C21" s="451"/>
      <c r="D21" s="450"/>
      <c r="L21" s="3"/>
      <c r="M21" s="9"/>
      <c r="N21" s="9"/>
    </row>
    <row r="22" spans="1:15" ht="32.1" customHeight="1" x14ac:dyDescent="0.2">
      <c r="B22" s="485" t="s">
        <v>575</v>
      </c>
      <c r="C22" s="436"/>
      <c r="D22" s="437"/>
      <c r="E22" s="11" t="str">
        <f>IF(M22&lt;&gt;0,"*","")</f>
        <v>*</v>
      </c>
      <c r="L22" s="3"/>
      <c r="M22" s="9">
        <f>IF(ISTEXT(C22)=TRUE,0,1)+N22</f>
        <v>1</v>
      </c>
      <c r="N22" s="9">
        <f>IF(D20="",0,IF(ISTEXT(D22)=TRUE,0,1))</f>
        <v>0</v>
      </c>
    </row>
    <row r="23" spans="1:15" ht="15.95" customHeight="1" x14ac:dyDescent="0.2">
      <c r="B23" s="448"/>
      <c r="C23" s="451"/>
      <c r="D23" s="450"/>
      <c r="L23" s="3"/>
      <c r="M23" s="9"/>
      <c r="N23" s="9"/>
    </row>
    <row r="24" spans="1:15" ht="32.1" customHeight="1" x14ac:dyDescent="0.2">
      <c r="B24" s="485" t="s">
        <v>576</v>
      </c>
      <c r="C24" s="438"/>
      <c r="D24" s="439"/>
      <c r="E24" s="11" t="str">
        <f>IF(M24&lt;&gt;0,"*","")</f>
        <v>*</v>
      </c>
      <c r="L24" s="3"/>
      <c r="M24" s="9">
        <f>IF(ISNUMBER(C24)=TRUE,0,1)+N24</f>
        <v>1</v>
      </c>
      <c r="N24" s="9">
        <f>IF(D20="",0,IF(ISNUMBER(D24)=TRUE,0,1))</f>
        <v>0</v>
      </c>
    </row>
    <row r="25" spans="1:15" ht="15.95" customHeight="1" thickBot="1" x14ac:dyDescent="0.25">
      <c r="B25" s="486"/>
      <c r="C25" s="453"/>
      <c r="D25" s="452"/>
      <c r="L25" s="3"/>
      <c r="M25" s="3"/>
      <c r="N25" s="3"/>
    </row>
    <row r="26" spans="1:15" x14ac:dyDescent="0.2">
      <c r="L26" s="249" t="s">
        <v>393</v>
      </c>
      <c r="M26" s="2" t="str">
        <f>IF(SUM(M21:M24)&lt;&gt;0,"Invalid","Valid")</f>
        <v>Invalid</v>
      </c>
      <c r="N26" s="3"/>
    </row>
    <row r="28" spans="1:15" x14ac:dyDescent="0.2">
      <c r="A28" s="430"/>
      <c r="B28" s="337"/>
      <c r="C28" s="430"/>
    </row>
    <row r="29" spans="1:15" ht="15" thickBot="1" x14ac:dyDescent="0.25">
      <c r="A29" s="430"/>
      <c r="B29" s="337"/>
      <c r="C29" s="430"/>
    </row>
    <row r="30" spans="1:15" ht="48" customHeight="1" thickBot="1" x14ac:dyDescent="0.25">
      <c r="B30" s="595" t="s">
        <v>585</v>
      </c>
      <c r="C30" s="596"/>
      <c r="D30" s="616"/>
    </row>
    <row r="31" spans="1:15" x14ac:dyDescent="0.2">
      <c r="B31" s="456"/>
      <c r="C31" s="183"/>
      <c r="D31" s="457"/>
    </row>
    <row r="32" spans="1:15" ht="32.1" customHeight="1" x14ac:dyDescent="0.2">
      <c r="B32" s="617" t="str">
        <f>TRIM(M32&amp;" "&amp;N32&amp;" "&amp;O32)</f>
        <v>I/We the undersigned on behalf of (‘the VASP Applicant Firm’) declare that:</v>
      </c>
      <c r="C32" s="618"/>
      <c r="D32" s="619"/>
      <c r="M32" s="460" t="s">
        <v>626</v>
      </c>
      <c r="N32" s="458" t="str">
        <f>IF(ISBLANK('Section 1'!C10),"",'Section 1'!C10)</f>
        <v/>
      </c>
      <c r="O32" s="459" t="s">
        <v>625</v>
      </c>
    </row>
    <row r="33" spans="2:15" ht="39.950000000000003" customHeight="1" x14ac:dyDescent="0.2">
      <c r="B33" s="620" t="str">
        <f>TRIM(M33&amp;" "&amp;N33&amp;" "&amp;O33)</f>
        <v>To the best of our knowledge, information and belief, the information contained in this Beneficial Ownership Form, is true, accurate and supports our view that is suitable, to be a beneficial owner of the VASP Applicant firm.</v>
      </c>
      <c r="C33" s="621"/>
      <c r="D33" s="622"/>
      <c r="M33" s="460" t="s">
        <v>588</v>
      </c>
      <c r="N33" s="458" t="str">
        <f>IF(ISBLANK('Section 2'!C9),"",'Section 2'!C9)</f>
        <v/>
      </c>
      <c r="O33" s="459" t="s">
        <v>589</v>
      </c>
    </row>
    <row r="34" spans="2:15" ht="32.1" customHeight="1" x14ac:dyDescent="0.2">
      <c r="B34" s="433"/>
      <c r="C34" s="434" t="s">
        <v>572</v>
      </c>
      <c r="D34" s="435" t="s">
        <v>573</v>
      </c>
    </row>
    <row r="35" spans="2:15" ht="8.1" customHeight="1" x14ac:dyDescent="0.2">
      <c r="B35" s="433"/>
      <c r="C35" s="434"/>
      <c r="D35" s="435"/>
    </row>
    <row r="36" spans="2:15" ht="32.1" customHeight="1" x14ac:dyDescent="0.2">
      <c r="B36" s="487" t="s">
        <v>574</v>
      </c>
      <c r="C36" s="436"/>
      <c r="D36" s="437"/>
      <c r="E36" s="11" t="str">
        <f>IF(M36&lt;&gt;0,"*","")</f>
        <v>*</v>
      </c>
      <c r="L36" s="3"/>
      <c r="M36" s="9">
        <f>IF(ISTEXT(C36)=TRUE,0,1)+N36</f>
        <v>1</v>
      </c>
      <c r="N36" s="9">
        <f>IF(D36="",0,IF(ISTEXT(D36)=TRUE,0,1))</f>
        <v>0</v>
      </c>
    </row>
    <row r="37" spans="2:15" ht="15.95" customHeight="1" x14ac:dyDescent="0.2">
      <c r="B37" s="433"/>
      <c r="C37" s="434"/>
      <c r="D37" s="435"/>
      <c r="L37" s="3"/>
      <c r="M37" s="9"/>
      <c r="N37" s="9"/>
    </row>
    <row r="38" spans="2:15" ht="32.1" customHeight="1" x14ac:dyDescent="0.2">
      <c r="B38" s="487" t="s">
        <v>575</v>
      </c>
      <c r="C38" s="436"/>
      <c r="D38" s="437"/>
      <c r="E38" s="11" t="str">
        <f>IF(M38&lt;&gt;0,"*","")</f>
        <v>*</v>
      </c>
      <c r="J38" s="178"/>
      <c r="L38" s="3"/>
      <c r="M38" s="9">
        <f>IF(ISTEXT(C38)=TRUE,0,1)+N38</f>
        <v>1</v>
      </c>
      <c r="N38" s="9">
        <f>IF(D36="",0,IF(ISTEXT(D38)=TRUE,0,1))</f>
        <v>0</v>
      </c>
    </row>
    <row r="39" spans="2:15" ht="15.95" customHeight="1" x14ac:dyDescent="0.2">
      <c r="B39" s="433"/>
      <c r="C39" s="434"/>
      <c r="D39" s="435"/>
      <c r="L39" s="3"/>
      <c r="M39" s="9"/>
      <c r="N39" s="9"/>
    </row>
    <row r="40" spans="2:15" ht="32.1" customHeight="1" x14ac:dyDescent="0.2">
      <c r="B40" s="487" t="s">
        <v>576</v>
      </c>
      <c r="C40" s="438"/>
      <c r="D40" s="439"/>
      <c r="E40" s="11" t="str">
        <f>IF(M40&lt;&gt;0,"*","")</f>
        <v>*</v>
      </c>
      <c r="L40" s="3"/>
      <c r="M40" s="9">
        <f>IF(ISNUMBER(C40)=TRUE,0,1)+N40</f>
        <v>1</v>
      </c>
      <c r="N40" s="9">
        <f>IF(D36="",0,IF(ISNUMBER(D40)=TRUE,0,1))</f>
        <v>0</v>
      </c>
    </row>
    <row r="41" spans="2:15" ht="15" thickBot="1" x14ac:dyDescent="0.25">
      <c r="B41" s="440"/>
      <c r="C41" s="441"/>
      <c r="D41" s="442"/>
      <c r="L41" s="3"/>
      <c r="M41" s="3"/>
      <c r="N41" s="3"/>
    </row>
    <row r="42" spans="2:15" x14ac:dyDescent="0.2">
      <c r="B42" s="431"/>
      <c r="C42" s="431"/>
      <c r="D42" s="488"/>
      <c r="L42" s="249" t="s">
        <v>393</v>
      </c>
      <c r="M42" s="2" t="str">
        <f>IF(SUM(M37:M40)&lt;&gt;0,"Invalid","Valid")</f>
        <v>Invalid</v>
      </c>
      <c r="N42" s="3"/>
    </row>
    <row r="43" spans="2:15" ht="15" customHeight="1" x14ac:dyDescent="0.2">
      <c r="B43" s="462" t="s">
        <v>590</v>
      </c>
      <c r="C43" s="461"/>
      <c r="D43" s="205"/>
    </row>
    <row r="46" spans="2:15" ht="15" x14ac:dyDescent="0.2">
      <c r="B46" s="426" t="str">
        <f>IF(COUNTIF($M$8:M45,"Invalid")=2,"Please Complete all Sections",IF(COUNTIF($M$8:M45,"Invalid")=0,"All Sections Completed",IF(COUNTIF($M$8:M45,"Invalid")&lt;2,"Please Ensure all sections are completed before progressing to the next section")))</f>
        <v>Please Complete all Sections</v>
      </c>
      <c r="C46" s="205"/>
      <c r="D46" s="205"/>
    </row>
    <row r="50" spans="2:4" ht="52.5" customHeight="1" x14ac:dyDescent="0.2">
      <c r="B50" s="431"/>
      <c r="C50" s="431"/>
      <c r="D50" s="431"/>
    </row>
  </sheetData>
  <sheetProtection algorithmName="SHA-512" hashValue="tcJn3Y7uS+OcXhXbBw/de+KTTjFpTdYTveWzbsSu2EWfGAemrjmEIepidfFXjD0Scm6etyrIllqiQHJQ9hbYzQ==" saltValue="XB+D9w/2c5P8WI7t8/fU4Q==" spinCount="100000" sheet="1" objects="1" scenarios="1" selectLockedCells="1"/>
  <mergeCells count="12">
    <mergeCell ref="B10:D10"/>
    <mergeCell ref="B11:D11"/>
    <mergeCell ref="B8:D8"/>
    <mergeCell ref="B15:D15"/>
    <mergeCell ref="B16:D16"/>
    <mergeCell ref="B30:D30"/>
    <mergeCell ref="B32:D32"/>
    <mergeCell ref="B33:D33"/>
    <mergeCell ref="B12:D12"/>
    <mergeCell ref="B13:D13"/>
    <mergeCell ref="B14:D14"/>
    <mergeCell ref="B17:C17"/>
  </mergeCells>
  <conditionalFormatting sqref="B46">
    <cfRule type="expression" dxfId="0" priority="1">
      <formula>$B$46="All Sections Completed"</formula>
    </cfRule>
  </conditionalFormatting>
  <dataValidations count="2">
    <dataValidation type="date" allowBlank="1" showInputMessage="1" showErrorMessage="1" errorTitle="Date" error="Only dates within the past three months will be accepted.  _x000a_Please ensure that the date is not greater than today's date._x000a_All dates must be entered using the dd/mm/yyyy format" sqref="C24:D24 C40:D40">
      <formula1>TODAY()-90</formula1>
      <formula2>TODAY()</formula2>
    </dataValidation>
    <dataValidation type="textLength" operator="lessThan" allowBlank="1" showInputMessage="1" showErrorMessage="1" errorTitle="Cell Values" error="Please do not enter any data into this cell_x000a_" sqref="D42">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C18"/>
  <sheetViews>
    <sheetView showGridLines="0" showRowColHeaders="0" workbookViewId="0">
      <pane ySplit="2" topLeftCell="A3" activePane="bottomLeft" state="frozen"/>
      <selection activeCell="G29" sqref="G29"/>
      <selection pane="bottomLeft" activeCell="C6" sqref="C6"/>
    </sheetView>
  </sheetViews>
  <sheetFormatPr defaultRowHeight="15" x14ac:dyDescent="0.25"/>
  <cols>
    <col min="1" max="1" width="8.7109375" customWidth="1"/>
    <col min="2" max="2" width="25.7109375" customWidth="1"/>
    <col min="3" max="3" width="150.7109375" customWidth="1"/>
  </cols>
  <sheetData>
    <row r="1" spans="2:3" ht="15.75" thickBot="1" x14ac:dyDescent="0.3"/>
    <row r="2" spans="2:3" ht="32.1" customHeight="1" x14ac:dyDescent="0.25">
      <c r="B2" s="529" t="s">
        <v>634</v>
      </c>
      <c r="C2" s="530"/>
    </row>
    <row r="3" spans="2:3" s="468" customFormat="1" ht="32.1" customHeight="1" x14ac:dyDescent="0.25">
      <c r="B3" s="531" t="s">
        <v>594</v>
      </c>
      <c r="C3" s="532" t="s">
        <v>595</v>
      </c>
    </row>
    <row r="4" spans="2:3" s="468" customFormat="1" ht="32.1" customHeight="1" x14ac:dyDescent="0.25">
      <c r="B4" s="531" t="s">
        <v>596</v>
      </c>
      <c r="C4" s="465" t="s">
        <v>597</v>
      </c>
    </row>
    <row r="5" spans="2:3" s="468" customFormat="1" ht="32.1" customHeight="1" x14ac:dyDescent="0.25">
      <c r="B5" s="531" t="s">
        <v>598</v>
      </c>
      <c r="C5" s="465" t="s">
        <v>599</v>
      </c>
    </row>
    <row r="6" spans="2:3" s="468" customFormat="1" ht="32.1" customHeight="1" x14ac:dyDescent="0.25">
      <c r="B6" s="531" t="s">
        <v>650</v>
      </c>
      <c r="C6" s="465" t="s">
        <v>655</v>
      </c>
    </row>
    <row r="7" spans="2:3" s="468" customFormat="1" ht="32.1" customHeight="1" x14ac:dyDescent="0.25">
      <c r="B7" s="531" t="s">
        <v>600</v>
      </c>
      <c r="C7" s="532" t="s">
        <v>601</v>
      </c>
    </row>
    <row r="8" spans="2:3" s="468" customFormat="1" ht="32.1" customHeight="1" x14ac:dyDescent="0.25">
      <c r="B8" s="531" t="s">
        <v>602</v>
      </c>
      <c r="C8" s="532" t="s">
        <v>603</v>
      </c>
    </row>
    <row r="9" spans="2:3" s="468" customFormat="1" ht="32.1" customHeight="1" x14ac:dyDescent="0.25">
      <c r="B9" s="531" t="s">
        <v>604</v>
      </c>
      <c r="C9" s="532" t="s">
        <v>605</v>
      </c>
    </row>
    <row r="10" spans="2:3" s="468" customFormat="1" ht="32.1" customHeight="1" x14ac:dyDescent="0.25">
      <c r="B10" s="531" t="s">
        <v>606</v>
      </c>
      <c r="C10" s="532" t="s">
        <v>633</v>
      </c>
    </row>
    <row r="11" spans="2:3" s="468" customFormat="1" ht="32.1" customHeight="1" x14ac:dyDescent="0.25">
      <c r="B11" s="531" t="s">
        <v>607</v>
      </c>
      <c r="C11" s="532" t="s">
        <v>608</v>
      </c>
    </row>
    <row r="12" spans="2:3" s="468" customFormat="1" ht="32.1" customHeight="1" x14ac:dyDescent="0.25">
      <c r="B12" s="531" t="s">
        <v>609</v>
      </c>
      <c r="C12" s="532" t="s">
        <v>610</v>
      </c>
    </row>
    <row r="13" spans="2:3" s="468" customFormat="1" ht="32.1" customHeight="1" x14ac:dyDescent="0.25">
      <c r="B13" s="531" t="s">
        <v>611</v>
      </c>
      <c r="C13" s="532" t="s">
        <v>612</v>
      </c>
    </row>
    <row r="14" spans="2:3" s="468" customFormat="1" ht="32.1" customHeight="1" x14ac:dyDescent="0.25">
      <c r="B14" s="531" t="s">
        <v>613</v>
      </c>
      <c r="C14" s="532" t="s">
        <v>614</v>
      </c>
    </row>
    <row r="15" spans="2:3" s="468" customFormat="1" ht="32.1" customHeight="1" x14ac:dyDescent="0.25">
      <c r="B15" s="531" t="s">
        <v>615</v>
      </c>
      <c r="C15" s="532" t="s">
        <v>616</v>
      </c>
    </row>
    <row r="16" spans="2:3" s="468" customFormat="1" ht="32.1" customHeight="1" x14ac:dyDescent="0.25">
      <c r="B16" s="531" t="s">
        <v>617</v>
      </c>
      <c r="C16" s="532" t="s">
        <v>618</v>
      </c>
    </row>
    <row r="17" spans="2:3" s="468" customFormat="1" ht="32.1" customHeight="1" x14ac:dyDescent="0.25">
      <c r="B17" s="531" t="s">
        <v>619</v>
      </c>
      <c r="C17" s="532" t="s">
        <v>620</v>
      </c>
    </row>
    <row r="18" spans="2:3" s="468" customFormat="1" ht="159.94999999999999" customHeight="1" thickBot="1" x14ac:dyDescent="0.3">
      <c r="B18" s="533" t="s">
        <v>621</v>
      </c>
      <c r="C18" s="467" t="s">
        <v>646</v>
      </c>
    </row>
  </sheetData>
  <sheetProtection algorithmName="SHA-512" hashValue="P5yoPsgsjXsvRrI3H2wia4MsnrhuN7JrepeSDH3iciKT0esIutD3uuV3AAor88AO6Wz+gsLvwneHkHhkMfHOqQ==" saltValue="x0MrpDKz11IQRBBkASKqgQ==" spinCount="100000" sheet="1" objects="1" scenarios="1" selectLockedCells="1" selectUnlockedCells="1"/>
  <pageMargins left="0.7" right="0.7" top="0.75" bottom="0.75" header="0.3" footer="0.3"/>
  <pageSetup paperSize="9" orientation="landscape" r:id="rId1"/>
  <headerFooter>
    <oddHeader>&amp;L&amp;"Times New Roman,Regular"&amp;12&amp;K000000 </oddHeader>
    <evenHeader>&amp;L&amp;"Times New Roman,Regular"&amp;12&amp;K000000 </evenHeader>
    <firstHeader>&amp;L&amp;"Times New Roman,Regular"&amp;12&amp;K000000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75"/>
  <sheetViews>
    <sheetView showGridLines="0" showRowColHeaders="0" zoomScale="90" zoomScaleNormal="90" workbookViewId="0">
      <selection activeCell="B3" sqref="B3:F3"/>
    </sheetView>
  </sheetViews>
  <sheetFormatPr defaultColWidth="9.140625" defaultRowHeight="14.25" x14ac:dyDescent="0.2"/>
  <cols>
    <col min="1" max="1" width="10.7109375" style="17" customWidth="1"/>
    <col min="2" max="2" width="14.5703125" style="17" customWidth="1"/>
    <col min="3" max="3" width="49.85546875" style="17" bestFit="1" customWidth="1"/>
    <col min="4" max="4" width="53.140625" style="17" customWidth="1"/>
    <col min="5" max="5" width="22.85546875" style="17" customWidth="1"/>
    <col min="6" max="6" width="20.85546875" style="17" customWidth="1"/>
    <col min="7" max="7" width="5.42578125" style="17" customWidth="1"/>
    <col min="8" max="8" width="15.7109375" style="17" hidden="1" customWidth="1"/>
    <col min="9" max="16384" width="9.140625" style="17"/>
  </cols>
  <sheetData>
    <row r="1" spans="1:33" ht="20.25" thickBot="1" x14ac:dyDescent="0.3">
      <c r="A1" s="33" t="s">
        <v>383</v>
      </c>
      <c r="B1" s="34"/>
      <c r="C1" s="34"/>
      <c r="D1" s="34"/>
      <c r="E1" s="34"/>
      <c r="F1" s="34"/>
      <c r="G1" s="34"/>
      <c r="H1" s="35"/>
      <c r="I1" s="34"/>
      <c r="J1" s="34"/>
      <c r="K1" s="34"/>
      <c r="L1" s="34"/>
      <c r="M1" s="34"/>
      <c r="N1" s="34"/>
      <c r="O1" s="34"/>
      <c r="P1" s="34"/>
      <c r="Q1" s="34"/>
      <c r="R1" s="34"/>
      <c r="S1" s="34"/>
      <c r="T1" s="34"/>
      <c r="U1" s="34"/>
      <c r="V1" s="34"/>
      <c r="W1" s="34"/>
      <c r="X1" s="34"/>
      <c r="Y1" s="34"/>
      <c r="Z1" s="34"/>
      <c r="AA1" s="34"/>
      <c r="AB1" s="34"/>
      <c r="AC1" s="34"/>
      <c r="AD1" s="34"/>
      <c r="AE1" s="34"/>
      <c r="AF1" s="34"/>
      <c r="AG1" s="34"/>
    </row>
    <row r="2" spans="1:33" ht="32.1" customHeight="1" thickBot="1" x14ac:dyDescent="0.25">
      <c r="A2" s="34"/>
      <c r="B2" s="536" t="s">
        <v>656</v>
      </c>
      <c r="C2" s="537"/>
      <c r="D2" s="537"/>
      <c r="E2" s="537"/>
      <c r="F2" s="538"/>
      <c r="G2" s="34"/>
      <c r="H2" s="35"/>
      <c r="I2" s="34"/>
      <c r="J2" s="34"/>
      <c r="K2" s="34"/>
      <c r="L2" s="34"/>
      <c r="M2" s="34"/>
      <c r="N2" s="34"/>
      <c r="O2" s="34"/>
      <c r="P2" s="34"/>
      <c r="Q2" s="34"/>
      <c r="R2" s="34"/>
      <c r="S2" s="34"/>
      <c r="T2" s="34"/>
      <c r="U2" s="34"/>
      <c r="V2" s="34"/>
      <c r="W2" s="34"/>
      <c r="X2" s="34"/>
      <c r="Y2" s="34"/>
      <c r="Z2" s="34"/>
      <c r="AA2" s="34"/>
      <c r="AB2" s="34"/>
      <c r="AC2" s="34"/>
      <c r="AD2" s="34"/>
      <c r="AE2" s="34"/>
      <c r="AF2" s="34"/>
      <c r="AG2" s="34"/>
    </row>
    <row r="3" spans="1:33" ht="15.75" thickBot="1" x14ac:dyDescent="0.25">
      <c r="A3" s="34"/>
      <c r="B3" s="539"/>
      <c r="C3" s="539"/>
      <c r="D3" s="539"/>
      <c r="E3" s="539"/>
      <c r="F3" s="539"/>
      <c r="G3" s="36"/>
      <c r="H3" s="37" t="s">
        <v>384</v>
      </c>
      <c r="I3" s="36"/>
      <c r="J3" s="36"/>
      <c r="K3" s="36"/>
      <c r="L3" s="36"/>
      <c r="M3" s="36"/>
      <c r="N3" s="36"/>
      <c r="O3" s="36"/>
      <c r="P3" s="36"/>
      <c r="Q3" s="36"/>
      <c r="R3" s="36"/>
      <c r="S3" s="36"/>
      <c r="T3" s="36"/>
      <c r="U3" s="36"/>
      <c r="V3" s="36"/>
      <c r="W3" s="36"/>
      <c r="X3" s="36"/>
      <c r="Y3" s="36"/>
      <c r="Z3" s="36"/>
      <c r="AA3" s="36"/>
      <c r="AB3" s="36"/>
      <c r="AC3" s="36"/>
      <c r="AD3" s="36"/>
      <c r="AE3" s="36"/>
      <c r="AF3" s="36"/>
      <c r="AG3" s="36"/>
    </row>
    <row r="4" spans="1:33" ht="22.5" x14ac:dyDescent="0.3">
      <c r="A4" s="34"/>
      <c r="B4" s="38"/>
      <c r="C4" s="39"/>
      <c r="D4" s="39"/>
      <c r="E4" s="40" t="str">
        <f>IF(COUNTIF(E8:E39, "Invalid") = 0, "Valid", "Invalid" )</f>
        <v>Invalid</v>
      </c>
      <c r="F4" s="41"/>
      <c r="G4" s="42"/>
      <c r="H4" s="43" t="s">
        <v>385</v>
      </c>
      <c r="I4" s="42"/>
      <c r="J4" s="42"/>
      <c r="K4" s="42"/>
      <c r="L4" s="42"/>
      <c r="M4" s="42"/>
      <c r="N4" s="42"/>
      <c r="O4" s="42"/>
      <c r="P4" s="42"/>
      <c r="Q4" s="42"/>
      <c r="R4" s="42"/>
      <c r="S4" s="42"/>
      <c r="T4" s="42"/>
      <c r="U4" s="42"/>
      <c r="V4" s="42"/>
      <c r="W4" s="42"/>
      <c r="X4" s="42"/>
      <c r="Y4" s="42"/>
      <c r="Z4" s="42"/>
      <c r="AA4" s="42"/>
      <c r="AB4" s="42"/>
      <c r="AC4" s="42"/>
      <c r="AD4" s="42"/>
      <c r="AE4" s="42"/>
      <c r="AF4" s="42"/>
      <c r="AG4" s="42"/>
    </row>
    <row r="5" spans="1:33" ht="22.5" x14ac:dyDescent="0.3">
      <c r="A5" s="34"/>
      <c r="B5" s="44"/>
      <c r="C5" s="45" t="s">
        <v>386</v>
      </c>
      <c r="D5" s="45" t="s">
        <v>387</v>
      </c>
      <c r="E5" s="46" t="s">
        <v>388</v>
      </c>
      <c r="F5" s="47" t="s">
        <v>388</v>
      </c>
      <c r="G5" s="42"/>
      <c r="H5" s="43"/>
      <c r="I5" s="42"/>
      <c r="J5" s="42"/>
      <c r="K5" s="42"/>
      <c r="L5" s="42"/>
      <c r="M5" s="42"/>
      <c r="N5" s="42"/>
      <c r="O5" s="42"/>
      <c r="P5" s="42"/>
      <c r="Q5" s="42"/>
      <c r="R5" s="42"/>
      <c r="S5" s="42"/>
      <c r="T5" s="42"/>
      <c r="U5" s="42"/>
      <c r="V5" s="42"/>
      <c r="W5" s="42"/>
      <c r="X5" s="42"/>
      <c r="Y5" s="42"/>
      <c r="Z5" s="42"/>
      <c r="AA5" s="42"/>
      <c r="AB5" s="42"/>
      <c r="AC5" s="42"/>
      <c r="AD5" s="42"/>
      <c r="AE5" s="42"/>
      <c r="AF5" s="42"/>
      <c r="AG5" s="42"/>
    </row>
    <row r="6" spans="1:33" ht="15" x14ac:dyDescent="0.2">
      <c r="A6" s="34"/>
      <c r="B6" s="48"/>
      <c r="C6" s="69" t="s">
        <v>543</v>
      </c>
      <c r="D6" s="49" t="s">
        <v>542</v>
      </c>
      <c r="E6" s="46" t="str">
        <f>'Section 1'!M13</f>
        <v>Invalid</v>
      </c>
      <c r="F6" s="50">
        <f t="shared" ref="F6:F7" si="0">IF(E6="Valid",1,0)</f>
        <v>0</v>
      </c>
      <c r="G6" s="42"/>
      <c r="H6" s="35"/>
      <c r="I6" s="42"/>
      <c r="J6" s="42"/>
      <c r="K6" s="42"/>
      <c r="L6" s="42"/>
      <c r="M6" s="42"/>
      <c r="N6" s="42"/>
      <c r="O6" s="42"/>
      <c r="P6" s="42"/>
      <c r="Q6" s="42"/>
      <c r="R6" s="42"/>
      <c r="S6" s="42"/>
      <c r="T6" s="42"/>
      <c r="U6" s="42"/>
      <c r="V6" s="42"/>
      <c r="W6" s="42"/>
      <c r="X6" s="42"/>
      <c r="Y6" s="42"/>
      <c r="Z6" s="42"/>
      <c r="AA6" s="42"/>
      <c r="AB6" s="42"/>
      <c r="AC6" s="42"/>
      <c r="AD6" s="42"/>
      <c r="AE6" s="42"/>
      <c r="AF6" s="42"/>
      <c r="AG6" s="42"/>
    </row>
    <row r="7" spans="1:33" ht="15" x14ac:dyDescent="0.2">
      <c r="A7" s="34"/>
      <c r="B7" s="48"/>
      <c r="C7" s="45"/>
      <c r="D7" s="49" t="s">
        <v>394</v>
      </c>
      <c r="E7" s="46" t="str">
        <f>'Section 1'!M37</f>
        <v>Invalid</v>
      </c>
      <c r="F7" s="50">
        <f t="shared" si="0"/>
        <v>0</v>
      </c>
      <c r="G7" s="42"/>
      <c r="H7" s="35"/>
      <c r="I7" s="42"/>
      <c r="J7" s="42"/>
      <c r="K7" s="42"/>
      <c r="L7" s="42"/>
      <c r="M7" s="42"/>
      <c r="N7" s="42"/>
      <c r="O7" s="42"/>
      <c r="P7" s="42"/>
      <c r="Q7" s="42"/>
      <c r="R7" s="42"/>
      <c r="S7" s="42"/>
      <c r="T7" s="42"/>
      <c r="U7" s="42"/>
      <c r="V7" s="42"/>
      <c r="W7" s="42"/>
      <c r="X7" s="42"/>
      <c r="Y7" s="42"/>
      <c r="Z7" s="42"/>
      <c r="AA7" s="42"/>
      <c r="AB7" s="42"/>
      <c r="AC7" s="42"/>
      <c r="AD7" s="42"/>
      <c r="AE7" s="42"/>
      <c r="AF7" s="42"/>
      <c r="AG7" s="42"/>
    </row>
    <row r="8" spans="1:33" ht="15" x14ac:dyDescent="0.2">
      <c r="A8" s="34"/>
      <c r="B8" s="48"/>
      <c r="C8" s="51"/>
      <c r="D8" s="51"/>
      <c r="E8" s="46"/>
      <c r="F8" s="50"/>
      <c r="G8" s="42"/>
      <c r="H8" s="35"/>
      <c r="I8" s="42"/>
      <c r="J8" s="42"/>
      <c r="K8" s="42"/>
      <c r="L8" s="42"/>
      <c r="M8" s="42"/>
      <c r="N8" s="42"/>
      <c r="O8" s="42"/>
      <c r="P8" s="42"/>
      <c r="Q8" s="42"/>
      <c r="R8" s="42"/>
      <c r="S8" s="42"/>
      <c r="T8" s="42"/>
      <c r="U8" s="42"/>
      <c r="V8" s="42"/>
      <c r="W8" s="42"/>
      <c r="X8" s="42"/>
      <c r="Y8" s="42"/>
      <c r="Z8" s="42"/>
      <c r="AA8" s="42"/>
      <c r="AB8" s="42"/>
      <c r="AC8" s="42"/>
      <c r="AD8" s="42"/>
      <c r="AE8" s="42"/>
      <c r="AF8" s="42"/>
      <c r="AG8" s="42"/>
    </row>
    <row r="9" spans="1:33" ht="15" x14ac:dyDescent="0.2">
      <c r="A9" s="34"/>
      <c r="B9" s="48"/>
      <c r="C9" s="45" t="s">
        <v>544</v>
      </c>
      <c r="D9" s="51" t="s">
        <v>499</v>
      </c>
      <c r="E9" s="46" t="str">
        <f>'Section 2'!M36</f>
        <v>Invalid</v>
      </c>
      <c r="F9" s="50">
        <f t="shared" ref="F9:F14" si="1">IF(E9="Valid",1,0)</f>
        <v>0</v>
      </c>
      <c r="G9" s="42"/>
      <c r="H9" s="35"/>
      <c r="I9" s="42"/>
      <c r="J9" s="42"/>
      <c r="K9" s="42"/>
      <c r="L9" s="42"/>
      <c r="M9" s="42"/>
      <c r="N9" s="42"/>
      <c r="O9" s="42"/>
      <c r="P9" s="42"/>
      <c r="Q9" s="42"/>
      <c r="R9" s="42"/>
      <c r="S9" s="42"/>
      <c r="T9" s="42"/>
      <c r="U9" s="42"/>
      <c r="V9" s="42"/>
      <c r="W9" s="42"/>
      <c r="X9" s="42"/>
      <c r="Y9" s="42"/>
      <c r="Z9" s="42"/>
      <c r="AA9" s="42"/>
      <c r="AB9" s="42"/>
      <c r="AC9" s="42"/>
      <c r="AD9" s="42"/>
      <c r="AE9" s="42"/>
      <c r="AF9" s="42"/>
      <c r="AG9" s="42"/>
    </row>
    <row r="10" spans="1:33" ht="15" x14ac:dyDescent="0.2">
      <c r="A10" s="34"/>
      <c r="B10" s="48"/>
      <c r="C10" s="51"/>
      <c r="D10" s="51" t="s">
        <v>500</v>
      </c>
      <c r="E10" s="46" t="str">
        <f>'Section 2'!M55</f>
        <v>Invalid</v>
      </c>
      <c r="F10" s="50">
        <f t="shared" si="1"/>
        <v>0</v>
      </c>
      <c r="G10" s="42"/>
      <c r="H10" s="35"/>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row>
    <row r="11" spans="1:33" ht="15" x14ac:dyDescent="0.2">
      <c r="A11" s="34"/>
      <c r="B11" s="48"/>
      <c r="C11" s="51"/>
      <c r="D11" s="51" t="s">
        <v>502</v>
      </c>
      <c r="E11" s="46" t="str">
        <f>'Section 2'!M85</f>
        <v>Invalid</v>
      </c>
      <c r="F11" s="50">
        <f t="shared" si="1"/>
        <v>0</v>
      </c>
      <c r="G11" s="42"/>
      <c r="H11" s="35"/>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row>
    <row r="12" spans="1:33" ht="15" x14ac:dyDescent="0.2">
      <c r="A12" s="34"/>
      <c r="B12" s="48"/>
      <c r="C12" s="51"/>
      <c r="D12" s="51" t="s">
        <v>503</v>
      </c>
      <c r="E12" s="46" t="str">
        <f>'Section 2'!M99</f>
        <v>Invalid</v>
      </c>
      <c r="F12" s="50">
        <f t="shared" si="1"/>
        <v>0</v>
      </c>
      <c r="G12" s="42"/>
      <c r="H12" s="35"/>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3" ht="15" x14ac:dyDescent="0.2">
      <c r="A13" s="34"/>
      <c r="B13" s="48"/>
      <c r="C13" s="51"/>
      <c r="D13" s="51" t="s">
        <v>504</v>
      </c>
      <c r="E13" s="46" t="str">
        <f>'Section 2'!M133</f>
        <v>Invalid</v>
      </c>
      <c r="F13" s="50">
        <f t="shared" si="1"/>
        <v>0</v>
      </c>
      <c r="G13" s="42"/>
      <c r="H13" s="35"/>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row>
    <row r="14" spans="1:33" ht="15" x14ac:dyDescent="0.2">
      <c r="A14" s="34"/>
      <c r="B14" s="48"/>
      <c r="C14" s="51"/>
      <c r="D14" s="51" t="s">
        <v>512</v>
      </c>
      <c r="E14" s="46" t="str">
        <f>'Section 2'!M142</f>
        <v>Invalid</v>
      </c>
      <c r="F14" s="50">
        <f t="shared" si="1"/>
        <v>0</v>
      </c>
      <c r="G14" s="42"/>
      <c r="H14" s="35"/>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row>
    <row r="15" spans="1:33" ht="15" x14ac:dyDescent="0.2">
      <c r="A15" s="34"/>
      <c r="B15" s="48"/>
      <c r="C15" s="51"/>
      <c r="D15" s="51"/>
      <c r="E15" s="46"/>
      <c r="F15" s="50"/>
      <c r="G15" s="42"/>
      <c r="H15" s="35"/>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row>
    <row r="16" spans="1:33" ht="15" x14ac:dyDescent="0.2">
      <c r="A16" s="34"/>
      <c r="B16" s="52"/>
      <c r="C16" s="45" t="s">
        <v>545</v>
      </c>
      <c r="D16" s="51" t="s">
        <v>505</v>
      </c>
      <c r="E16" s="46" t="str">
        <f>'Section 3'!N36</f>
        <v>Invalid</v>
      </c>
      <c r="F16" s="50">
        <f t="shared" ref="F16:F17" si="2">IF(E16="Valid",1,0)</f>
        <v>0</v>
      </c>
      <c r="G16" s="42"/>
      <c r="H16" s="34"/>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row>
    <row r="17" spans="1:33" ht="15" x14ac:dyDescent="0.2">
      <c r="A17" s="34"/>
      <c r="B17" s="52"/>
      <c r="C17" s="51"/>
      <c r="D17" s="51" t="s">
        <v>506</v>
      </c>
      <c r="E17" s="46" t="str">
        <f>'Section 3'!N76</f>
        <v>Invalid</v>
      </c>
      <c r="F17" s="50">
        <f t="shared" si="2"/>
        <v>0</v>
      </c>
      <c r="G17" s="42"/>
      <c r="H17" s="34"/>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row>
    <row r="18" spans="1:33" ht="15" x14ac:dyDescent="0.2">
      <c r="A18" s="34"/>
      <c r="B18" s="52"/>
      <c r="C18" s="51"/>
      <c r="D18" s="51"/>
      <c r="E18" s="46"/>
      <c r="F18" s="50"/>
      <c r="G18" s="42"/>
      <c r="H18" s="34"/>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row>
    <row r="19" spans="1:33" ht="15" x14ac:dyDescent="0.2">
      <c r="A19" s="34"/>
      <c r="B19" s="52"/>
      <c r="C19" s="358" t="s">
        <v>546</v>
      </c>
      <c r="D19" s="51" t="s">
        <v>507</v>
      </c>
      <c r="E19" s="46" t="str">
        <f>'Section 4'!M22</f>
        <v>Invalid</v>
      </c>
      <c r="F19" s="50">
        <f t="shared" ref="F19:F26" si="3">IF(E19="Valid",1,0)</f>
        <v>0</v>
      </c>
      <c r="G19" s="42"/>
      <c r="H19" s="34"/>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row>
    <row r="20" spans="1:33" ht="15" x14ac:dyDescent="0.2">
      <c r="A20" s="34"/>
      <c r="B20" s="52"/>
      <c r="C20" s="45"/>
      <c r="D20" s="51" t="s">
        <v>508</v>
      </c>
      <c r="E20" s="46" t="str">
        <f>'Section 4'!M44</f>
        <v>Invalid</v>
      </c>
      <c r="F20" s="50">
        <f t="shared" si="3"/>
        <v>0</v>
      </c>
      <c r="G20" s="42"/>
      <c r="H20" s="34"/>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row>
    <row r="21" spans="1:33" ht="15" x14ac:dyDescent="0.2">
      <c r="A21" s="34"/>
      <c r="B21" s="52"/>
      <c r="C21" s="51"/>
      <c r="D21" s="51"/>
      <c r="E21" s="46"/>
      <c r="F21" s="47"/>
      <c r="G21" s="42"/>
      <c r="H21" s="34"/>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1:33" ht="15" x14ac:dyDescent="0.2">
      <c r="A22" s="34"/>
      <c r="B22" s="52"/>
      <c r="C22" s="358" t="s">
        <v>547</v>
      </c>
      <c r="D22" s="359" t="s">
        <v>509</v>
      </c>
      <c r="E22" s="46" t="str">
        <f>'Section 5'!M17</f>
        <v>Invalid</v>
      </c>
      <c r="F22" s="50">
        <f t="shared" si="3"/>
        <v>0</v>
      </c>
      <c r="G22" s="42"/>
      <c r="H22" s="34"/>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row>
    <row r="23" spans="1:33" ht="15" x14ac:dyDescent="0.2">
      <c r="A23" s="34"/>
      <c r="B23" s="52"/>
      <c r="C23" s="51"/>
      <c r="D23" s="51"/>
      <c r="E23" s="46"/>
      <c r="F23" s="47"/>
      <c r="G23" s="42"/>
      <c r="H23" s="34"/>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row>
    <row r="24" spans="1:33" ht="15" x14ac:dyDescent="0.2">
      <c r="A24" s="34"/>
      <c r="B24" s="52"/>
      <c r="C24" s="358" t="s">
        <v>548</v>
      </c>
      <c r="D24" s="359" t="s">
        <v>511</v>
      </c>
      <c r="E24" s="46" t="str">
        <f>'Section 6'!M22</f>
        <v>Invalid</v>
      </c>
      <c r="F24" s="50">
        <f t="shared" si="3"/>
        <v>0</v>
      </c>
      <c r="G24" s="42"/>
      <c r="H24" s="34"/>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row>
    <row r="25" spans="1:33" ht="15" x14ac:dyDescent="0.2">
      <c r="A25" s="34"/>
      <c r="B25" s="52"/>
      <c r="C25" s="51"/>
      <c r="D25" s="51"/>
      <c r="E25" s="46"/>
      <c r="F25" s="47"/>
      <c r="G25" s="42"/>
      <c r="H25" s="34"/>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row>
    <row r="26" spans="1:33" ht="15" x14ac:dyDescent="0.2">
      <c r="A26" s="34"/>
      <c r="B26" s="52"/>
      <c r="C26" s="358" t="s">
        <v>549</v>
      </c>
      <c r="D26" s="51" t="s">
        <v>553</v>
      </c>
      <c r="E26" s="46" t="str">
        <f>'Section 7'!N48</f>
        <v>Invalid</v>
      </c>
      <c r="F26" s="50">
        <f t="shared" si="3"/>
        <v>0</v>
      </c>
      <c r="G26" s="42"/>
      <c r="H26" s="34"/>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row>
    <row r="27" spans="1:33" ht="15" x14ac:dyDescent="0.2">
      <c r="A27" s="34"/>
      <c r="B27" s="52"/>
      <c r="C27" s="51"/>
      <c r="D27" s="51"/>
      <c r="E27" s="46"/>
      <c r="F27" s="47"/>
      <c r="G27" s="42"/>
      <c r="H27" s="34"/>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row>
    <row r="28" spans="1:33" ht="15" x14ac:dyDescent="0.2">
      <c r="A28" s="34"/>
      <c r="B28" s="52"/>
      <c r="C28" s="358" t="s">
        <v>550</v>
      </c>
      <c r="D28" s="51" t="s">
        <v>513</v>
      </c>
      <c r="E28" s="46" t="str">
        <f>'Section 8'!$M$21</f>
        <v>Invalid</v>
      </c>
      <c r="F28" s="50">
        <f t="shared" ref="F28:F30" si="4">IF(E28="Valid",1,0)</f>
        <v>0</v>
      </c>
      <c r="G28" s="42"/>
      <c r="H28" s="34"/>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row>
    <row r="29" spans="1:33" ht="15" x14ac:dyDescent="0.2">
      <c r="A29" s="34"/>
      <c r="B29" s="52"/>
      <c r="C29" s="358"/>
      <c r="D29" s="51"/>
      <c r="E29" s="46"/>
      <c r="F29" s="50"/>
      <c r="G29" s="42"/>
      <c r="H29" s="34"/>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3" ht="15" x14ac:dyDescent="0.2">
      <c r="A30" s="34"/>
      <c r="B30" s="52"/>
      <c r="C30" s="358" t="s">
        <v>551</v>
      </c>
      <c r="D30" s="51" t="s">
        <v>514</v>
      </c>
      <c r="E30" s="46" t="str">
        <f>'Section 9'!M18</f>
        <v>Invalid</v>
      </c>
      <c r="F30" s="50">
        <f t="shared" si="4"/>
        <v>0</v>
      </c>
      <c r="G30" s="42"/>
      <c r="H30" s="34"/>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row>
    <row r="31" spans="1:33" ht="15" x14ac:dyDescent="0.2">
      <c r="A31" s="34"/>
      <c r="B31" s="52"/>
      <c r="C31" s="358"/>
      <c r="D31" s="51" t="s">
        <v>571</v>
      </c>
      <c r="E31" s="46" t="str">
        <f>'Section 9'!M21</f>
        <v>Invalid</v>
      </c>
      <c r="F31" s="50">
        <f t="shared" ref="F31" si="5">IF(E31="Valid",1,0)</f>
        <v>0</v>
      </c>
      <c r="G31" s="42"/>
      <c r="H31" s="34"/>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row>
    <row r="32" spans="1:33" ht="15" x14ac:dyDescent="0.2">
      <c r="A32" s="34"/>
      <c r="B32" s="52"/>
      <c r="C32" s="51"/>
      <c r="D32" s="51"/>
      <c r="E32" s="46"/>
      <c r="F32" s="50"/>
      <c r="G32" s="42"/>
      <c r="H32" s="34"/>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row>
    <row r="33" spans="1:33" ht="15.75" x14ac:dyDescent="0.25">
      <c r="A33" s="34"/>
      <c r="B33" s="52"/>
      <c r="C33" s="53" t="s">
        <v>552</v>
      </c>
      <c r="D33" s="54" t="s">
        <v>622</v>
      </c>
      <c r="E33" s="55" t="str">
        <f>'10. Declarations'!M26</f>
        <v>Invalid</v>
      </c>
      <c r="F33" s="56">
        <f>IF(E33="Valid",1,0)</f>
        <v>0</v>
      </c>
      <c r="G33" s="42"/>
      <c r="H33" s="34"/>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row>
    <row r="34" spans="1:33" ht="15.75" x14ac:dyDescent="0.25">
      <c r="A34" s="34"/>
      <c r="B34" s="52"/>
      <c r="C34" s="54"/>
      <c r="D34" s="54" t="s">
        <v>623</v>
      </c>
      <c r="E34" s="55" t="str">
        <f>'10. Declarations'!M42</f>
        <v>Invalid</v>
      </c>
      <c r="F34" s="56">
        <f>IF(E34="Valid",1,0)</f>
        <v>0</v>
      </c>
      <c r="G34" s="42"/>
      <c r="H34" s="34"/>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row>
    <row r="35" spans="1:33" ht="15" x14ac:dyDescent="0.2">
      <c r="A35" s="34"/>
      <c r="B35" s="52"/>
      <c r="C35" s="51"/>
      <c r="D35" s="51"/>
      <c r="E35" s="46"/>
      <c r="F35" s="47"/>
      <c r="G35" s="42"/>
      <c r="H35" s="34"/>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row>
    <row r="36" spans="1:33" ht="15" x14ac:dyDescent="0.2">
      <c r="A36" s="34"/>
      <c r="B36" s="57"/>
      <c r="C36" s="49"/>
      <c r="D36" s="58" t="s">
        <v>389</v>
      </c>
      <c r="E36" s="46" t="str">
        <f>IF(COUNTIF(E6:E35, "Invalid")&gt;0, "Invalid","Valid")</f>
        <v>Invalid</v>
      </c>
      <c r="F36" s="50"/>
      <c r="G36" s="42"/>
      <c r="H36" s="34"/>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row>
    <row r="37" spans="1:33" ht="15" x14ac:dyDescent="0.2">
      <c r="A37" s="34"/>
      <c r="B37" s="52"/>
      <c r="C37" s="59"/>
      <c r="D37" s="59"/>
      <c r="E37" s="60"/>
      <c r="F37" s="61"/>
      <c r="G37" s="42"/>
      <c r="H37" s="34"/>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row>
    <row r="38" spans="1:33" ht="15" x14ac:dyDescent="0.2">
      <c r="A38" s="34"/>
      <c r="B38" s="62"/>
      <c r="C38" s="59"/>
      <c r="D38" s="59"/>
      <c r="E38" s="60"/>
      <c r="F38" s="63"/>
      <c r="G38" s="42"/>
      <c r="H38" s="34"/>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33" ht="15" x14ac:dyDescent="0.2">
      <c r="A39" s="34"/>
      <c r="B39" s="64"/>
      <c r="C39" s="59"/>
      <c r="D39" s="59"/>
      <c r="E39" s="60"/>
      <c r="F39" s="63"/>
      <c r="G39" s="42"/>
      <c r="H39" s="34"/>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row>
    <row r="40" spans="1:33" ht="15.75" thickBot="1" x14ac:dyDescent="0.25">
      <c r="A40" s="34"/>
      <c r="B40" s="65"/>
      <c r="C40" s="66"/>
      <c r="D40" s="66"/>
      <c r="E40" s="67"/>
      <c r="F40" s="68"/>
      <c r="G40" s="42"/>
      <c r="H40" s="34"/>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row>
    <row r="41" spans="1:33" ht="15" x14ac:dyDescent="0.2">
      <c r="A41" s="34"/>
      <c r="B41" s="34"/>
      <c r="C41" s="34"/>
      <c r="D41" s="34"/>
      <c r="E41" s="34"/>
      <c r="F41" s="34"/>
      <c r="G41" s="42"/>
      <c r="H41" s="34"/>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row>
    <row r="42" spans="1:33" ht="15.75" thickBot="1" x14ac:dyDescent="0.25">
      <c r="A42" s="34"/>
      <c r="B42" s="34"/>
      <c r="C42" s="34"/>
      <c r="D42" s="34"/>
      <c r="E42" s="34"/>
      <c r="F42" s="34"/>
      <c r="G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row>
    <row r="43" spans="1:33" ht="15.75" customHeight="1" thickTop="1" x14ac:dyDescent="0.2">
      <c r="A43" s="34"/>
      <c r="B43" s="540" t="s">
        <v>390</v>
      </c>
      <c r="C43" s="541"/>
      <c r="D43" s="541"/>
      <c r="E43" s="541"/>
      <c r="F43" s="542"/>
      <c r="G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row>
    <row r="44" spans="1:33" ht="15.75" customHeight="1" x14ac:dyDescent="0.2">
      <c r="A44" s="34"/>
      <c r="B44" s="543"/>
      <c r="C44" s="544"/>
      <c r="D44" s="544"/>
      <c r="E44" s="544"/>
      <c r="F44" s="545"/>
      <c r="G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row>
    <row r="45" spans="1:33" ht="15.75" customHeight="1" x14ac:dyDescent="0.2">
      <c r="A45" s="34"/>
      <c r="B45" s="543"/>
      <c r="C45" s="544"/>
      <c r="D45" s="544"/>
      <c r="E45" s="544"/>
      <c r="F45" s="545"/>
      <c r="G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row>
    <row r="46" spans="1:33" ht="15.75" customHeight="1" thickBot="1" x14ac:dyDescent="0.25">
      <c r="A46" s="34"/>
      <c r="B46" s="546"/>
      <c r="C46" s="547"/>
      <c r="D46" s="547"/>
      <c r="E46" s="547"/>
      <c r="F46" s="548"/>
      <c r="G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row>
    <row r="47" spans="1:33" ht="15.75" thickTop="1" x14ac:dyDescent="0.2">
      <c r="A47" s="34"/>
      <c r="B47" s="34"/>
      <c r="C47" s="34"/>
      <c r="D47" s="34"/>
      <c r="E47" s="34"/>
      <c r="F47" s="34"/>
      <c r="G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row>
    <row r="48" spans="1:33" ht="15" x14ac:dyDescent="0.2">
      <c r="A48" s="34"/>
      <c r="B48" s="34"/>
      <c r="C48" s="34"/>
      <c r="D48" s="34"/>
      <c r="E48" s="34"/>
      <c r="F48" s="34"/>
      <c r="G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row>
    <row r="49" spans="1:33" ht="15" x14ac:dyDescent="0.2">
      <c r="A49" s="34"/>
      <c r="B49" s="34"/>
      <c r="C49" s="34"/>
      <c r="D49" s="34"/>
      <c r="E49" s="34"/>
      <c r="F49" s="34"/>
      <c r="G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row>
    <row r="50" spans="1:33" ht="15" x14ac:dyDescent="0.2">
      <c r="A50" s="34"/>
      <c r="B50" s="34"/>
      <c r="C50" s="34"/>
      <c r="D50" s="34"/>
      <c r="E50" s="34"/>
      <c r="F50" s="34"/>
      <c r="G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row>
    <row r="51" spans="1:33" ht="15" x14ac:dyDescent="0.2">
      <c r="A51" s="34"/>
      <c r="B51" s="34"/>
      <c r="C51" s="34"/>
      <c r="D51" s="34"/>
      <c r="E51" s="34"/>
      <c r="F51" s="34"/>
      <c r="G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row>
    <row r="52" spans="1:33" ht="15" x14ac:dyDescent="0.2">
      <c r="A52" s="34"/>
      <c r="B52" s="34"/>
      <c r="C52" s="34"/>
      <c r="D52" s="34"/>
      <c r="E52" s="34"/>
      <c r="F52" s="34"/>
      <c r="G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row>
    <row r="53" spans="1:33" ht="15" x14ac:dyDescent="0.2">
      <c r="A53" s="34"/>
      <c r="B53" s="34"/>
      <c r="C53" s="34"/>
      <c r="D53" s="34"/>
      <c r="E53" s="34"/>
      <c r="F53" s="34"/>
      <c r="G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row>
    <row r="54" spans="1:33" ht="15" x14ac:dyDescent="0.2">
      <c r="A54" s="34"/>
      <c r="B54" s="34"/>
      <c r="C54" s="34"/>
      <c r="D54" s="34"/>
      <c r="E54" s="34"/>
      <c r="F54" s="34"/>
      <c r="G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row>
    <row r="55" spans="1:33" ht="15" x14ac:dyDescent="0.2">
      <c r="A55" s="34"/>
      <c r="B55" s="34"/>
      <c r="C55" s="34"/>
      <c r="D55" s="34"/>
      <c r="E55" s="34"/>
      <c r="F55" s="34"/>
      <c r="G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row>
    <row r="56" spans="1:33" ht="15" x14ac:dyDescent="0.2">
      <c r="A56" s="34"/>
      <c r="B56" s="34"/>
      <c r="C56" s="34"/>
      <c r="D56" s="34"/>
      <c r="E56" s="34"/>
      <c r="F56" s="34"/>
      <c r="G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row>
    <row r="57" spans="1:33" ht="15" x14ac:dyDescent="0.2">
      <c r="A57" s="34"/>
      <c r="B57" s="34"/>
      <c r="C57" s="34"/>
      <c r="D57" s="34"/>
      <c r="E57" s="34"/>
      <c r="F57" s="34"/>
      <c r="G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row>
    <row r="58" spans="1:33" ht="15" x14ac:dyDescent="0.2">
      <c r="A58" s="34"/>
      <c r="B58" s="34"/>
      <c r="C58" s="34"/>
      <c r="D58" s="34"/>
      <c r="E58" s="34"/>
      <c r="F58" s="34"/>
      <c r="G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row>
    <row r="59" spans="1:33" ht="15" x14ac:dyDescent="0.2">
      <c r="A59" s="34"/>
      <c r="B59" s="34"/>
      <c r="C59" s="34"/>
      <c r="D59" s="34"/>
      <c r="E59" s="34"/>
      <c r="F59" s="34"/>
      <c r="G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row>
    <row r="60" spans="1:33" ht="15" x14ac:dyDescent="0.2">
      <c r="A60" s="34"/>
      <c r="B60" s="34"/>
      <c r="C60" s="34"/>
      <c r="D60" s="34"/>
      <c r="E60" s="34"/>
      <c r="F60" s="34"/>
      <c r="G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row>
    <row r="61" spans="1:33" ht="15" x14ac:dyDescent="0.2">
      <c r="A61" s="34"/>
      <c r="B61" s="34"/>
      <c r="C61" s="34"/>
      <c r="D61" s="34"/>
      <c r="E61" s="34"/>
      <c r="F61" s="34"/>
      <c r="G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row>
    <row r="62" spans="1:33" ht="15" x14ac:dyDescent="0.2">
      <c r="A62" s="34"/>
      <c r="B62" s="34"/>
      <c r="C62" s="34"/>
      <c r="D62" s="34"/>
      <c r="E62" s="34"/>
      <c r="F62" s="34"/>
      <c r="G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row>
    <row r="63" spans="1:33" ht="15" x14ac:dyDescent="0.2">
      <c r="A63" s="34"/>
      <c r="B63" s="34"/>
      <c r="C63" s="34"/>
      <c r="D63" s="34"/>
      <c r="E63" s="34"/>
      <c r="F63" s="34"/>
      <c r="G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row>
    <row r="64" spans="1:33" ht="15" x14ac:dyDescent="0.2">
      <c r="A64" s="34"/>
      <c r="B64" s="34"/>
      <c r="C64" s="34"/>
      <c r="D64" s="34"/>
      <c r="E64" s="34"/>
      <c r="F64" s="34"/>
      <c r="G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row>
    <row r="65" spans="1:33" ht="15" x14ac:dyDescent="0.2">
      <c r="A65" s="34"/>
      <c r="B65" s="34"/>
      <c r="C65" s="34"/>
      <c r="D65" s="34"/>
      <c r="E65" s="34"/>
      <c r="F65" s="34"/>
      <c r="G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row>
    <row r="66" spans="1:33" ht="15" x14ac:dyDescent="0.2">
      <c r="A66" s="34"/>
      <c r="B66" s="34"/>
      <c r="C66" s="34"/>
      <c r="D66" s="34"/>
      <c r="E66" s="34"/>
      <c r="F66" s="34"/>
      <c r="G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row>
    <row r="67" spans="1:33" ht="15" x14ac:dyDescent="0.2">
      <c r="A67" s="34"/>
      <c r="B67" s="34"/>
      <c r="C67" s="34"/>
      <c r="D67" s="34"/>
      <c r="E67" s="34"/>
      <c r="F67" s="34"/>
      <c r="G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row>
    <row r="68" spans="1:33" ht="15" x14ac:dyDescent="0.2">
      <c r="A68" s="34"/>
      <c r="B68" s="34"/>
      <c r="C68" s="34"/>
      <c r="D68" s="34"/>
      <c r="E68" s="34"/>
      <c r="F68" s="34"/>
      <c r="G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row>
    <row r="69" spans="1:33" ht="15" x14ac:dyDescent="0.2">
      <c r="A69" s="34"/>
      <c r="B69" s="34"/>
      <c r="C69" s="34"/>
      <c r="D69" s="34"/>
      <c r="E69" s="34"/>
      <c r="F69" s="34"/>
      <c r="G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row>
    <row r="70" spans="1:33" ht="15" x14ac:dyDescent="0.2">
      <c r="A70" s="34"/>
      <c r="B70" s="34"/>
      <c r="C70" s="34"/>
      <c r="D70" s="34"/>
      <c r="E70" s="34"/>
      <c r="F70" s="34"/>
      <c r="G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row>
    <row r="71" spans="1:33" ht="15" x14ac:dyDescent="0.2">
      <c r="A71" s="34"/>
      <c r="B71" s="34"/>
      <c r="C71" s="34"/>
      <c r="D71" s="34"/>
      <c r="E71" s="34"/>
      <c r="F71" s="34"/>
      <c r="G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row>
    <row r="72" spans="1:33" ht="15" x14ac:dyDescent="0.2">
      <c r="A72" s="34"/>
      <c r="B72" s="34"/>
      <c r="C72" s="34"/>
      <c r="D72" s="34"/>
      <c r="E72" s="34"/>
      <c r="F72" s="34"/>
      <c r="G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row>
    <row r="73" spans="1:33" ht="15" x14ac:dyDescent="0.2">
      <c r="A73" s="34"/>
      <c r="B73" s="34"/>
      <c r="C73" s="34"/>
      <c r="D73" s="34"/>
      <c r="E73" s="34"/>
      <c r="F73" s="34"/>
      <c r="G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row>
    <row r="74" spans="1:33" ht="15" x14ac:dyDescent="0.2">
      <c r="A74" s="34"/>
      <c r="B74" s="34"/>
      <c r="C74" s="34"/>
      <c r="D74" s="34"/>
      <c r="E74" s="34"/>
      <c r="F74" s="34"/>
      <c r="G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row>
    <row r="75" spans="1:33" ht="15" x14ac:dyDescent="0.2">
      <c r="A75" s="34"/>
      <c r="B75" s="34"/>
      <c r="C75" s="34"/>
      <c r="D75" s="34"/>
      <c r="E75" s="34"/>
      <c r="F75" s="34"/>
      <c r="G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row>
  </sheetData>
  <sheetProtection algorithmName="SHA-512" hashValue="SCyQ9Je3gFuRRl6BCM8kVq+s6w1X+TUsOirJ/RCnDrpKeczHEUAleQ4RGKaDNrbKPdgm5iZ7+963XMpqGpvRLw==" saltValue="ZDjejKQzBTXyrj9iecmFcA==" spinCount="100000" sheet="1" objects="1" scenarios="1" selectLockedCells="1" selectUnlockedCells="1"/>
  <sortState ref="C9:F13">
    <sortCondition ref="E12"/>
  </sortState>
  <mergeCells count="3">
    <mergeCell ref="B2:F2"/>
    <mergeCell ref="B3:F3"/>
    <mergeCell ref="B43:F46"/>
  </mergeCells>
  <conditionalFormatting sqref="E6 E37:E39 E8 E18 E35 E21:E27">
    <cfRule type="cellIs" dxfId="871" priority="86" operator="equal">
      <formula>"Valid"</formula>
    </cfRule>
    <cfRule type="cellIs" dxfId="870" priority="87" operator="equal">
      <formula>"Invalid"</formula>
    </cfRule>
  </conditionalFormatting>
  <conditionalFormatting sqref="E36">
    <cfRule type="cellIs" dxfId="869" priority="81" operator="equal">
      <formula>"Valid"</formula>
    </cfRule>
    <cfRule type="cellIs" dxfId="868" priority="82" operator="equal">
      <formula>"Invalid"</formula>
    </cfRule>
  </conditionalFormatting>
  <conditionalFormatting sqref="E9">
    <cfRule type="cellIs" dxfId="867" priority="79" operator="equal">
      <formula>"Valid"</formula>
    </cfRule>
    <cfRule type="cellIs" dxfId="866" priority="80" operator="equal">
      <formula>"Invalid"</formula>
    </cfRule>
  </conditionalFormatting>
  <conditionalFormatting sqref="E10 E15">
    <cfRule type="cellIs" dxfId="865" priority="76" operator="equal">
      <formula>"Valid"</formula>
    </cfRule>
    <cfRule type="cellIs" dxfId="864" priority="77" operator="equal">
      <formula>"Invalid"</formula>
    </cfRule>
  </conditionalFormatting>
  <conditionalFormatting sqref="E16">
    <cfRule type="cellIs" dxfId="863" priority="73" operator="equal">
      <formula>"Valid"</formula>
    </cfRule>
    <cfRule type="cellIs" dxfId="862" priority="74" operator="equal">
      <formula>"Invalid"</formula>
    </cfRule>
  </conditionalFormatting>
  <conditionalFormatting sqref="E17">
    <cfRule type="cellIs" dxfId="861" priority="70" operator="equal">
      <formula>"Valid"</formula>
    </cfRule>
    <cfRule type="cellIs" dxfId="860" priority="71" operator="equal">
      <formula>"Invalid"</formula>
    </cfRule>
  </conditionalFormatting>
  <conditionalFormatting sqref="E19">
    <cfRule type="cellIs" dxfId="859" priority="49" operator="equal">
      <formula>"Valid"</formula>
    </cfRule>
    <cfRule type="cellIs" dxfId="858" priority="50" operator="equal">
      <formula>"Invalid"</formula>
    </cfRule>
  </conditionalFormatting>
  <conditionalFormatting sqref="E20">
    <cfRule type="cellIs" dxfId="857" priority="46" operator="equal">
      <formula>"Valid"</formula>
    </cfRule>
    <cfRule type="cellIs" dxfId="856" priority="47" operator="equal">
      <formula>"Invalid"</formula>
    </cfRule>
  </conditionalFormatting>
  <conditionalFormatting sqref="E28:E29">
    <cfRule type="cellIs" dxfId="855" priority="31" operator="equal">
      <formula>"Valid"</formula>
    </cfRule>
    <cfRule type="cellIs" dxfId="854" priority="32" operator="equal">
      <formula>"Invalid"</formula>
    </cfRule>
  </conditionalFormatting>
  <conditionalFormatting sqref="E30 E32">
    <cfRule type="cellIs" dxfId="853" priority="25" operator="equal">
      <formula>"Valid"</formula>
    </cfRule>
    <cfRule type="cellIs" dxfId="852" priority="26" operator="equal">
      <formula>"Invalid"</formula>
    </cfRule>
  </conditionalFormatting>
  <conditionalFormatting sqref="E11">
    <cfRule type="cellIs" dxfId="851" priority="22" operator="equal">
      <formula>"Valid"</formula>
    </cfRule>
    <cfRule type="cellIs" dxfId="850" priority="23" operator="equal">
      <formula>"Invalid"</formula>
    </cfRule>
  </conditionalFormatting>
  <conditionalFormatting sqref="E12:E14">
    <cfRule type="cellIs" dxfId="849" priority="19" operator="equal">
      <formula>"Valid"</formula>
    </cfRule>
    <cfRule type="cellIs" dxfId="848" priority="20" operator="equal">
      <formula>"Invalid"</formula>
    </cfRule>
  </conditionalFormatting>
  <conditionalFormatting sqref="E33:E34">
    <cfRule type="cellIs" dxfId="847" priority="16" operator="equal">
      <formula>"Valid"</formula>
    </cfRule>
    <cfRule type="cellIs" dxfId="846" priority="17" operator="equal">
      <formula>"Invalid"</formula>
    </cfRule>
  </conditionalFormatting>
  <conditionalFormatting sqref="E7">
    <cfRule type="cellIs" dxfId="845" priority="8" operator="equal">
      <formula>"Valid"</formula>
    </cfRule>
    <cfRule type="cellIs" dxfId="844" priority="9" operator="equal">
      <formula>"Invalid"</formula>
    </cfRule>
  </conditionalFormatting>
  <conditionalFormatting sqref="E31">
    <cfRule type="cellIs" dxfId="843" priority="2" operator="equal">
      <formula>"Valid"</formula>
    </cfRule>
    <cfRule type="cellIs" dxfId="842" priority="3" operator="equal">
      <formula>"Invalid"</formula>
    </cfRule>
  </conditionalFormatting>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85" id="{82892AF6-230B-45B6-8A28-5594E736AB7F}">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F36</xm:sqref>
        </x14:conditionalFormatting>
        <x14:conditionalFormatting xmlns:xm="http://schemas.microsoft.com/office/excel/2006/main">
          <x14:cfRule type="iconSet" priority="84" id="{823A97DE-3332-4E79-ADA1-DC2FAE10B222}">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F38</xm:sqref>
        </x14:conditionalFormatting>
        <x14:conditionalFormatting xmlns:xm="http://schemas.microsoft.com/office/excel/2006/main">
          <x14:cfRule type="iconSet" priority="83" id="{751F60AF-B479-4AA0-BD84-04F56A276E4D}">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F39</xm:sqref>
        </x14:conditionalFormatting>
        <x14:conditionalFormatting xmlns:xm="http://schemas.microsoft.com/office/excel/2006/main">
          <x14:cfRule type="iconSet" priority="78" id="{BB9CAF6F-30B7-408B-9B7A-1496FF6696B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F9</xm:sqref>
        </x14:conditionalFormatting>
        <x14:conditionalFormatting xmlns:xm="http://schemas.microsoft.com/office/excel/2006/main">
          <x14:cfRule type="iconSet" priority="75" id="{723D52A2-0EB4-4723-A804-D87A15CB0C38}">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F10 F15</xm:sqref>
        </x14:conditionalFormatting>
        <x14:conditionalFormatting xmlns:xm="http://schemas.microsoft.com/office/excel/2006/main">
          <x14:cfRule type="iconSet" priority="72" id="{C0B86C34-522B-4825-A68E-52518A325B9C}">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F16</xm:sqref>
        </x14:conditionalFormatting>
        <x14:conditionalFormatting xmlns:xm="http://schemas.microsoft.com/office/excel/2006/main">
          <x14:cfRule type="iconSet" priority="69" id="{4310E0C5-04F3-4082-8435-DEB88BB2FE39}">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F17</xm:sqref>
        </x14:conditionalFormatting>
        <x14:conditionalFormatting xmlns:xm="http://schemas.microsoft.com/office/excel/2006/main">
          <x14:cfRule type="iconSet" priority="88" id="{40A18323-8CCC-4457-AE99-4A7279851C47}">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F8 F6</xm:sqref>
        </x14:conditionalFormatting>
        <x14:conditionalFormatting xmlns:xm="http://schemas.microsoft.com/office/excel/2006/main">
          <x14:cfRule type="iconSet" priority="89" id="{88BB0B7D-EBAA-4DF0-AF6E-DAAAF9489C4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F18</xm:sqref>
        </x14:conditionalFormatting>
        <x14:conditionalFormatting xmlns:xm="http://schemas.microsoft.com/office/excel/2006/main">
          <x14:cfRule type="iconSet" priority="48" id="{E6B0A18D-23A2-4D2A-9332-836092443741}">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F19</xm:sqref>
        </x14:conditionalFormatting>
        <x14:conditionalFormatting xmlns:xm="http://schemas.microsoft.com/office/excel/2006/main">
          <x14:cfRule type="iconSet" priority="45" id="{56A29084-D684-4DBA-A283-E5084E3FC855}">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F20</xm:sqref>
        </x14:conditionalFormatting>
        <x14:conditionalFormatting xmlns:xm="http://schemas.microsoft.com/office/excel/2006/main">
          <x14:cfRule type="iconSet" priority="30" id="{77116C7D-9808-461C-A195-892024E6B11F}">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F28:F29</xm:sqref>
        </x14:conditionalFormatting>
        <x14:conditionalFormatting xmlns:xm="http://schemas.microsoft.com/office/excel/2006/main">
          <x14:cfRule type="iconSet" priority="24" id="{2C67B3AA-E83C-4523-98DC-21560BD1C9C9}">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F30 F32</xm:sqref>
        </x14:conditionalFormatting>
        <x14:conditionalFormatting xmlns:xm="http://schemas.microsoft.com/office/excel/2006/main">
          <x14:cfRule type="iconSet" priority="21" id="{3C7668B0-5CCB-4BB8-ABCC-FB30675F1C62}">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F11</xm:sqref>
        </x14:conditionalFormatting>
        <x14:conditionalFormatting xmlns:xm="http://schemas.microsoft.com/office/excel/2006/main">
          <x14:cfRule type="iconSet" priority="18" id="{52D10C97-2316-406B-88BD-57AAA2404A76}">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F12:F14</xm:sqref>
        </x14:conditionalFormatting>
        <x14:conditionalFormatting xmlns:xm="http://schemas.microsoft.com/office/excel/2006/main">
          <x14:cfRule type="iconSet" priority="15" id="{0AE7AEEC-246E-468E-BA5F-FA32D0E3DEDD}">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F33</xm:sqref>
        </x14:conditionalFormatting>
        <x14:conditionalFormatting xmlns:xm="http://schemas.microsoft.com/office/excel/2006/main">
          <x14:cfRule type="iconSet" priority="14" id="{F1E47F45-038B-4ED8-A09B-459CCF1D4EDC}">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F34</xm:sqref>
        </x14:conditionalFormatting>
        <x14:conditionalFormatting xmlns:xm="http://schemas.microsoft.com/office/excel/2006/main">
          <x14:cfRule type="iconSet" priority="10" id="{B4F112D6-E513-4FD4-A8AC-9F3F4CD01EB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F7</xm:sqref>
        </x14:conditionalFormatting>
        <x14:conditionalFormatting xmlns:xm="http://schemas.microsoft.com/office/excel/2006/main">
          <x14:cfRule type="iconSet" priority="7" id="{C9EDF8B9-49BB-4454-B646-B09BC43464A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F22</xm:sqref>
        </x14:conditionalFormatting>
        <x14:conditionalFormatting xmlns:xm="http://schemas.microsoft.com/office/excel/2006/main">
          <x14:cfRule type="iconSet" priority="6" id="{3D0F921C-D4CB-491A-A4D4-6368429524F7}">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F24</xm:sqref>
        </x14:conditionalFormatting>
        <x14:conditionalFormatting xmlns:xm="http://schemas.microsoft.com/office/excel/2006/main">
          <x14:cfRule type="iconSet" priority="5" id="{F3FB4E7D-CA5D-43CA-BE0E-C18B531ACF56}">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F26</xm:sqref>
        </x14:conditionalFormatting>
        <x14:conditionalFormatting xmlns:xm="http://schemas.microsoft.com/office/excel/2006/main">
          <x14:cfRule type="iconSet" priority="1" id="{0F6830CA-F0F2-4CA2-A9A2-9785CD3F7661}">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C19"/>
  <sheetViews>
    <sheetView showGridLines="0" showRowColHeaders="0" workbookViewId="0">
      <selection activeCell="C6" sqref="C6"/>
    </sheetView>
  </sheetViews>
  <sheetFormatPr defaultColWidth="9.140625" defaultRowHeight="12.75" x14ac:dyDescent="0.25"/>
  <cols>
    <col min="1" max="1" width="4.42578125" style="4" customWidth="1"/>
    <col min="2" max="2" width="9.140625" style="9"/>
    <col min="3" max="3" width="150.7109375" style="4" customWidth="1"/>
    <col min="4" max="16384" width="9.140625" style="4"/>
  </cols>
  <sheetData>
    <row r="1" spans="2:3" ht="13.5" thickBot="1" x14ac:dyDescent="0.3"/>
    <row r="2" spans="2:3" ht="39.950000000000003" customHeight="1" thickBot="1" x14ac:dyDescent="0.3">
      <c r="B2" s="549" t="s">
        <v>0</v>
      </c>
      <c r="C2" s="550"/>
    </row>
    <row r="3" spans="2:3" ht="63.95" customHeight="1" x14ac:dyDescent="0.25">
      <c r="B3" s="464">
        <v>1</v>
      </c>
      <c r="C3" s="466" t="s">
        <v>591</v>
      </c>
    </row>
    <row r="4" spans="2:3" ht="48" customHeight="1" x14ac:dyDescent="0.25">
      <c r="B4" s="151">
        <v>2</v>
      </c>
      <c r="C4" s="465" t="s">
        <v>652</v>
      </c>
    </row>
    <row r="5" spans="2:3" ht="63.95" customHeight="1" x14ac:dyDescent="0.25">
      <c r="B5" s="151">
        <v>3</v>
      </c>
      <c r="C5" s="465" t="s">
        <v>653</v>
      </c>
    </row>
    <row r="6" spans="2:3" ht="186" customHeight="1" x14ac:dyDescent="0.25">
      <c r="B6" s="151">
        <v>4</v>
      </c>
      <c r="C6" s="465" t="s">
        <v>651</v>
      </c>
    </row>
    <row r="7" spans="2:3" ht="48" customHeight="1" x14ac:dyDescent="0.25">
      <c r="B7" s="151">
        <v>5</v>
      </c>
      <c r="C7" s="465" t="s">
        <v>592</v>
      </c>
    </row>
    <row r="8" spans="2:3" ht="48" customHeight="1" x14ac:dyDescent="0.25">
      <c r="B8" s="151">
        <v>6</v>
      </c>
      <c r="C8" s="465" t="s">
        <v>627</v>
      </c>
    </row>
    <row r="9" spans="2:3" ht="48" customHeight="1" x14ac:dyDescent="0.25">
      <c r="B9" s="151">
        <v>7</v>
      </c>
      <c r="C9" s="465" t="s">
        <v>593</v>
      </c>
    </row>
    <row r="10" spans="2:3" ht="48" customHeight="1" thickBot="1" x14ac:dyDescent="0.3">
      <c r="B10" s="153">
        <v>8</v>
      </c>
      <c r="C10" s="467" t="s">
        <v>444</v>
      </c>
    </row>
    <row r="12" spans="2:3" ht="13.5" thickBot="1" x14ac:dyDescent="0.3"/>
    <row r="13" spans="2:3" ht="63.95" customHeight="1" thickBot="1" x14ac:dyDescent="0.3">
      <c r="B13" s="551" t="s">
        <v>628</v>
      </c>
      <c r="C13" s="552"/>
    </row>
    <row r="16" spans="2:3" x14ac:dyDescent="0.25">
      <c r="C16" s="463"/>
    </row>
    <row r="17" spans="3:3" x14ac:dyDescent="0.25">
      <c r="C17" s="463"/>
    </row>
    <row r="18" spans="3:3" x14ac:dyDescent="0.25">
      <c r="C18" s="463"/>
    </row>
    <row r="19" spans="3:3" x14ac:dyDescent="0.25">
      <c r="C19" s="463"/>
    </row>
  </sheetData>
  <sheetProtection algorithmName="SHA-512" hashValue="ev6mGfH/gKGhJxuGxRnU10t06w98xdfHPuQR6KBF7kkUGvqy/G8uKyKOdfqCgxzf0NgPC0l4jwY3JiK1KoNEfw==" saltValue="omD0i0AmEb6t+YLdGbHAcQ==" spinCount="100000" sheet="1" objects="1" scenarios="1" selectLockedCells="1" selectUnlockedCells="1"/>
  <mergeCells count="2">
    <mergeCell ref="B2:C2"/>
    <mergeCell ref="B13:C13"/>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7:Z39"/>
  <sheetViews>
    <sheetView showGridLines="0" showRowColHeaders="0" tabSelected="1" zoomScaleNormal="100" workbookViewId="0">
      <pane ySplit="6" topLeftCell="A7" activePane="bottomLeft" state="frozen"/>
      <selection pane="bottomLeft" activeCell="C10" sqref="C10"/>
    </sheetView>
  </sheetViews>
  <sheetFormatPr defaultColWidth="9.140625" defaultRowHeight="12.75" x14ac:dyDescent="0.2"/>
  <cols>
    <col min="1" max="1" width="9.140625" style="3"/>
    <col min="2" max="2" width="80.7109375" style="3" customWidth="1"/>
    <col min="3" max="3" width="60.85546875" style="3" customWidth="1"/>
    <col min="4" max="4" width="9.140625" style="3"/>
    <col min="5" max="8" width="9.140625" style="3" customWidth="1"/>
    <col min="9" max="9" width="13.42578125" style="3" customWidth="1"/>
    <col min="10" max="10" width="12" style="3" hidden="1" customWidth="1"/>
    <col min="11" max="11" width="9.140625" style="22" hidden="1" customWidth="1"/>
    <col min="12" max="12" width="12" style="3" hidden="1" customWidth="1"/>
    <col min="13" max="13" width="9.140625" style="9" hidden="1" customWidth="1"/>
    <col min="14" max="15" width="9.140625" style="3" hidden="1" customWidth="1"/>
    <col min="16" max="16" width="11.140625" style="3" hidden="1" customWidth="1"/>
    <col min="17" max="26" width="9.140625" style="3" hidden="1" customWidth="1"/>
    <col min="27" max="16384" width="9.140625" style="3"/>
  </cols>
  <sheetData>
    <row r="7" spans="1:16" ht="13.5" thickBot="1" x14ac:dyDescent="0.25">
      <c r="A7" s="388"/>
    </row>
    <row r="8" spans="1:16" s="4" customFormat="1" ht="39.950000000000003" customHeight="1" thickBot="1" x14ac:dyDescent="0.3">
      <c r="B8" s="503" t="s">
        <v>463</v>
      </c>
      <c r="C8" s="30"/>
      <c r="K8" s="22"/>
      <c r="M8" s="9"/>
    </row>
    <row r="9" spans="1:16" s="4" customFormat="1" ht="32.1" customHeight="1" x14ac:dyDescent="0.25">
      <c r="B9" s="28" t="s">
        <v>391</v>
      </c>
      <c r="C9" s="29"/>
      <c r="D9" s="11" t="str">
        <f>IF(M9=1,"*","")</f>
        <v>*</v>
      </c>
      <c r="M9" s="9">
        <f>IF(ISNUMBER(C9)=TRUE,0,1)</f>
        <v>1</v>
      </c>
    </row>
    <row r="10" spans="1:16" s="4" customFormat="1" ht="32.1" customHeight="1" x14ac:dyDescent="0.25">
      <c r="B10" s="70" t="s">
        <v>476</v>
      </c>
      <c r="C10" s="71"/>
      <c r="D10" s="11" t="str">
        <f>IF(M10=1,"*","")</f>
        <v>*</v>
      </c>
      <c r="K10" s="1"/>
      <c r="M10" s="9">
        <f>IF(ISTEXT(C10)=TRUE,0,1)</f>
        <v>1</v>
      </c>
    </row>
    <row r="11" spans="1:16" s="4" customFormat="1" ht="32.1" customHeight="1" thickBot="1" x14ac:dyDescent="0.3">
      <c r="B11" s="175" t="s">
        <v>477</v>
      </c>
      <c r="C11" s="118"/>
      <c r="D11" s="11" t="str">
        <f>IF(M11=1,"*","")</f>
        <v>*</v>
      </c>
      <c r="K11" s="23"/>
      <c r="M11" s="9">
        <f>IF(ISNUMBER(C11)=TRUE,0,1)</f>
        <v>1</v>
      </c>
    </row>
    <row r="12" spans="1:16" s="4" customFormat="1" ht="15.95" customHeight="1" x14ac:dyDescent="0.25">
      <c r="B12" s="1"/>
      <c r="C12" s="176"/>
      <c r="K12" s="22"/>
      <c r="M12" s="9"/>
    </row>
    <row r="13" spans="1:16" s="4" customFormat="1" ht="15.95" customHeight="1" x14ac:dyDescent="0.25">
      <c r="B13" s="1"/>
      <c r="C13" s="176"/>
      <c r="K13" s="22"/>
      <c r="L13" s="249" t="s">
        <v>393</v>
      </c>
      <c r="M13" s="2" t="str">
        <f>IF(SUM(M9:M11)&lt;&gt;0,"Invalid","Valid")</f>
        <v>Invalid</v>
      </c>
    </row>
    <row r="14" spans="1:16" s="4" customFormat="1" ht="15.95" customHeight="1" thickBot="1" x14ac:dyDescent="0.3">
      <c r="B14" s="1"/>
      <c r="C14" s="176"/>
      <c r="K14" s="22"/>
      <c r="M14" s="9"/>
    </row>
    <row r="15" spans="1:16" s="4" customFormat="1" ht="39.950000000000003" customHeight="1" thickBot="1" x14ac:dyDescent="0.3">
      <c r="B15" s="503" t="s">
        <v>464</v>
      </c>
      <c r="C15" s="30"/>
      <c r="K15" s="22"/>
      <c r="M15" s="9"/>
    </row>
    <row r="16" spans="1:16" s="4" customFormat="1" ht="39.950000000000003" customHeight="1" x14ac:dyDescent="0.2">
      <c r="B16" s="72" t="s">
        <v>478</v>
      </c>
      <c r="C16" s="271" t="str">
        <f>IF(P16="Invalid Input","Please select only one option","")</f>
        <v/>
      </c>
      <c r="D16" s="11" t="str">
        <f>IF(M16=1,"*","")</f>
        <v>*</v>
      </c>
      <c r="M16" s="9">
        <f>IF((N16&amp;" "&amp;O16)="FALSE FALSE",1,IF((N16&amp;" "&amp;O16)="TRUE FALSE",0,IF((N16&amp;" "&amp;O16)="FALSE TRUE",0,1)))</f>
        <v>1</v>
      </c>
      <c r="N16" s="5" t="b">
        <v>0</v>
      </c>
      <c r="O16" s="5" t="b">
        <v>0</v>
      </c>
      <c r="P16" s="22" t="str">
        <f>IF((N16&amp;" "&amp;O16)="FALSE FALSE","",IF((N16&amp;" "&amp;O16)="TRUE FALSE","Direct",IF((N16&amp;" "&amp;O16)="FALSE TRUE","Indirect","Invalid Input")))</f>
        <v/>
      </c>
    </row>
    <row r="17" spans="1:14" s="4" customFormat="1" ht="56.1" customHeight="1" thickBot="1" x14ac:dyDescent="0.3">
      <c r="B17" s="254" t="s">
        <v>518</v>
      </c>
      <c r="C17" s="186"/>
      <c r="D17" s="11" t="str">
        <f>IF(M17=1,"*","")</f>
        <v/>
      </c>
      <c r="I17" s="9"/>
      <c r="K17" s="22"/>
      <c r="M17" s="9">
        <f>IF(P16="Indirect",IF(C17="",1,IF(P16="Indirect",IF(EXACT(VLOOKUP(C17,Number1,1,FALSE),C17)=TRUE,0,1))),0)</f>
        <v>0</v>
      </c>
      <c r="N17" s="9"/>
    </row>
    <row r="18" spans="1:14" s="4" customFormat="1" ht="15.95" customHeight="1" thickBot="1" x14ac:dyDescent="0.3">
      <c r="A18" s="250"/>
      <c r="B18" s="74"/>
      <c r="C18" s="75"/>
      <c r="D18" s="11"/>
      <c r="I18" s="9"/>
      <c r="K18" s="22"/>
      <c r="M18" s="9"/>
      <c r="N18" s="4" t="s">
        <v>392</v>
      </c>
    </row>
    <row r="19" spans="1:14" s="4" customFormat="1" ht="24" customHeight="1" x14ac:dyDescent="0.25">
      <c r="B19" s="553" t="s">
        <v>519</v>
      </c>
      <c r="C19" s="73"/>
      <c r="D19" s="11" t="str">
        <f t="shared" ref="D19:D28" si="0">IF(M19=1,"*","")</f>
        <v/>
      </c>
      <c r="M19" s="9">
        <f>IF($C$17&gt;=1,IF(ISBLANK(C19)=FALSE,0,1),0)</f>
        <v>0</v>
      </c>
      <c r="N19" s="9">
        <f>IF($C$17="",0,IF($C$17&gt;=1,0,1))</f>
        <v>0</v>
      </c>
    </row>
    <row r="20" spans="1:14" s="4" customFormat="1" ht="24" customHeight="1" x14ac:dyDescent="0.25">
      <c r="B20" s="554"/>
      <c r="C20" s="31"/>
      <c r="D20" s="11" t="str">
        <f t="shared" si="0"/>
        <v/>
      </c>
      <c r="M20" s="9">
        <f>IF($C$17&gt;=2,IF(ISBLANK(C20)=FALSE,0,1),0)</f>
        <v>0</v>
      </c>
      <c r="N20" s="9">
        <f>IF($C$17="",0,IF($C$17&gt;=2,0,1))</f>
        <v>0</v>
      </c>
    </row>
    <row r="21" spans="1:14" s="4" customFormat="1" ht="24" customHeight="1" x14ac:dyDescent="0.25">
      <c r="B21" s="554"/>
      <c r="C21" s="31"/>
      <c r="D21" s="11" t="str">
        <f t="shared" si="0"/>
        <v/>
      </c>
      <c r="M21" s="9">
        <f>IF($C$17&gt;=3,IF(ISBLANK(C21)=FALSE,0,1),0)</f>
        <v>0</v>
      </c>
      <c r="N21" s="9">
        <f>IF($C$17="",0,IF($C$17&gt;=3,0,1))</f>
        <v>0</v>
      </c>
    </row>
    <row r="22" spans="1:14" s="4" customFormat="1" ht="24" customHeight="1" x14ac:dyDescent="0.25">
      <c r="B22" s="554"/>
      <c r="C22" s="31"/>
      <c r="D22" s="11" t="str">
        <f t="shared" si="0"/>
        <v/>
      </c>
      <c r="M22" s="9">
        <f>IF($C$17&gt;=4,IF(ISBLANK(C22)=FALSE,0,1),0)</f>
        <v>0</v>
      </c>
      <c r="N22" s="9">
        <f>IF($C$17="",0,IF($C$17&gt;=4,0,1))</f>
        <v>0</v>
      </c>
    </row>
    <row r="23" spans="1:14" s="4" customFormat="1" ht="24" customHeight="1" x14ac:dyDescent="0.25">
      <c r="B23" s="554"/>
      <c r="C23" s="31"/>
      <c r="D23" s="11" t="str">
        <f t="shared" si="0"/>
        <v/>
      </c>
      <c r="M23" s="9">
        <f>IF($C$17&gt;=5,IF(ISBLANK(C23)=FALSE,0,1),0)</f>
        <v>0</v>
      </c>
      <c r="N23" s="9">
        <f>IF($C$17="",0,IF($C$17&gt;=5,0,1))</f>
        <v>0</v>
      </c>
    </row>
    <row r="24" spans="1:14" s="4" customFormat="1" ht="24" customHeight="1" x14ac:dyDescent="0.25">
      <c r="B24" s="554"/>
      <c r="C24" s="31"/>
      <c r="D24" s="11" t="str">
        <f t="shared" si="0"/>
        <v/>
      </c>
      <c r="M24" s="9">
        <f>IF($C$17&gt;=6,IF(ISBLANK(C24)=FALSE,0,1),0)</f>
        <v>0</v>
      </c>
      <c r="N24" s="9">
        <f>IF($C$17="",0,IF($C$17&gt;=6,0,1))</f>
        <v>0</v>
      </c>
    </row>
    <row r="25" spans="1:14" s="4" customFormat="1" ht="24" customHeight="1" x14ac:dyDescent="0.25">
      <c r="B25" s="554"/>
      <c r="C25" s="31"/>
      <c r="D25" s="11" t="str">
        <f t="shared" si="0"/>
        <v/>
      </c>
      <c r="M25" s="9">
        <f>IF($C$17&gt;=7,IF(ISBLANK(C25)=FALSE,0,1),0)</f>
        <v>0</v>
      </c>
      <c r="N25" s="9">
        <f>IF($C$17="",0,IF($C$17&gt;=7,0,1))</f>
        <v>0</v>
      </c>
    </row>
    <row r="26" spans="1:14" s="4" customFormat="1" ht="24" customHeight="1" x14ac:dyDescent="0.25">
      <c r="B26" s="554"/>
      <c r="C26" s="31"/>
      <c r="D26" s="11" t="str">
        <f t="shared" si="0"/>
        <v/>
      </c>
      <c r="M26" s="9">
        <f>IF($C$17&gt;=8,IF(ISBLANK(C26)=FALSE,0,1),0)</f>
        <v>0</v>
      </c>
      <c r="N26" s="9">
        <f>IF($C$17="",0,IF($C$17&gt;=8,0,1))</f>
        <v>0</v>
      </c>
    </row>
    <row r="27" spans="1:14" s="4" customFormat="1" ht="24" customHeight="1" x14ac:dyDescent="0.25">
      <c r="B27" s="554"/>
      <c r="C27" s="31"/>
      <c r="D27" s="11" t="str">
        <f t="shared" si="0"/>
        <v/>
      </c>
      <c r="M27" s="9">
        <f>IF($C$17&gt;=9,IF(ISBLANK(C27)=FALSE,0,1),0)</f>
        <v>0</v>
      </c>
      <c r="N27" s="9">
        <f>IF($C$17="",0,IF($C$17&gt;=9,0,1))</f>
        <v>0</v>
      </c>
    </row>
    <row r="28" spans="1:14" s="4" customFormat="1" ht="24" customHeight="1" thickBot="1" x14ac:dyDescent="0.3">
      <c r="B28" s="555"/>
      <c r="C28" s="32"/>
      <c r="D28" s="11" t="str">
        <f t="shared" si="0"/>
        <v/>
      </c>
      <c r="M28" s="9">
        <f>IF($C$17&gt;=10,IF(ISBLANK(C28)=FALSE,0,1),0)</f>
        <v>0</v>
      </c>
      <c r="N28" s="9">
        <f>IF($C$17="",0,IF($C$17&gt;=10,0,1))</f>
        <v>0</v>
      </c>
    </row>
    <row r="29" spans="1:14" ht="24" customHeight="1" x14ac:dyDescent="0.2">
      <c r="B29" s="384"/>
      <c r="C29" s="385"/>
    </row>
    <row r="30" spans="1:14" x14ac:dyDescent="0.2">
      <c r="B30" s="386"/>
      <c r="C30" s="384"/>
      <c r="L30" s="24"/>
      <c r="M30" s="2"/>
    </row>
    <row r="31" spans="1:14" ht="15.75" thickBot="1" x14ac:dyDescent="0.25">
      <c r="B31" s="387"/>
      <c r="C31" s="388"/>
    </row>
    <row r="32" spans="1:14" ht="32.1" customHeight="1" x14ac:dyDescent="0.2">
      <c r="B32" s="156" t="s">
        <v>9</v>
      </c>
      <c r="C32" s="261" t="s">
        <v>558</v>
      </c>
      <c r="D32" s="155"/>
      <c r="E32" s="155"/>
    </row>
    <row r="33" spans="2:16" ht="39.950000000000003" customHeight="1" x14ac:dyDescent="0.2">
      <c r="B33" s="87" t="s">
        <v>520</v>
      </c>
      <c r="C33" s="263" t="str">
        <f>IF((N33&amp;" "&amp;O33)="TRUE TRUE","Please select only one option","")</f>
        <v/>
      </c>
      <c r="D33" s="11" t="str">
        <f t="shared" ref="D33:D35" si="1">IF(M33=1,"*","")</f>
        <v/>
      </c>
      <c r="E33" s="264"/>
      <c r="F33" s="262"/>
      <c r="M33" s="9">
        <f>IF(C17="10+",IF((N33&amp;" "&amp;O33)="FALSE FALSE",1,IF((N33&amp;" "&amp;O33)="TRUE FALSE",0,IF((N33&amp;" "&amp;O33)="FALSE TRUE",0,1))),0)</f>
        <v>0</v>
      </c>
      <c r="N33" s="5" t="b">
        <v>0</v>
      </c>
      <c r="O33" s="5" t="b">
        <v>0</v>
      </c>
      <c r="P33" s="22" t="str">
        <f>IF((N33&amp;" "&amp;O33)="FALSE FALSE","",IF((N33&amp;" "&amp;O33)="TRUE FALSE","Yes",IF((N33&amp;" "&amp;O33)="FALSE TRUE","No","Invalid Input")))</f>
        <v/>
      </c>
    </row>
    <row r="34" spans="2:16" ht="39.950000000000003" customHeight="1" x14ac:dyDescent="0.2">
      <c r="B34" s="87" t="s">
        <v>488</v>
      </c>
      <c r="C34" s="361"/>
      <c r="D34" s="11" t="str">
        <f t="shared" si="1"/>
        <v/>
      </c>
      <c r="E34" s="389"/>
      <c r="M34" s="9">
        <f>IF(P33="Yes",IF(ISTEXT(C34)=TRUE,0,1),0)</f>
        <v>0</v>
      </c>
      <c r="N34" s="9">
        <f>IF($C$17="",0,IF($C$17&lt;&gt;"10+",1,0))</f>
        <v>0</v>
      </c>
    </row>
    <row r="35" spans="2:16" ht="39.950000000000003" customHeight="1" thickBot="1" x14ac:dyDescent="0.25">
      <c r="B35" s="109" t="s">
        <v>455</v>
      </c>
      <c r="C35" s="362"/>
      <c r="D35" s="11" t="str">
        <f t="shared" si="1"/>
        <v/>
      </c>
      <c r="E35" s="390"/>
      <c r="F35" s="262"/>
      <c r="M35" s="9">
        <f>IF(P33="No",IF(ISNUMBER(C35)=TRUE,0,1),0)</f>
        <v>0</v>
      </c>
    </row>
    <row r="36" spans="2:16" ht="15" x14ac:dyDescent="0.2">
      <c r="B36" s="187"/>
      <c r="C36" s="488"/>
      <c r="D36" s="255"/>
      <c r="E36" s="256"/>
    </row>
    <row r="37" spans="2:16" ht="15" x14ac:dyDescent="0.2">
      <c r="B37" s="257" t="str">
        <f>IF(P33="No",IF(ISNUMBER(C35)=TRUE,"Please note that your application will not proceed until all the required documentation is submitted",""),"")</f>
        <v/>
      </c>
      <c r="C37" s="258"/>
      <c r="D37" s="259"/>
      <c r="E37" s="260"/>
      <c r="L37" s="24" t="s">
        <v>393</v>
      </c>
      <c r="M37" s="2" t="str">
        <f>IF(SUM(M16:M35)&lt;&gt;0,"Invalid","Valid")</f>
        <v>Invalid</v>
      </c>
    </row>
    <row r="39" spans="2:16" ht="15" x14ac:dyDescent="0.2">
      <c r="B39" s="426" t="str">
        <f>IF(COUNTIF($M$8:M38,"Invalid")=2,"Please Complete all Sections",IF(COUNTIF($M$8:M38,"Invalid")=0,"All Sections Completed",IF(COUNTIF($M$8:M38,"Invalid")&lt;2,"Please Ensure all sections are completed before progressing to the next section")))</f>
        <v>Please Complete all Sections</v>
      </c>
      <c r="C39" s="428"/>
    </row>
  </sheetData>
  <sheetProtection algorithmName="SHA-512" hashValue="woUYRBS3GjJzoHRMh+NkF6LH4FxecvdwouZpc+xY4h8glJh0VbcU6uH4G+8qn7Xl8SOd6KTs+9aCVDbvhzg+wg==" saltValue="IB86uDAHh3OlKw2qTxckIw==" spinCount="100000" sheet="1" objects="1" scenarios="1" selectLockedCells="1"/>
  <mergeCells count="1">
    <mergeCell ref="B19:B28"/>
  </mergeCells>
  <conditionalFormatting sqref="C19:C28">
    <cfRule type="expression" dxfId="841" priority="25">
      <formula>$P$16="Direct"</formula>
    </cfRule>
  </conditionalFormatting>
  <conditionalFormatting sqref="C17">
    <cfRule type="expression" dxfId="840" priority="5">
      <formula>$P$16="Direct"</formula>
    </cfRule>
  </conditionalFormatting>
  <conditionalFormatting sqref="C19">
    <cfRule type="expression" dxfId="839" priority="155">
      <formula>$N$19=1</formula>
    </cfRule>
  </conditionalFormatting>
  <conditionalFormatting sqref="C20">
    <cfRule type="expression" dxfId="838" priority="156">
      <formula>$N$20=1</formula>
    </cfRule>
  </conditionalFormatting>
  <conditionalFormatting sqref="C21">
    <cfRule type="expression" dxfId="837" priority="157">
      <formula>$N$21=1</formula>
    </cfRule>
  </conditionalFormatting>
  <conditionalFormatting sqref="C22">
    <cfRule type="expression" dxfId="836" priority="158">
      <formula>$N$22=1</formula>
    </cfRule>
  </conditionalFormatting>
  <conditionalFormatting sqref="C23">
    <cfRule type="expression" dxfId="835" priority="159">
      <formula>$N$23=1</formula>
    </cfRule>
  </conditionalFormatting>
  <conditionalFormatting sqref="C24">
    <cfRule type="expression" dxfId="834" priority="160">
      <formula>$N$24=1</formula>
    </cfRule>
  </conditionalFormatting>
  <conditionalFormatting sqref="C25">
    <cfRule type="expression" dxfId="833" priority="161">
      <formula>$N$25=1</formula>
    </cfRule>
  </conditionalFormatting>
  <conditionalFormatting sqref="C26">
    <cfRule type="expression" dxfId="832" priority="162">
      <formula>$N$26=1</formula>
    </cfRule>
  </conditionalFormatting>
  <conditionalFormatting sqref="C27">
    <cfRule type="expression" dxfId="831" priority="163">
      <formula>$N$27=1</formula>
    </cfRule>
  </conditionalFormatting>
  <conditionalFormatting sqref="C28">
    <cfRule type="expression" dxfId="830" priority="164">
      <formula>$N$28=1</formula>
    </cfRule>
  </conditionalFormatting>
  <conditionalFormatting sqref="E33:E35">
    <cfRule type="expression" dxfId="829" priority="4">
      <formula>$T$52=1</formula>
    </cfRule>
  </conditionalFormatting>
  <conditionalFormatting sqref="B39">
    <cfRule type="expression" dxfId="828" priority="1">
      <formula>$B$39="All Sections Completed"</formula>
    </cfRule>
  </conditionalFormatting>
  <conditionalFormatting sqref="C33:C35">
    <cfRule type="expression" dxfId="827" priority="2">
      <formula>$N$34=1</formula>
    </cfRule>
    <cfRule type="expression" dxfId="826" priority="3">
      <formula>$P$16="Direct"</formula>
    </cfRule>
  </conditionalFormatting>
  <dataValidations count="6">
    <dataValidation type="decimal" allowBlank="1" showInputMessage="1" showErrorMessage="1" errorTitle="% of Beneficial Ownership" error="Please only enter numerical values between 1 to 100%" sqref="C11">
      <formula1>0</formula1>
      <formula2>1</formula2>
    </dataValidation>
    <dataValidation type="list" allowBlank="1" showInputMessage="1" showErrorMessage="1" sqref="C17">
      <formula1>Number1</formula1>
    </dataValidation>
    <dataValidation type="whole" operator="greaterThan" allowBlank="1" showInputMessage="1" showErrorMessage="1" errorTitle="Central Bank Institution No." error="Please only enter numeric data.  Please ensure that the 'C' is not is not entered" promptTitle="Central Bank Institution No." prompt="Please enter the Central Bank Institution number omitting the C.  Please enter numeric data only." sqref="C9">
      <formula1>1</formula1>
    </dataValidation>
    <dataValidation type="date" allowBlank="1" showInputMessage="1" showErrorMessage="1" sqref="E35">
      <formula1>43831</formula1>
      <formula2>TODAY()+3000</formula2>
    </dataValidation>
    <dataValidation type="date" allowBlank="1" showInputMessage="1" showErrorMessage="1" errorTitle="Date" error="Please only enter dates in the dd/mm/yyyy format" sqref="C35">
      <formula1>TODAY()-1</formula1>
      <formula2>TODAY()+5000</formula2>
    </dataValidation>
    <dataValidation type="textLength" operator="lessThan" allowBlank="1" showInputMessage="1" showErrorMessage="1" errorTitle="Cell Values" error="Please do not enter any data into this cell_x000a_" sqref="C36">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1219200</xdr:colOff>
                    <xdr:row>15</xdr:row>
                    <xdr:rowOff>9525</xdr:rowOff>
                  </from>
                  <to>
                    <xdr:col>2</xdr:col>
                    <xdr:colOff>2257425</xdr:colOff>
                    <xdr:row>15</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2266950</xdr:colOff>
                    <xdr:row>15</xdr:row>
                    <xdr:rowOff>9525</xdr:rowOff>
                  </from>
                  <to>
                    <xdr:col>2</xdr:col>
                    <xdr:colOff>3314700</xdr:colOff>
                    <xdr:row>15</xdr:row>
                    <xdr:rowOff>495300</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2</xdr:col>
                    <xdr:colOff>1285875</xdr:colOff>
                    <xdr:row>32</xdr:row>
                    <xdr:rowOff>9525</xdr:rowOff>
                  </from>
                  <to>
                    <xdr:col>2</xdr:col>
                    <xdr:colOff>2324100</xdr:colOff>
                    <xdr:row>32</xdr:row>
                    <xdr:rowOff>495300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2</xdr:col>
                    <xdr:colOff>2333625</xdr:colOff>
                    <xdr:row>32</xdr:row>
                    <xdr:rowOff>9525</xdr:rowOff>
                  </from>
                  <to>
                    <xdr:col>2</xdr:col>
                    <xdr:colOff>3381375</xdr:colOff>
                    <xdr:row>32</xdr:row>
                    <xdr:rowOff>495300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5:AL144"/>
  <sheetViews>
    <sheetView showGridLines="0" showRowColHeaders="0" zoomScaleNormal="100" workbookViewId="0">
      <pane ySplit="6" topLeftCell="A7" activePane="bottomLeft" state="frozen"/>
      <selection pane="bottomLeft" activeCell="C9" sqref="C9"/>
    </sheetView>
  </sheetViews>
  <sheetFormatPr defaultColWidth="9.140625" defaultRowHeight="14.25" x14ac:dyDescent="0.2"/>
  <cols>
    <col min="1" max="1" width="9.140625" style="134"/>
    <col min="2" max="2" width="80.7109375" style="178" customWidth="1"/>
    <col min="3" max="3" width="60.5703125" style="178" customWidth="1"/>
    <col min="4" max="4" width="41" style="178" customWidth="1"/>
    <col min="5" max="5" width="40.7109375" style="178" customWidth="1"/>
    <col min="6" max="11" width="9.140625" style="178" customWidth="1"/>
    <col min="12" max="12" width="12.42578125" style="178" hidden="1" customWidth="1"/>
    <col min="13" max="13" width="12.7109375" style="178" hidden="1" customWidth="1"/>
    <col min="14" max="14" width="12" style="178" hidden="1" customWidth="1"/>
    <col min="15" max="15" width="9.140625" style="178" hidden="1" customWidth="1"/>
    <col min="16" max="16" width="10.85546875" style="178" hidden="1" customWidth="1"/>
    <col min="17" max="17" width="17.5703125" style="178" hidden="1" customWidth="1"/>
    <col min="18" max="18" width="10.5703125" style="178" hidden="1" customWidth="1"/>
    <col min="19" max="20" width="9.140625" style="178" hidden="1" customWidth="1"/>
    <col min="21" max="21" width="12.28515625" style="178" hidden="1" customWidth="1"/>
    <col min="22" max="22" width="11.140625" style="178" hidden="1" customWidth="1"/>
    <col min="23" max="38" width="9.140625" style="178" hidden="1" customWidth="1"/>
    <col min="39" max="16384" width="9.140625" style="178"/>
  </cols>
  <sheetData>
    <row r="5" spans="1:24" x14ac:dyDescent="0.2">
      <c r="A5" s="179"/>
    </row>
    <row r="7" spans="1:24" ht="15" thickBot="1" x14ac:dyDescent="0.25"/>
    <row r="8" spans="1:24" ht="32.1" customHeight="1" thickBot="1" x14ac:dyDescent="0.25">
      <c r="B8" s="570" t="s">
        <v>375</v>
      </c>
      <c r="C8" s="571"/>
    </row>
    <row r="9" spans="1:24" ht="24" customHeight="1" x14ac:dyDescent="0.2">
      <c r="A9" s="179"/>
      <c r="B9" s="27" t="s">
        <v>462</v>
      </c>
      <c r="C9" s="76"/>
      <c r="D9" s="117" t="str">
        <f>IF(M9=1,"*","")</f>
        <v>*</v>
      </c>
      <c r="F9" s="17"/>
      <c r="G9" s="17"/>
      <c r="H9" s="17"/>
      <c r="I9" s="17"/>
      <c r="J9" s="17"/>
      <c r="K9" s="171"/>
      <c r="L9" s="17"/>
      <c r="M9" s="20">
        <f>IF(ISTEXT(C9)=TRUE,0,1)</f>
        <v>1</v>
      </c>
    </row>
    <row r="10" spans="1:24" ht="24" customHeight="1" x14ac:dyDescent="0.25">
      <c r="A10" s="206"/>
      <c r="B10" s="173" t="s">
        <v>648</v>
      </c>
      <c r="C10" s="76"/>
      <c r="D10" s="265"/>
      <c r="E10" s="181"/>
      <c r="F10" s="181"/>
      <c r="M10" s="209"/>
      <c r="W10" s="181"/>
      <c r="X10" s="181"/>
    </row>
    <row r="11" spans="1:24" ht="24" customHeight="1" x14ac:dyDescent="0.2">
      <c r="A11" s="206"/>
      <c r="B11" s="27" t="s">
        <v>1</v>
      </c>
      <c r="C11" s="76"/>
      <c r="D11" s="117" t="str">
        <f>IF(M11=1,"*","")</f>
        <v>*</v>
      </c>
      <c r="E11" s="17"/>
      <c r="F11" s="17"/>
      <c r="G11" s="17"/>
      <c r="H11" s="17"/>
      <c r="I11" s="17"/>
      <c r="J11" s="17"/>
      <c r="K11" s="171"/>
      <c r="L11" s="17"/>
      <c r="M11" s="20">
        <f>IF(ISTEXT(C11)=TRUE,0,1)</f>
        <v>1</v>
      </c>
      <c r="W11" s="210" t="str">
        <f>IF(AI11=1,"*","")</f>
        <v/>
      </c>
      <c r="X11" s="210"/>
    </row>
    <row r="12" spans="1:24" ht="24" customHeight="1" x14ac:dyDescent="0.25">
      <c r="A12" s="206"/>
      <c r="B12" s="27" t="s">
        <v>2</v>
      </c>
      <c r="C12" s="76"/>
      <c r="D12" s="266" t="str">
        <f>IF(M12=1,"*","")</f>
        <v/>
      </c>
      <c r="E12" s="210"/>
      <c r="F12" s="210"/>
      <c r="M12" s="209"/>
      <c r="W12" s="210"/>
      <c r="X12" s="210"/>
    </row>
    <row r="13" spans="1:24" ht="24" customHeight="1" x14ac:dyDescent="0.25">
      <c r="A13" s="206"/>
      <c r="B13" s="27" t="s">
        <v>3</v>
      </c>
      <c r="C13" s="76"/>
      <c r="D13" s="266"/>
      <c r="E13" s="210"/>
      <c r="F13" s="210"/>
      <c r="M13" s="209"/>
      <c r="W13" s="210"/>
      <c r="X13" s="210"/>
    </row>
    <row r="14" spans="1:24" ht="24" customHeight="1" x14ac:dyDescent="0.25">
      <c r="A14" s="206"/>
      <c r="B14" s="27" t="s">
        <v>4</v>
      </c>
      <c r="C14" s="76"/>
      <c r="D14" s="266"/>
      <c r="E14" s="210"/>
      <c r="F14" s="210"/>
      <c r="M14" s="209"/>
      <c r="W14" s="210"/>
      <c r="X14" s="210"/>
    </row>
    <row r="15" spans="1:24" ht="24" customHeight="1" x14ac:dyDescent="0.2">
      <c r="A15" s="206"/>
      <c r="B15" s="27" t="s">
        <v>5</v>
      </c>
      <c r="C15" s="76"/>
      <c r="D15" s="117" t="str">
        <f>IF(M15=1,"*","")</f>
        <v>*</v>
      </c>
      <c r="E15" s="17"/>
      <c r="F15" s="17"/>
      <c r="G15" s="17"/>
      <c r="H15" s="17"/>
      <c r="I15" s="17"/>
      <c r="J15" s="17"/>
      <c r="K15" s="171"/>
      <c r="L15" s="17"/>
      <c r="M15" s="20">
        <f>IF(ISTEXT(C15)=TRUE,0,1)</f>
        <v>1</v>
      </c>
      <c r="W15" s="210"/>
      <c r="X15" s="210"/>
    </row>
    <row r="16" spans="1:24" ht="24" customHeight="1" x14ac:dyDescent="0.2">
      <c r="A16" s="206"/>
      <c r="B16" s="27" t="s">
        <v>14</v>
      </c>
      <c r="C16" s="76"/>
      <c r="D16" s="117" t="str">
        <f>IF(M16=1,"*","")</f>
        <v>*</v>
      </c>
      <c r="E16" s="17"/>
      <c r="F16" s="17"/>
      <c r="G16" s="17"/>
      <c r="H16" s="17"/>
      <c r="I16" s="17"/>
      <c r="J16" s="17"/>
      <c r="K16" s="171"/>
      <c r="L16" s="17"/>
      <c r="M16" s="20">
        <f>IF(ISERROR(EXACT(VLOOKUP(C16,Country_All,1,FALSE),C16)),1,0)</f>
        <v>1</v>
      </c>
      <c r="W16" s="210"/>
      <c r="X16" s="210"/>
    </row>
    <row r="17" spans="1:24" ht="24" customHeight="1" thickBot="1" x14ac:dyDescent="0.3">
      <c r="A17" s="206"/>
      <c r="B17" s="26" t="s">
        <v>16</v>
      </c>
      <c r="C17" s="77"/>
      <c r="D17" s="266"/>
      <c r="E17" s="210"/>
      <c r="F17" s="210"/>
      <c r="M17" s="209"/>
      <c r="W17" s="210"/>
      <c r="X17" s="210"/>
    </row>
    <row r="18" spans="1:24" ht="24" customHeight="1" thickBot="1" x14ac:dyDescent="0.3">
      <c r="A18" s="206"/>
      <c r="B18" s="574"/>
      <c r="C18" s="575"/>
      <c r="D18" s="265"/>
      <c r="E18" s="181"/>
      <c r="F18" s="181"/>
      <c r="M18" s="209"/>
      <c r="W18" s="181"/>
      <c r="X18" s="181"/>
    </row>
    <row r="19" spans="1:24" ht="32.1" customHeight="1" x14ac:dyDescent="0.2">
      <c r="A19" s="206"/>
      <c r="B19" s="78" t="s">
        <v>521</v>
      </c>
      <c r="C19" s="268" t="str">
        <f>IF(R19="Invalid Input","Please select only one option","")</f>
        <v/>
      </c>
      <c r="D19" s="117" t="str">
        <f>IF(M19=1,"*","")</f>
        <v>*</v>
      </c>
      <c r="E19" s="210"/>
      <c r="F19" s="210"/>
      <c r="I19" s="363"/>
      <c r="J19" s="363"/>
      <c r="M19" s="20">
        <f>IF((N19&amp;" "&amp;O19)="FALSE FALSE",1,IF((N19&amp;" "&amp;O19)="TRUE FALSE",0,IF((N19&amp;" "&amp;O19)="FALSE TRUE",0,1)))</f>
        <v>1</v>
      </c>
      <c r="N19" s="18" t="b">
        <v>0</v>
      </c>
      <c r="O19" s="18" t="b">
        <v>0</v>
      </c>
      <c r="P19" s="134"/>
      <c r="Q19" s="211" t="str">
        <f>(N19&amp;" "&amp;O19)</f>
        <v>FALSE FALSE</v>
      </c>
      <c r="R19" s="20" t="str">
        <f>IF(Q19="FALSE FALSE","",IF(Q19="TRUE FALSE","Yes",IF(Q19="FALSE TRUE","No","Invalid Input")))</f>
        <v/>
      </c>
      <c r="W19" s="210"/>
      <c r="X19" s="210"/>
    </row>
    <row r="20" spans="1:24" ht="24" customHeight="1" x14ac:dyDescent="0.25">
      <c r="A20" s="206"/>
      <c r="B20" s="79"/>
      <c r="C20" s="80" t="str">
        <f>IF(R20=1,"Please complete details below:","")</f>
        <v/>
      </c>
      <c r="D20" s="265"/>
      <c r="E20" s="181"/>
      <c r="F20" s="181"/>
      <c r="M20" s="209"/>
      <c r="R20" s="20" t="b">
        <f>IF(R19="Yes",IF(SUM(M21:M26)=0,0,1))</f>
        <v>0</v>
      </c>
      <c r="W20" s="181"/>
      <c r="X20" s="181"/>
    </row>
    <row r="21" spans="1:24" ht="24" customHeight="1" x14ac:dyDescent="0.2">
      <c r="A21" s="206"/>
      <c r="B21" s="173" t="s">
        <v>1</v>
      </c>
      <c r="C21" s="76"/>
      <c r="D21" s="117" t="str">
        <f>IF(M21=1,"*","")</f>
        <v/>
      </c>
      <c r="E21" s="210"/>
      <c r="F21" s="210"/>
      <c r="M21" s="20">
        <f>IF((N19&amp;" "&amp;O19)="TRUE FALSE",IF(ISTEXT(C21)=TRUE,0,1),0)</f>
        <v>0</v>
      </c>
      <c r="W21" s="210"/>
      <c r="X21" s="210"/>
    </row>
    <row r="22" spans="1:24" ht="24" customHeight="1" x14ac:dyDescent="0.25">
      <c r="A22" s="206"/>
      <c r="B22" s="27" t="s">
        <v>2</v>
      </c>
      <c r="C22" s="76"/>
      <c r="D22" s="266"/>
      <c r="E22" s="210"/>
      <c r="F22" s="210"/>
      <c r="M22" s="209"/>
      <c r="W22" s="210"/>
      <c r="X22" s="210"/>
    </row>
    <row r="23" spans="1:24" ht="24" customHeight="1" x14ac:dyDescent="0.25">
      <c r="A23" s="206"/>
      <c r="B23" s="27" t="s">
        <v>3</v>
      </c>
      <c r="C23" s="76"/>
      <c r="D23" s="265"/>
      <c r="E23" s="181"/>
      <c r="F23" s="181"/>
      <c r="M23" s="209"/>
      <c r="W23" s="181"/>
      <c r="X23" s="181"/>
    </row>
    <row r="24" spans="1:24" ht="24" customHeight="1" x14ac:dyDescent="0.25">
      <c r="A24" s="206"/>
      <c r="B24" s="27" t="s">
        <v>4</v>
      </c>
      <c r="C24" s="76"/>
      <c r="D24" s="265"/>
      <c r="E24" s="181"/>
      <c r="F24" s="181"/>
      <c r="M24" s="209"/>
      <c r="W24" s="181"/>
      <c r="X24" s="181"/>
    </row>
    <row r="25" spans="1:24" ht="24" customHeight="1" x14ac:dyDescent="0.2">
      <c r="A25" s="206"/>
      <c r="B25" s="27" t="s">
        <v>5</v>
      </c>
      <c r="C25" s="76"/>
      <c r="D25" s="117" t="str">
        <f>IF(M25=1,"*","")</f>
        <v/>
      </c>
      <c r="E25" s="210"/>
      <c r="F25" s="210"/>
      <c r="M25" s="20">
        <f>IF(R19="Yes",IF(ISTEXT(C25)=TRUE,0,1),0)</f>
        <v>0</v>
      </c>
      <c r="W25" s="210"/>
      <c r="X25" s="210"/>
    </row>
    <row r="26" spans="1:24" ht="24" customHeight="1" x14ac:dyDescent="0.2">
      <c r="A26" s="206"/>
      <c r="B26" s="27" t="s">
        <v>14</v>
      </c>
      <c r="C26" s="76"/>
      <c r="D26" s="117" t="str">
        <f>IF(M26=1,"*","")</f>
        <v/>
      </c>
      <c r="E26" s="210"/>
      <c r="F26" s="210"/>
      <c r="M26" s="20">
        <f>IF(R19="Yes",IF(ISERROR(EXACT(VLOOKUP(C26,Country_All,1,FALSE),C26)),1,0),0)</f>
        <v>0</v>
      </c>
      <c r="W26" s="210"/>
      <c r="X26" s="210"/>
    </row>
    <row r="27" spans="1:24" ht="24" customHeight="1" thickBot="1" x14ac:dyDescent="0.3">
      <c r="A27" s="206"/>
      <c r="B27" s="26" t="s">
        <v>15</v>
      </c>
      <c r="C27" s="77"/>
      <c r="D27" s="265"/>
      <c r="E27" s="181"/>
      <c r="F27" s="181"/>
      <c r="M27" s="209"/>
      <c r="W27" s="181"/>
      <c r="X27" s="181"/>
    </row>
    <row r="28" spans="1:24" ht="24" customHeight="1" thickBot="1" x14ac:dyDescent="0.3">
      <c r="A28" s="206"/>
      <c r="B28" s="574"/>
      <c r="C28" s="575"/>
      <c r="D28" s="267"/>
    </row>
    <row r="29" spans="1:24" ht="24" customHeight="1" x14ac:dyDescent="0.25">
      <c r="A29" s="206"/>
      <c r="B29" s="172" t="s">
        <v>19</v>
      </c>
      <c r="C29" s="269"/>
      <c r="D29" s="267"/>
    </row>
    <row r="30" spans="1:24" ht="24" customHeight="1" x14ac:dyDescent="0.2">
      <c r="A30" s="206"/>
      <c r="B30" s="81" t="s">
        <v>6</v>
      </c>
      <c r="C30" s="82"/>
      <c r="D30" s="117" t="str">
        <f>IF(M30=1,"*","")</f>
        <v>*</v>
      </c>
      <c r="E30" s="210"/>
      <c r="F30" s="210"/>
      <c r="M30" s="20">
        <f>IF(ISTEXT(C30)=TRUE,0,1)</f>
        <v>1</v>
      </c>
    </row>
    <row r="31" spans="1:24" ht="24" customHeight="1" x14ac:dyDescent="0.2">
      <c r="A31" s="206"/>
      <c r="B31" s="81" t="s">
        <v>17</v>
      </c>
      <c r="C31" s="82"/>
      <c r="D31" s="117"/>
      <c r="M31" s="20"/>
    </row>
    <row r="32" spans="1:24" ht="24" customHeight="1" x14ac:dyDescent="0.2">
      <c r="A32" s="206"/>
      <c r="B32" s="81" t="s">
        <v>11</v>
      </c>
      <c r="C32" s="83"/>
      <c r="D32" s="117" t="str">
        <f>IF(M32=1,"*","")</f>
        <v>*</v>
      </c>
      <c r="E32" s="210"/>
      <c r="F32" s="210"/>
      <c r="M32" s="20">
        <f>IF(ISNUMBER(C32)=TRUE,0,1)</f>
        <v>1</v>
      </c>
      <c r="N32" s="363"/>
      <c r="O32" s="363"/>
    </row>
    <row r="33" spans="1:24" ht="24" customHeight="1" x14ac:dyDescent="0.2">
      <c r="A33" s="206"/>
      <c r="B33" s="173" t="s">
        <v>12</v>
      </c>
      <c r="C33" s="82"/>
      <c r="D33" s="117" t="str">
        <f>IF(M33=1,"*","")</f>
        <v>*</v>
      </c>
      <c r="E33" s="210"/>
      <c r="F33" s="210"/>
      <c r="M33" s="20">
        <f>IF(ISTEXT(C33)=TRUE,0,1)</f>
        <v>1</v>
      </c>
    </row>
    <row r="34" spans="1:24" ht="24" customHeight="1" thickBot="1" x14ac:dyDescent="0.3">
      <c r="A34" s="206"/>
      <c r="B34" s="174" t="s">
        <v>13</v>
      </c>
      <c r="C34" s="84"/>
      <c r="D34" s="267"/>
      <c r="E34" s="213"/>
      <c r="F34" s="213"/>
    </row>
    <row r="35" spans="1:24" ht="15.95" customHeight="1" x14ac:dyDescent="0.25">
      <c r="A35" s="206"/>
      <c r="B35" s="214"/>
      <c r="C35" s="196"/>
      <c r="D35" s="267"/>
    </row>
    <row r="36" spans="1:24" ht="15.95" customHeight="1" x14ac:dyDescent="0.25">
      <c r="A36" s="206"/>
      <c r="B36" s="214"/>
      <c r="C36" s="196"/>
      <c r="D36" s="267"/>
      <c r="L36" s="24" t="s">
        <v>393</v>
      </c>
      <c r="M36" s="2" t="str">
        <f>IF(SUM(M9:M34)&lt;&gt;0,"Invalid","Valid")</f>
        <v>Invalid</v>
      </c>
    </row>
    <row r="37" spans="1:24" ht="15.95" customHeight="1" thickBot="1" x14ac:dyDescent="0.3">
      <c r="A37" s="206"/>
      <c r="B37" s="214"/>
      <c r="C37" s="196"/>
      <c r="D37" s="267"/>
    </row>
    <row r="38" spans="1:24" ht="32.1" customHeight="1" thickBot="1" x14ac:dyDescent="0.3">
      <c r="A38" s="179"/>
      <c r="B38" s="570" t="s">
        <v>447</v>
      </c>
      <c r="C38" s="571"/>
      <c r="D38" s="265"/>
      <c r="E38" s="181"/>
      <c r="F38" s="181"/>
      <c r="J38" s="7"/>
      <c r="K38" s="7"/>
      <c r="L38" s="7"/>
      <c r="M38" s="215"/>
      <c r="W38" s="181"/>
      <c r="X38" s="181"/>
    </row>
    <row r="39" spans="1:24" ht="32.1" customHeight="1" x14ac:dyDescent="0.2">
      <c r="A39" s="179"/>
      <c r="B39" s="86" t="s">
        <v>440</v>
      </c>
      <c r="C39" s="76"/>
      <c r="D39" s="117" t="str">
        <f>IF(M39=1,"*","")</f>
        <v>*</v>
      </c>
      <c r="E39" s="210"/>
      <c r="F39" s="210"/>
      <c r="M39" s="20">
        <f>IF(C39="",1,IF(EXACT(VLOOKUP(C39,Legal_Status,1,FALSE),C39),0))</f>
        <v>1</v>
      </c>
      <c r="N39" s="20"/>
      <c r="W39" s="210"/>
      <c r="X39" s="210"/>
    </row>
    <row r="40" spans="1:24" ht="32.1" customHeight="1" x14ac:dyDescent="0.2">
      <c r="A40" s="206"/>
      <c r="B40" s="86" t="str">
        <f>IF(C39="Foreign entity","If 'Foreign entity', please give legal status of firm:",IF(C39="Other","If 'Other', please give legal status of firm:",""))</f>
        <v/>
      </c>
      <c r="C40" s="148"/>
      <c r="D40" s="117" t="str">
        <f>IF(M40=1,"*","")</f>
        <v/>
      </c>
      <c r="E40" s="188"/>
      <c r="F40" s="188"/>
      <c r="M40" s="20">
        <f>IF(C39="Foreign entity",IF(ISBLANK(C40)=TRUE,1,0),IF(C39="Other",IF(ISBLANK(C40)=TRUE,1,0),0))</f>
        <v>0</v>
      </c>
    </row>
    <row r="41" spans="1:24" ht="39.950000000000003" customHeight="1" x14ac:dyDescent="0.2">
      <c r="A41" s="179"/>
      <c r="B41" s="87" t="s">
        <v>522</v>
      </c>
      <c r="C41" s="270" t="str">
        <f>IF(COUNTIF(N41:O41,"TRUE")=2,"Please only select one option","")</f>
        <v/>
      </c>
      <c r="D41" s="117" t="str">
        <f>IF(M41=1,"*","")</f>
        <v>*</v>
      </c>
      <c r="E41" s="188"/>
      <c r="F41" s="188"/>
      <c r="I41" s="363"/>
      <c r="J41" s="363"/>
      <c r="M41" s="20">
        <f>IF((N41&amp;" "&amp;O41)="TRUE FALSE",0,IF((N41&amp;" "&amp;O41)="FALSE TRUE",0,1))</f>
        <v>1</v>
      </c>
      <c r="N41" s="18" t="b">
        <v>0</v>
      </c>
      <c r="O41" s="18" t="b">
        <v>0</v>
      </c>
      <c r="P41" s="134"/>
      <c r="Q41" s="211" t="str">
        <f>(N41&amp;" "&amp;O41)</f>
        <v>FALSE FALSE</v>
      </c>
      <c r="R41" s="134" t="str">
        <f>IF(Q41="FALSE FALSE","",IF(Q41="TRUE FALSE","Yes",IF(Q41="FALSE TRUE","No","Invalid Input")))</f>
        <v/>
      </c>
      <c r="W41" s="210"/>
      <c r="X41" s="210"/>
    </row>
    <row r="42" spans="1:24" ht="24" customHeight="1" x14ac:dyDescent="0.25">
      <c r="A42" s="206"/>
      <c r="B42" s="81" t="s">
        <v>372</v>
      </c>
      <c r="C42" s="85"/>
      <c r="D42" s="265"/>
      <c r="E42" s="181"/>
      <c r="F42" s="181"/>
      <c r="M42" s="209"/>
      <c r="N42" s="20">
        <f>IF(R41="Yes",IF(COUNTBLANK(C43:C44)&lt;&gt;0,1,0),0)</f>
        <v>0</v>
      </c>
      <c r="W42" s="181"/>
      <c r="X42" s="181"/>
    </row>
    <row r="43" spans="1:24" s="134" customFormat="1" ht="32.1" customHeight="1" x14ac:dyDescent="0.25">
      <c r="A43" s="206"/>
      <c r="B43" s="81" t="s">
        <v>396</v>
      </c>
      <c r="C43" s="76"/>
      <c r="D43" s="117" t="str">
        <f>IF(M43=1,"*","")</f>
        <v/>
      </c>
      <c r="E43" s="216"/>
      <c r="F43" s="216"/>
      <c r="M43" s="20">
        <f>IF(R41="Yes",IF(ISTEXT(C43)=TRUE,0,1),0)</f>
        <v>0</v>
      </c>
      <c r="N43" s="20"/>
      <c r="W43" s="188"/>
      <c r="X43" s="188"/>
    </row>
    <row r="44" spans="1:24" s="134" customFormat="1" ht="32.1" customHeight="1" x14ac:dyDescent="0.25">
      <c r="A44" s="206"/>
      <c r="B44" s="81" t="s">
        <v>30</v>
      </c>
      <c r="C44" s="76"/>
      <c r="D44" s="117" t="str">
        <f>IF(M44=1,"*","")</f>
        <v/>
      </c>
      <c r="E44" s="216"/>
      <c r="F44" s="216"/>
      <c r="M44" s="20">
        <f>IF(R41="Yes",IF(ISBLANK(C44)=TRUE,1,0),0)</f>
        <v>0</v>
      </c>
      <c r="N44" s="20"/>
      <c r="W44" s="188"/>
      <c r="X44" s="188"/>
    </row>
    <row r="45" spans="1:24" ht="15.95" customHeight="1" x14ac:dyDescent="0.25">
      <c r="A45" s="206"/>
      <c r="B45" s="89"/>
      <c r="C45" s="90"/>
      <c r="D45" s="267"/>
      <c r="M45" s="209"/>
    </row>
    <row r="46" spans="1:24" s="134" customFormat="1" ht="56.1" customHeight="1" x14ac:dyDescent="0.2">
      <c r="A46" s="179"/>
      <c r="B46" s="87" t="s">
        <v>515</v>
      </c>
      <c r="C46" s="270" t="str">
        <f>IF(COUNTIF(N46:O46,"TRUE")=2,"Please only select one option","")</f>
        <v/>
      </c>
      <c r="D46" s="117" t="str">
        <f>IF(M46=1,"*","")</f>
        <v>*</v>
      </c>
      <c r="E46" s="253"/>
      <c r="F46" s="188"/>
      <c r="I46" s="398"/>
      <c r="J46" s="398"/>
      <c r="M46" s="20">
        <f>IF((N46&amp;" "&amp;O46)="TRUE FALSE",0,IF((N46&amp;" "&amp;O46)="FALSE TRUE",0,1))</f>
        <v>1</v>
      </c>
      <c r="N46" s="18" t="b">
        <v>0</v>
      </c>
      <c r="O46" s="18" t="b">
        <v>0</v>
      </c>
      <c r="Q46" s="211" t="str">
        <f>(N46&amp;" "&amp;O46)</f>
        <v>FALSE FALSE</v>
      </c>
      <c r="R46" s="134" t="str">
        <f>IF(Q46="FALSE FALSE","",IF(Q46="TRUE FALSE","Yes",IF(Q46="FALSE TRUE","No","Invalid Input")))</f>
        <v/>
      </c>
      <c r="W46" s="188"/>
      <c r="X46" s="188"/>
    </row>
    <row r="47" spans="1:24" ht="32.1" customHeight="1" x14ac:dyDescent="0.25">
      <c r="A47" s="206"/>
      <c r="B47" s="91" t="s">
        <v>372</v>
      </c>
      <c r="C47" s="391"/>
      <c r="D47" s="266"/>
      <c r="E47" s="210"/>
      <c r="F47" s="210"/>
      <c r="M47" s="209"/>
      <c r="N47" s="20"/>
      <c r="O47" s="178" t="b">
        <v>1</v>
      </c>
      <c r="W47" s="210"/>
      <c r="X47" s="210"/>
    </row>
    <row r="48" spans="1:24" ht="32.1" customHeight="1" x14ac:dyDescent="0.2">
      <c r="A48" s="206"/>
      <c r="B48" s="81" t="s">
        <v>396</v>
      </c>
      <c r="C48" s="76"/>
      <c r="D48" s="117" t="str">
        <f>IF(M48=1,"*","")</f>
        <v/>
      </c>
      <c r="E48" s="216"/>
      <c r="F48" s="216"/>
      <c r="G48" s="134"/>
      <c r="H48" s="134"/>
      <c r="I48" s="134"/>
      <c r="J48" s="134"/>
      <c r="K48" s="134"/>
      <c r="L48" s="134"/>
      <c r="M48" s="20">
        <f>IF(R46="Yes",IF(ISTEXT(C48)=TRUE,0,1),0)</f>
        <v>0</v>
      </c>
      <c r="N48" s="20"/>
      <c r="O48" s="134"/>
      <c r="P48" s="134"/>
      <c r="Q48" s="134"/>
      <c r="W48" s="210"/>
      <c r="X48" s="210"/>
    </row>
    <row r="49" spans="1:24" ht="32.1" customHeight="1" x14ac:dyDescent="0.2">
      <c r="A49" s="206"/>
      <c r="B49" s="81" t="s">
        <v>30</v>
      </c>
      <c r="C49" s="76"/>
      <c r="D49" s="117" t="str">
        <f>IF(M49=1,"*","")</f>
        <v/>
      </c>
      <c r="E49" s="216"/>
      <c r="F49" s="216"/>
      <c r="G49" s="134"/>
      <c r="H49" s="134"/>
      <c r="I49" s="134"/>
      <c r="J49" s="134"/>
      <c r="K49" s="134"/>
      <c r="L49" s="134"/>
      <c r="M49" s="20">
        <f>IF(R46="Yes",IF(ISBLANK(C49)=TRUE,1,0),0)</f>
        <v>0</v>
      </c>
      <c r="N49" s="20"/>
      <c r="O49" s="134"/>
      <c r="P49" s="134"/>
      <c r="Q49" s="134"/>
      <c r="W49" s="210"/>
      <c r="X49" s="210"/>
    </row>
    <row r="50" spans="1:24" ht="32.1" customHeight="1" x14ac:dyDescent="0.2">
      <c r="A50" s="206"/>
      <c r="B50" s="81" t="s">
        <v>377</v>
      </c>
      <c r="C50" s="76"/>
      <c r="D50" s="117" t="str">
        <f>IF(M50=1,"*","")</f>
        <v/>
      </c>
      <c r="E50" s="216"/>
      <c r="F50" s="216"/>
      <c r="M50" s="20">
        <f>IF(R46="Yes",IF(ISERROR(EXACT(VLOOKUP(C50,Country_All,1,FALSE),C50)),1,0),0)</f>
        <v>0</v>
      </c>
      <c r="N50" s="217"/>
      <c r="O50" s="178" t="b">
        <v>1</v>
      </c>
      <c r="W50" s="210"/>
      <c r="X50" s="210"/>
    </row>
    <row r="51" spans="1:24" ht="15.95" customHeight="1" x14ac:dyDescent="0.25">
      <c r="A51" s="206"/>
      <c r="B51" s="91"/>
      <c r="C51" s="90"/>
      <c r="D51" s="265"/>
      <c r="E51" s="181"/>
      <c r="F51" s="181"/>
      <c r="M51" s="209"/>
      <c r="W51" s="181"/>
      <c r="X51" s="181"/>
    </row>
    <row r="52" spans="1:24" ht="32.1" customHeight="1" x14ac:dyDescent="0.25">
      <c r="A52" s="206"/>
      <c r="B52" s="81" t="s">
        <v>10</v>
      </c>
      <c r="C52" s="76"/>
      <c r="D52" s="265"/>
      <c r="E52" s="181"/>
      <c r="F52" s="181"/>
      <c r="M52" s="209"/>
      <c r="W52" s="181"/>
      <c r="X52" s="181"/>
    </row>
    <row r="53" spans="1:24" ht="39.950000000000003" customHeight="1" thickBot="1" x14ac:dyDescent="0.3">
      <c r="A53" s="206"/>
      <c r="B53" s="364" t="s">
        <v>8</v>
      </c>
      <c r="C53" s="92"/>
      <c r="D53" s="265"/>
      <c r="E53" s="181"/>
      <c r="F53" s="181"/>
      <c r="M53" s="209"/>
      <c r="W53" s="181"/>
      <c r="X53" s="181"/>
    </row>
    <row r="54" spans="1:24" ht="15.95" customHeight="1" x14ac:dyDescent="0.25">
      <c r="A54" s="206"/>
      <c r="B54" s="356"/>
      <c r="C54" s="219"/>
      <c r="D54" s="265"/>
      <c r="E54" s="181"/>
      <c r="F54" s="181"/>
      <c r="M54" s="209"/>
      <c r="W54" s="181"/>
      <c r="X54" s="181"/>
    </row>
    <row r="55" spans="1:24" ht="15.95" customHeight="1" x14ac:dyDescent="0.25">
      <c r="A55" s="206"/>
      <c r="B55" s="356"/>
      <c r="C55" s="219"/>
      <c r="D55" s="265"/>
      <c r="E55" s="181"/>
      <c r="F55" s="181"/>
      <c r="L55" s="249" t="s">
        <v>393</v>
      </c>
      <c r="M55" s="2" t="str">
        <f>IF(SUM(M39:M53)&lt;&gt;0,"Invalid","Valid")</f>
        <v>Invalid</v>
      </c>
      <c r="W55" s="181"/>
      <c r="X55" s="181"/>
    </row>
    <row r="56" spans="1:24" ht="15.95" customHeight="1" thickBot="1" x14ac:dyDescent="0.25">
      <c r="A56" s="206"/>
      <c r="B56" s="218"/>
      <c r="C56" s="219"/>
      <c r="D56" s="181"/>
      <c r="E56" s="181"/>
      <c r="F56" s="181"/>
      <c r="M56" s="209"/>
      <c r="W56" s="181"/>
      <c r="X56" s="181"/>
    </row>
    <row r="57" spans="1:24" ht="32.1" customHeight="1" thickBot="1" x14ac:dyDescent="0.25">
      <c r="B57" s="503" t="s">
        <v>501</v>
      </c>
      <c r="C57" s="220"/>
      <c r="D57" s="221"/>
      <c r="E57" s="181"/>
      <c r="F57" s="181"/>
    </row>
    <row r="58" spans="1:24" s="211" customFormat="1" ht="73.5" customHeight="1" x14ac:dyDescent="0.2">
      <c r="A58" s="179"/>
      <c r="B58" s="100" t="s">
        <v>441</v>
      </c>
      <c r="C58" s="101" t="str">
        <f>IF((N58&amp;" "&amp;O58)="TRUE TRUE","Please select only one option","")</f>
        <v/>
      </c>
      <c r="D58" s="392"/>
      <c r="E58" s="117" t="str">
        <f>IF(M58=1,"*","")</f>
        <v>*</v>
      </c>
      <c r="F58" s="222"/>
      <c r="M58" s="223">
        <f>IF((N58&amp;" "&amp;O58)="TRUE FALSE",0,IF((N58&amp;" "&amp;O58)="FALSE TRUE",0,1))</f>
        <v>1</v>
      </c>
      <c r="N58" s="18" t="b">
        <v>0</v>
      </c>
      <c r="O58" s="18" t="b">
        <v>0</v>
      </c>
      <c r="P58" s="211" t="str">
        <f>IF((N58&amp;" "&amp;O58)="TRUE FALSE","Yes",IF((N58&amp;" "&amp;O58)="FALSE TRUE","No",""))</f>
        <v/>
      </c>
      <c r="R58" s="134"/>
      <c r="S58" s="223"/>
    </row>
    <row r="59" spans="1:24" s="224" customFormat="1" ht="37.5" customHeight="1" x14ac:dyDescent="0.2">
      <c r="A59" s="211"/>
      <c r="B59" s="27" t="s">
        <v>28</v>
      </c>
      <c r="C59" s="103"/>
      <c r="D59" s="104"/>
      <c r="E59" s="225"/>
      <c r="F59" s="222"/>
    </row>
    <row r="60" spans="1:24" ht="32.1" customHeight="1" x14ac:dyDescent="0.2">
      <c r="B60" s="105" t="s">
        <v>9</v>
      </c>
      <c r="C60" s="107" t="s">
        <v>560</v>
      </c>
      <c r="D60" s="106" t="s">
        <v>559</v>
      </c>
      <c r="E60" s="226"/>
      <c r="F60" s="222"/>
      <c r="R60" s="178" t="s">
        <v>397</v>
      </c>
    </row>
    <row r="61" spans="1:24" s="134" customFormat="1" ht="96" customHeight="1" x14ac:dyDescent="0.2">
      <c r="A61" s="179"/>
      <c r="B61" s="96" t="s">
        <v>465</v>
      </c>
      <c r="C61" s="97" t="str">
        <f>IF(R61="Invalid Input","Please select only one option","")</f>
        <v/>
      </c>
      <c r="D61" s="393"/>
      <c r="E61" s="117" t="str">
        <f>IF(M61=1,"*","")</f>
        <v/>
      </c>
      <c r="F61" s="222"/>
      <c r="M61" s="20">
        <f>IF(P58="Yes",IF(R61="",1,IF(R61="No",0,IF(R61="Yes",0,IF(R61="N/A",0,1)))))+IF(R61="No",IF(ISNUMBER(D61)=TRUE,0,1))</f>
        <v>0</v>
      </c>
      <c r="N61" s="18" t="b">
        <v>0</v>
      </c>
      <c r="O61" s="18" t="b">
        <v>0</v>
      </c>
      <c r="P61" s="18" t="b">
        <v>0</v>
      </c>
      <c r="Q61" s="211" t="str">
        <f>(N61&amp;" "&amp;O61&amp;" "&amp;P61)</f>
        <v>FALSE FALSE FALSE</v>
      </c>
      <c r="R61" s="134" t="str">
        <f>VLOOKUP(Q61,YN_1,2,FALSE)</f>
        <v/>
      </c>
      <c r="S61" s="20">
        <f>IF(R61="Yes",1,IF(R61="No",1,0))</f>
        <v>0</v>
      </c>
      <c r="T61" s="20"/>
    </row>
    <row r="62" spans="1:24" s="134" customFormat="1" ht="96" customHeight="1" thickBot="1" x14ac:dyDescent="0.25">
      <c r="B62" s="98" t="s">
        <v>376</v>
      </c>
      <c r="C62" s="99" t="str">
        <f>IF(R62="Invalid Input","Please select only one option","")</f>
        <v/>
      </c>
      <c r="D62" s="272"/>
      <c r="E62" s="117" t="str">
        <f>IF(M62=1,"*","")</f>
        <v/>
      </c>
      <c r="F62" s="222"/>
      <c r="M62" s="20">
        <f>IF(P58="Yes",IF(R62="",1,IF(R62="No",0,IF(R62="Yes",0,IF(R62="N/A",0,1)))))+IF(R62="No",IF(ISNUMBER(D62)=TRUE,0,1))</f>
        <v>0</v>
      </c>
      <c r="N62" s="18" t="b">
        <v>0</v>
      </c>
      <c r="O62" s="18" t="b">
        <v>0</v>
      </c>
      <c r="P62" s="18" t="b">
        <v>0</v>
      </c>
      <c r="Q62" s="211" t="str">
        <f>(N62&amp;" "&amp;O62&amp;" "&amp;P62)</f>
        <v>FALSE FALSE FALSE</v>
      </c>
      <c r="R62" s="134" t="str">
        <f>VLOOKUP(Q62,YN_1,2,FALSE)</f>
        <v/>
      </c>
      <c r="S62" s="20">
        <f>IF(R62="Yes",1,IF(R62="No",1,0))</f>
        <v>0</v>
      </c>
      <c r="T62" s="20"/>
    </row>
    <row r="63" spans="1:24" s="134" customFormat="1" ht="15.95" customHeight="1" x14ac:dyDescent="0.2">
      <c r="B63" s="155"/>
      <c r="C63" s="210"/>
      <c r="D63" s="210"/>
      <c r="E63" s="117"/>
      <c r="F63" s="222"/>
      <c r="M63" s="20"/>
      <c r="N63" s="18"/>
      <c r="O63" s="18"/>
      <c r="P63" s="18"/>
      <c r="Q63" s="211"/>
      <c r="S63" s="20"/>
      <c r="T63" s="20"/>
    </row>
    <row r="64" spans="1:24" s="134" customFormat="1" ht="15.95" customHeight="1" x14ac:dyDescent="0.2">
      <c r="B64" s="204" t="str">
        <f>IF(COUNTIF($R$61:$R$62,"No")&lt;&gt;0,IF(COUNTIF(D61:D62,"")&lt;&gt;2,"Please note that your application will not proceed until all required documentation is submitted",""),"")</f>
        <v/>
      </c>
      <c r="C64" s="357"/>
      <c r="D64" s="357"/>
      <c r="E64" s="117"/>
      <c r="F64" s="222"/>
      <c r="M64" s="20"/>
      <c r="N64" s="18"/>
      <c r="O64" s="18"/>
      <c r="P64" s="18"/>
      <c r="Q64" s="211"/>
      <c r="S64" s="20"/>
      <c r="T64" s="20"/>
    </row>
    <row r="65" spans="1:20" s="134" customFormat="1" ht="15.95" customHeight="1" x14ac:dyDescent="0.2">
      <c r="B65" s="155"/>
      <c r="C65" s="210"/>
      <c r="D65" s="210"/>
      <c r="E65" s="117"/>
      <c r="F65" s="222"/>
      <c r="M65" s="20"/>
      <c r="N65" s="18"/>
      <c r="O65" s="18"/>
      <c r="P65" s="18"/>
      <c r="Q65" s="211"/>
      <c r="S65" s="20"/>
      <c r="T65" s="20"/>
    </row>
    <row r="66" spans="1:20" ht="15.95" customHeight="1" thickBot="1" x14ac:dyDescent="0.25">
      <c r="B66" s="227" t="s">
        <v>18</v>
      </c>
      <c r="D66" s="188"/>
      <c r="E66" s="188"/>
      <c r="F66" s="188"/>
      <c r="S66" s="20"/>
      <c r="T66" s="20"/>
    </row>
    <row r="67" spans="1:20" ht="32.1" customHeight="1" x14ac:dyDescent="0.2">
      <c r="B67" s="576" t="s">
        <v>475</v>
      </c>
      <c r="C67" s="581"/>
      <c r="D67" s="582"/>
      <c r="E67" s="117" t="str">
        <f>IF(M67=1,"*","")</f>
        <v/>
      </c>
      <c r="M67" s="20">
        <f>IF($R$61="Yes",IF(ISTEXT(C67)=TRUE,0,1),0)</f>
        <v>0</v>
      </c>
    </row>
    <row r="68" spans="1:20" ht="32.1" customHeight="1" x14ac:dyDescent="0.2">
      <c r="B68" s="577"/>
      <c r="C68" s="557"/>
      <c r="D68" s="558"/>
      <c r="E68" s="117" t="str">
        <f>IF(M68=1,"*","")</f>
        <v/>
      </c>
      <c r="M68" s="20">
        <f>IF(ISBLANK(C68)=TRUE,0,IF(ISTEXT(C68)=TRUE,0,1))</f>
        <v>0</v>
      </c>
    </row>
    <row r="69" spans="1:20" ht="32.1" customHeight="1" x14ac:dyDescent="0.2">
      <c r="B69" s="577"/>
      <c r="C69" s="557"/>
      <c r="D69" s="558"/>
      <c r="E69" s="117" t="str">
        <f>IF(M69=1,"*","")</f>
        <v/>
      </c>
      <c r="M69" s="20">
        <f>IF(ISBLANK(C69)=TRUE,0,IF(ISTEXT(C69)=TRUE,0,1))</f>
        <v>0</v>
      </c>
    </row>
    <row r="70" spans="1:20" ht="32.1" customHeight="1" x14ac:dyDescent="0.2">
      <c r="B70" s="577"/>
      <c r="C70" s="557"/>
      <c r="D70" s="558"/>
      <c r="E70" s="117" t="str">
        <f>IF(M70=1,"*","")</f>
        <v/>
      </c>
      <c r="M70" s="20">
        <f t="shared" ref="M70:M71" si="0">IF(ISBLANK(C70)=TRUE,0,IF(ISTEXT(C70)=TRUE,0,1))</f>
        <v>0</v>
      </c>
    </row>
    <row r="71" spans="1:20" ht="32.1" customHeight="1" x14ac:dyDescent="0.2">
      <c r="B71" s="578"/>
      <c r="C71" s="557"/>
      <c r="D71" s="558"/>
      <c r="E71" s="117" t="str">
        <f>IF(M71=1,"*","")</f>
        <v/>
      </c>
      <c r="M71" s="20">
        <f t="shared" si="0"/>
        <v>0</v>
      </c>
    </row>
    <row r="72" spans="1:20" ht="32.1" customHeight="1" x14ac:dyDescent="0.2">
      <c r="B72" s="395"/>
      <c r="C72" s="583"/>
      <c r="D72" s="584"/>
      <c r="M72" s="20"/>
    </row>
    <row r="73" spans="1:20" ht="32.1" customHeight="1" x14ac:dyDescent="0.2">
      <c r="B73" s="579" t="s">
        <v>376</v>
      </c>
      <c r="C73" s="557"/>
      <c r="D73" s="558"/>
      <c r="E73" s="117" t="str">
        <f>IF(M73=1,"*","")</f>
        <v/>
      </c>
      <c r="M73" s="20">
        <f>IF($R$62="Yes",IF(ISTEXT(C73)=TRUE,0,1),0)</f>
        <v>0</v>
      </c>
    </row>
    <row r="74" spans="1:20" ht="32.1" customHeight="1" x14ac:dyDescent="0.2">
      <c r="B74" s="577"/>
      <c r="C74" s="557"/>
      <c r="D74" s="558"/>
      <c r="E74" s="117" t="str">
        <f>IF(M74=1,"*","")</f>
        <v/>
      </c>
      <c r="M74" s="20">
        <f>IF(ISBLANK(C74)=TRUE,0,IF(ISTEXT(C74)=TRUE,0,1))</f>
        <v>0</v>
      </c>
    </row>
    <row r="75" spans="1:20" ht="32.1" customHeight="1" x14ac:dyDescent="0.2">
      <c r="B75" s="577"/>
      <c r="C75" s="557"/>
      <c r="D75" s="558"/>
      <c r="E75" s="117" t="str">
        <f>IF(M75=1,"*","")</f>
        <v/>
      </c>
      <c r="M75" s="20">
        <f t="shared" ref="M75:M77" si="1">IF(ISBLANK(C75)=TRUE,0,IF(ISTEXT(C75)=TRUE,0,1))</f>
        <v>0</v>
      </c>
    </row>
    <row r="76" spans="1:20" ht="32.1" customHeight="1" x14ac:dyDescent="0.2">
      <c r="B76" s="577"/>
      <c r="C76" s="557"/>
      <c r="D76" s="558"/>
      <c r="E76" s="117" t="str">
        <f>IF(M76=1,"*","")</f>
        <v/>
      </c>
      <c r="M76" s="20">
        <f t="shared" si="1"/>
        <v>0</v>
      </c>
    </row>
    <row r="77" spans="1:20" ht="32.1" customHeight="1" thickBot="1" x14ac:dyDescent="0.25">
      <c r="B77" s="580"/>
      <c r="C77" s="559"/>
      <c r="D77" s="560"/>
      <c r="E77" s="117" t="str">
        <f>IF(M77=1,"*","")</f>
        <v/>
      </c>
      <c r="M77" s="20">
        <f t="shared" si="1"/>
        <v>0</v>
      </c>
    </row>
    <row r="78" spans="1:20" x14ac:dyDescent="0.2">
      <c r="B78" s="396"/>
      <c r="C78" s="394"/>
    </row>
    <row r="79" spans="1:20" x14ac:dyDescent="0.2">
      <c r="A79" s="429"/>
      <c r="B79" s="396"/>
      <c r="C79" s="394"/>
    </row>
    <row r="80" spans="1:20" ht="15" thickBot="1" x14ac:dyDescent="0.25">
      <c r="B80" s="396" t="s">
        <v>629</v>
      </c>
      <c r="C80" s="394"/>
      <c r="L80" s="249"/>
      <c r="M80" s="2"/>
      <c r="N80" s="20" t="s">
        <v>404</v>
      </c>
    </row>
    <row r="81" spans="1:20" ht="24" customHeight="1" x14ac:dyDescent="0.2">
      <c r="B81" s="561"/>
      <c r="C81" s="562"/>
      <c r="D81" s="563"/>
      <c r="E81" s="556" t="str">
        <f>IF(M81=1,"*","")</f>
        <v/>
      </c>
      <c r="M81" s="20">
        <f>IF(COUNTIF(R61:R62,"N/A")&lt;&gt;0,IF(ISTEXT(B81)=FALSE,1,0),0)</f>
        <v>0</v>
      </c>
      <c r="N81" s="20">
        <f>IF(COUNTIF(R61:R62,"")&lt;&gt;0,0,IF(COUNTIF(R61:R62,"N/A")&lt;&gt;0,0,1))</f>
        <v>0</v>
      </c>
    </row>
    <row r="82" spans="1:20" ht="24" customHeight="1" x14ac:dyDescent="0.2">
      <c r="A82" s="429"/>
      <c r="B82" s="564"/>
      <c r="C82" s="565"/>
      <c r="D82" s="566"/>
      <c r="E82" s="556"/>
    </row>
    <row r="83" spans="1:20" ht="24" customHeight="1" thickBot="1" x14ac:dyDescent="0.25">
      <c r="A83" s="429"/>
      <c r="B83" s="567"/>
      <c r="C83" s="568"/>
      <c r="D83" s="569"/>
      <c r="E83" s="556"/>
    </row>
    <row r="84" spans="1:20" x14ac:dyDescent="0.2">
      <c r="A84" s="429"/>
      <c r="B84" s="396"/>
      <c r="C84" s="394"/>
    </row>
    <row r="85" spans="1:20" x14ac:dyDescent="0.2">
      <c r="A85" s="429"/>
      <c r="B85" s="396"/>
      <c r="C85" s="394"/>
      <c r="L85" s="249" t="s">
        <v>393</v>
      </c>
      <c r="M85" s="2" t="str">
        <f>IF(SUM(M58:M82)&lt;&gt;0,"Invalid","Valid")</f>
        <v>Invalid</v>
      </c>
    </row>
    <row r="86" spans="1:20" ht="15" thickBot="1" x14ac:dyDescent="0.25">
      <c r="A86" s="429"/>
      <c r="B86" s="396"/>
      <c r="C86" s="394"/>
    </row>
    <row r="87" spans="1:20" ht="51.75" customHeight="1" thickBot="1" x14ac:dyDescent="0.25">
      <c r="B87" s="503" t="s">
        <v>439</v>
      </c>
      <c r="C87" s="220"/>
      <c r="D87" s="221"/>
    </row>
    <row r="88" spans="1:20" s="224" customFormat="1" ht="56.1" customHeight="1" x14ac:dyDescent="0.2">
      <c r="A88" s="179"/>
      <c r="B88" s="110" t="s">
        <v>466</v>
      </c>
      <c r="C88" s="101" t="str">
        <f>IF((N88&amp;" "&amp;O88)="TRUE TRUE","Please select only one option","")</f>
        <v/>
      </c>
      <c r="D88" s="102"/>
      <c r="E88" s="117" t="str">
        <f>IF(M88=1,"*","")</f>
        <v>*</v>
      </c>
      <c r="F88" s="222"/>
      <c r="M88" s="223">
        <f>IF((N88&amp;" "&amp;O88)="TRUE FALSE",0,IF((N88&amp;" "&amp;O88)="FALSE TRUE",0,1))</f>
        <v>1</v>
      </c>
      <c r="N88" s="18" t="b">
        <v>0</v>
      </c>
      <c r="O88" s="18" t="b">
        <v>0</v>
      </c>
      <c r="P88" s="211" t="str">
        <f>IF((N88&amp;" "&amp;O88)="TRUE FALSE","Yes",IF((N88&amp;" "&amp;O88)="FALSE TRUE","No",""))</f>
        <v/>
      </c>
      <c r="Q88" s="211"/>
      <c r="R88" s="134"/>
      <c r="S88" s="223"/>
    </row>
    <row r="89" spans="1:20" s="224" customFormat="1" ht="37.5" customHeight="1" x14ac:dyDescent="0.2">
      <c r="A89" s="211"/>
      <c r="B89" s="111" t="s">
        <v>630</v>
      </c>
      <c r="C89" s="112"/>
      <c r="D89" s="104"/>
      <c r="E89" s="225"/>
      <c r="F89" s="229"/>
    </row>
    <row r="90" spans="1:20" ht="32.1" customHeight="1" x14ac:dyDescent="0.2">
      <c r="B90" s="93" t="s">
        <v>9</v>
      </c>
      <c r="C90" s="94" t="s">
        <v>558</v>
      </c>
      <c r="D90" s="95" t="s">
        <v>559</v>
      </c>
      <c r="E90" s="226"/>
      <c r="F90" s="230"/>
    </row>
    <row r="91" spans="1:20" s="134" customFormat="1" ht="48" customHeight="1" x14ac:dyDescent="0.2">
      <c r="A91" s="179"/>
      <c r="B91" s="87" t="s">
        <v>467</v>
      </c>
      <c r="C91" s="97" t="str">
        <f>IF(R91="Invalid Input","Please select only one option","")</f>
        <v/>
      </c>
      <c r="D91" s="470"/>
      <c r="E91" s="117" t="str">
        <f>IF(M91=1,"*","")</f>
        <v/>
      </c>
      <c r="F91" s="231"/>
      <c r="M91" s="20">
        <f>IF(P88="Yes",IF(R91="",1,IF(R91="No",0,IF(R91="Yes",0,IF(R91="N/A",0,1)))))+IF(R91="No",IF(ISNUMBER(D91)=TRUE,0,1))</f>
        <v>0</v>
      </c>
      <c r="N91" s="18" t="b">
        <v>0</v>
      </c>
      <c r="O91" s="18" t="b">
        <v>0</v>
      </c>
      <c r="P91" s="18" t="b">
        <v>0</v>
      </c>
      <c r="Q91" s="211" t="str">
        <f>(N91&amp;" "&amp;O91&amp;" "&amp;P91)</f>
        <v>FALSE FALSE FALSE</v>
      </c>
      <c r="R91" s="134" t="str">
        <f>VLOOKUP(Q91,YN_1,2,FALSE)</f>
        <v/>
      </c>
      <c r="S91" s="20">
        <f>IF(R91="No",IF(ISNUMBER(D91)=TRUE,0,1),0)</f>
        <v>0</v>
      </c>
      <c r="T91" s="20">
        <f>IF(P88="Yes",IF(R91="",1,0),0)+S91</f>
        <v>0</v>
      </c>
    </row>
    <row r="92" spans="1:20" s="134" customFormat="1" ht="48" customHeight="1" x14ac:dyDescent="0.2">
      <c r="B92" s="87" t="s">
        <v>27</v>
      </c>
      <c r="C92" s="97" t="str">
        <f>IF(R92="Invalid Input","Please select only one option","")</f>
        <v/>
      </c>
      <c r="D92" s="470"/>
      <c r="E92" s="117" t="str">
        <f>IF(M92=1,"*","")</f>
        <v/>
      </c>
      <c r="F92" s="397"/>
      <c r="M92" s="20">
        <f>T92</f>
        <v>0</v>
      </c>
      <c r="N92" s="18" t="b">
        <v>0</v>
      </c>
      <c r="O92" s="18" t="b">
        <v>0</v>
      </c>
      <c r="P92" s="18" t="b">
        <v>0</v>
      </c>
      <c r="Q92" s="211" t="str">
        <f>(N92&amp;" "&amp;O92&amp;" "&amp;P92)</f>
        <v>FALSE FALSE FALSE</v>
      </c>
      <c r="R92" s="134" t="str">
        <f>VLOOKUP(Q92,YN_1,2,FALSE)</f>
        <v/>
      </c>
      <c r="S92" s="20">
        <f>IF(R92="No",IF(ISNUMBER(D92)=TRUE,0,1),0)</f>
        <v>0</v>
      </c>
      <c r="T92" s="20">
        <f>IF(P88="Yes",IF(R92="",1,0),0)+S92</f>
        <v>0</v>
      </c>
    </row>
    <row r="93" spans="1:20" s="134" customFormat="1" ht="48" customHeight="1" thickBot="1" x14ac:dyDescent="0.25">
      <c r="A93" s="179"/>
      <c r="B93" s="109" t="s">
        <v>468</v>
      </c>
      <c r="C93" s="99" t="str">
        <f>IF(R93="Invalid Input","Please select only one option","")</f>
        <v/>
      </c>
      <c r="D93" s="272"/>
      <c r="E93" s="117" t="str">
        <f>IF(M93=1,"*","")</f>
        <v/>
      </c>
      <c r="F93" s="397"/>
      <c r="M93" s="20">
        <f>T93</f>
        <v>0</v>
      </c>
      <c r="N93" s="18" t="b">
        <v>0</v>
      </c>
      <c r="O93" s="18" t="b">
        <v>0</v>
      </c>
      <c r="P93" s="18" t="b">
        <v>0</v>
      </c>
      <c r="Q93" s="211" t="str">
        <f>(N93&amp;" "&amp;O93&amp;" "&amp;P93)</f>
        <v>FALSE FALSE FALSE</v>
      </c>
      <c r="R93" s="134" t="str">
        <f>VLOOKUP(Q93,YN_1,2,FALSE)</f>
        <v/>
      </c>
      <c r="S93" s="20">
        <f>IF(R93="No",IF(ISNUMBER(D93)=TRUE,0,1),0)</f>
        <v>0</v>
      </c>
      <c r="T93" s="20">
        <f>IF(P88="Yes",IF(R93="",1,0),0)+S93</f>
        <v>0</v>
      </c>
    </row>
    <row r="94" spans="1:20" ht="18.75" customHeight="1" x14ac:dyDescent="0.2">
      <c r="A94" s="206"/>
      <c r="B94" s="108"/>
      <c r="C94" s="232"/>
      <c r="D94" s="233"/>
      <c r="E94" s="234"/>
      <c r="F94" s="233"/>
    </row>
    <row r="95" spans="1:20" ht="18.75" customHeight="1" x14ac:dyDescent="0.2">
      <c r="A95" s="206"/>
      <c r="B95" s="204" t="str">
        <f>IF(COUNTIF($R$91:$R$93,"No")&lt;&gt;0,IF(COUNTIF(D91:D93,"")&lt;&gt;3,"Please note that your application will not proceed until all required documentation is submitted",""),"")</f>
        <v/>
      </c>
      <c r="C95" s="203"/>
      <c r="D95" s="235"/>
      <c r="E95" s="234"/>
      <c r="F95" s="233"/>
    </row>
    <row r="96" spans="1:20" ht="18.75" customHeight="1" x14ac:dyDescent="0.2">
      <c r="A96" s="206"/>
      <c r="B96" s="204"/>
      <c r="C96" s="203"/>
      <c r="D96" s="235"/>
      <c r="E96" s="234"/>
      <c r="F96" s="233"/>
      <c r="L96" s="249"/>
      <c r="M96" s="2"/>
    </row>
    <row r="97" spans="1:37" ht="15" thickBot="1" x14ac:dyDescent="0.25">
      <c r="A97" s="429"/>
      <c r="B97" s="396" t="s">
        <v>631</v>
      </c>
      <c r="C97" s="394"/>
      <c r="L97" s="249"/>
      <c r="M97" s="2"/>
      <c r="N97" s="20" t="s">
        <v>404</v>
      </c>
    </row>
    <row r="98" spans="1:37" ht="24" customHeight="1" x14ac:dyDescent="0.2">
      <c r="A98" s="429"/>
      <c r="B98" s="561"/>
      <c r="C98" s="562"/>
      <c r="D98" s="563"/>
      <c r="E98" s="556" t="str">
        <f>IF(M98=1,"*","")</f>
        <v/>
      </c>
      <c r="M98" s="20">
        <f>IF(COUNTIF(R91:R93,"N/A")&lt;&gt;0,IF(ISTEXT(B98)=FALSE,1,0),0)</f>
        <v>0</v>
      </c>
      <c r="N98" s="20">
        <f>IF(COUNTIF(R91:R93,"")&lt;&gt;0,0,IF(COUNTIF(R91:R93,"N/A")&lt;&gt;0,0,1))</f>
        <v>0</v>
      </c>
    </row>
    <row r="99" spans="1:37" ht="24" customHeight="1" x14ac:dyDescent="0.2">
      <c r="A99" s="429"/>
      <c r="B99" s="564"/>
      <c r="C99" s="565"/>
      <c r="D99" s="566"/>
      <c r="E99" s="556"/>
      <c r="L99" s="249" t="s">
        <v>393</v>
      </c>
      <c r="M99" s="2" t="str">
        <f>IF(SUM(M88:M98)&lt;&gt;0,"Invalid","Valid")</f>
        <v>Invalid</v>
      </c>
    </row>
    <row r="100" spans="1:37" ht="24" customHeight="1" thickBot="1" x14ac:dyDescent="0.25">
      <c r="A100" s="429"/>
      <c r="B100" s="567"/>
      <c r="C100" s="568"/>
      <c r="D100" s="569"/>
      <c r="E100" s="556"/>
    </row>
    <row r="101" spans="1:37" x14ac:dyDescent="0.2">
      <c r="A101" s="206"/>
      <c r="B101" s="204"/>
      <c r="C101" s="203"/>
      <c r="D101" s="235"/>
      <c r="E101" s="234"/>
      <c r="F101" s="233"/>
      <c r="L101" s="249"/>
      <c r="M101" s="2"/>
    </row>
    <row r="102" spans="1:37" x14ac:dyDescent="0.2">
      <c r="A102" s="206"/>
      <c r="B102" s="204"/>
      <c r="C102" s="203"/>
      <c r="D102" s="235"/>
      <c r="E102" s="234"/>
      <c r="F102" s="233"/>
      <c r="L102" s="249"/>
      <c r="M102" s="2"/>
    </row>
    <row r="103" spans="1:37" ht="15" thickBot="1" x14ac:dyDescent="0.25">
      <c r="B103" s="196"/>
      <c r="C103" s="196"/>
      <c r="E103" s="212"/>
    </row>
    <row r="104" spans="1:37" s="134" customFormat="1" ht="49.5" customHeight="1" thickBot="1" x14ac:dyDescent="0.25">
      <c r="A104" s="179"/>
      <c r="B104" s="572" t="s">
        <v>442</v>
      </c>
      <c r="C104" s="573"/>
      <c r="D104" s="505" t="s">
        <v>443</v>
      </c>
      <c r="E104" s="234"/>
      <c r="F104" s="233"/>
      <c r="J104" s="13"/>
      <c r="K104" s="13"/>
      <c r="L104" s="13"/>
      <c r="M104" s="236"/>
      <c r="W104" s="237"/>
      <c r="X104" s="237"/>
    </row>
    <row r="105" spans="1:37" ht="39.950000000000003" customHeight="1" thickBot="1" x14ac:dyDescent="0.25">
      <c r="A105" s="179"/>
      <c r="B105" s="489" t="s">
        <v>561</v>
      </c>
      <c r="C105" s="490"/>
      <c r="D105" s="379"/>
      <c r="E105" s="117" t="str">
        <f>IF(M105=1,"*","")</f>
        <v>*</v>
      </c>
      <c r="F105" s="233"/>
      <c r="M105" s="20">
        <f>IF(D105="",1,IF(ISERROR(EXACT(VLOOKUP(D105,Number3,1,FALSE),D105)=TRUE),1,0))</f>
        <v>1</v>
      </c>
    </row>
    <row r="106" spans="1:37" ht="18.75" customHeight="1" thickBot="1" x14ac:dyDescent="0.25"/>
    <row r="107" spans="1:37" ht="48" customHeight="1" thickBot="1" x14ac:dyDescent="0.25">
      <c r="A107" s="179"/>
      <c r="B107" s="504" t="s">
        <v>6</v>
      </c>
      <c r="C107" s="506" t="s">
        <v>7</v>
      </c>
      <c r="D107" s="507" t="s">
        <v>649</v>
      </c>
      <c r="E107" s="240"/>
      <c r="N107" s="241" t="s">
        <v>356</v>
      </c>
      <c r="O107" s="238" t="s">
        <v>6</v>
      </c>
      <c r="P107" s="239" t="s">
        <v>7</v>
      </c>
      <c r="Q107" s="164" t="s">
        <v>373</v>
      </c>
      <c r="R107" s="20"/>
      <c r="S107" s="241"/>
      <c r="T107" s="164" t="s">
        <v>373</v>
      </c>
      <c r="U107" s="164" t="s">
        <v>373</v>
      </c>
      <c r="V107" s="241"/>
      <c r="W107" s="241"/>
      <c r="X107" s="241"/>
      <c r="Y107" s="241"/>
      <c r="Z107" s="241"/>
      <c r="AA107" s="241"/>
      <c r="AB107" s="241"/>
      <c r="AC107" s="241"/>
      <c r="AD107" s="20"/>
      <c r="AE107" s="20"/>
    </row>
    <row r="108" spans="1:37" s="134" customFormat="1" ht="32.1" customHeight="1" x14ac:dyDescent="0.2">
      <c r="B108" s="492"/>
      <c r="C108" s="493"/>
      <c r="D108" s="494" t="str">
        <f t="shared" ref="D108:D117" si="2">IF(V108="Invalid Input","Please select only one option","")</f>
        <v/>
      </c>
      <c r="E108" s="117" t="str">
        <f t="shared" ref="E108:E117" si="3">IF(M108=1,"*","")</f>
        <v/>
      </c>
      <c r="J108" s="429"/>
      <c r="K108" s="429"/>
      <c r="M108" s="20">
        <f>IF(D105&gt;=1,IF(SUM(O108:R108)&lt;&gt;0,1,0),0)</f>
        <v>0</v>
      </c>
      <c r="N108" s="20">
        <f>IF($D$105="",0,IF($D$105=0,1,IF($D$105&gt;=1,0,1)))</f>
        <v>0</v>
      </c>
      <c r="O108" s="20">
        <f t="shared" ref="O108:O117" si="4">IF(ISTEXT(B108)=TRUE,0,1)</f>
        <v>1</v>
      </c>
      <c r="P108" s="20">
        <f t="shared" ref="P108:P117" si="5">IF(ISTEXT(C108)=TRUE,0,1)</f>
        <v>1</v>
      </c>
      <c r="Q108" s="20">
        <f>IF((T108&amp;" "&amp;U108)="TRUE FALSE",0,IF((T108&amp;" "&amp;U108)="FALSE TRUE",0,1))</f>
        <v>1</v>
      </c>
      <c r="R108" s="20"/>
      <c r="S108" s="20"/>
      <c r="T108" s="19" t="b">
        <v>0</v>
      </c>
      <c r="U108" s="19" t="b">
        <v>0</v>
      </c>
      <c r="V108" s="20" t="str">
        <f>IF((T108&amp;" "&amp;U108)="FALSE FALSE","",IF((T108&amp;" "&amp;U108)="TRUE FALSE","Yes",IF((T108&amp;" "&amp;U108)="FALSE TRUE","No","Invalid Input")))</f>
        <v/>
      </c>
      <c r="W108" s="20"/>
      <c r="X108" s="20"/>
      <c r="Y108" s="20"/>
      <c r="Z108" s="20"/>
      <c r="AA108" s="20"/>
      <c r="AB108" s="20"/>
      <c r="AC108" s="20"/>
      <c r="AD108" s="398"/>
      <c r="AE108" s="398"/>
      <c r="AF108" s="399"/>
      <c r="AG108" s="398"/>
      <c r="AH108" s="400"/>
      <c r="AI108" s="400"/>
      <c r="AJ108" s="398"/>
      <c r="AK108" s="398"/>
    </row>
    <row r="109" spans="1:37" s="134" customFormat="1" ht="32.1" customHeight="1" x14ac:dyDescent="0.2">
      <c r="B109" s="113"/>
      <c r="C109" s="114"/>
      <c r="D109" s="495" t="str">
        <f t="shared" si="2"/>
        <v/>
      </c>
      <c r="E109" s="117" t="str">
        <f t="shared" si="3"/>
        <v/>
      </c>
      <c r="J109" s="429"/>
      <c r="K109" s="429"/>
      <c r="M109" s="20">
        <f>IF(D105&gt;=2,IF(SUM(O109:R109)&lt;&gt;0,1,0),0)</f>
        <v>0</v>
      </c>
      <c r="N109" s="20">
        <f>IF($D$105="",0,IF($D$105=0,1,IF($D$105&gt;=2,0,1)))</f>
        <v>0</v>
      </c>
      <c r="O109" s="20">
        <f t="shared" si="4"/>
        <v>1</v>
      </c>
      <c r="P109" s="20">
        <f t="shared" si="5"/>
        <v>1</v>
      </c>
      <c r="Q109" s="20">
        <f t="shared" ref="Q109:Q117" si="6">IF((T109&amp;" "&amp;U109)="TRUE FALSE",0,IF((T109&amp;" "&amp;U109)="FALSE TRUE",0,1))</f>
        <v>1</v>
      </c>
      <c r="R109" s="20"/>
      <c r="S109" s="20"/>
      <c r="T109" s="19" t="b">
        <v>0</v>
      </c>
      <c r="U109" s="19" t="b">
        <v>0</v>
      </c>
      <c r="V109" s="20" t="str">
        <f t="shared" ref="V109:V117" si="7">IF((T109&amp;" "&amp;U109)="FALSE FALSE","",IF((T109&amp;" "&amp;U109)="TRUE FALSE","Yes",IF((T109&amp;" "&amp;U109)="FALSE TRUE","No","Invalid Input")))</f>
        <v/>
      </c>
      <c r="W109" s="20"/>
      <c r="X109" s="20"/>
      <c r="Y109" s="20"/>
      <c r="Z109" s="20"/>
      <c r="AA109" s="20"/>
      <c r="AB109" s="20"/>
      <c r="AC109" s="20"/>
      <c r="AD109" s="398"/>
      <c r="AE109" s="398"/>
      <c r="AF109" s="399"/>
      <c r="AG109" s="398"/>
      <c r="AH109" s="400"/>
      <c r="AI109" s="400"/>
      <c r="AJ109" s="398"/>
      <c r="AK109" s="398"/>
    </row>
    <row r="110" spans="1:37" s="134" customFormat="1" ht="32.1" customHeight="1" x14ac:dyDescent="0.2">
      <c r="B110" s="113"/>
      <c r="C110" s="114"/>
      <c r="D110" s="495" t="str">
        <f t="shared" si="2"/>
        <v/>
      </c>
      <c r="E110" s="117" t="str">
        <f t="shared" si="3"/>
        <v/>
      </c>
      <c r="J110" s="429"/>
      <c r="K110" s="429"/>
      <c r="M110" s="20">
        <f>IF(D105&gt;=3,IF(SUM(O110:R110)&lt;&gt;0,1,0),0)</f>
        <v>0</v>
      </c>
      <c r="N110" s="20">
        <f>IF($D$105="",0,IF($D$105=0,1,IF($D$105&gt;=3,0,1)))</f>
        <v>0</v>
      </c>
      <c r="O110" s="20">
        <f t="shared" si="4"/>
        <v>1</v>
      </c>
      <c r="P110" s="20">
        <f t="shared" si="5"/>
        <v>1</v>
      </c>
      <c r="Q110" s="20">
        <f t="shared" si="6"/>
        <v>1</v>
      </c>
      <c r="R110" s="20"/>
      <c r="S110" s="20"/>
      <c r="T110" s="19" t="b">
        <v>0</v>
      </c>
      <c r="U110" s="19" t="b">
        <v>0</v>
      </c>
      <c r="V110" s="20" t="str">
        <f t="shared" si="7"/>
        <v/>
      </c>
      <c r="W110" s="20"/>
      <c r="X110" s="20"/>
      <c r="Y110" s="20"/>
      <c r="Z110" s="20"/>
      <c r="AA110" s="20"/>
      <c r="AB110" s="20"/>
      <c r="AC110" s="20"/>
      <c r="AD110" s="398"/>
      <c r="AE110" s="398"/>
      <c r="AF110" s="399"/>
      <c r="AG110" s="398"/>
      <c r="AH110" s="400"/>
      <c r="AI110" s="400"/>
      <c r="AJ110" s="398"/>
      <c r="AK110" s="398"/>
    </row>
    <row r="111" spans="1:37" s="134" customFormat="1" ht="32.1" customHeight="1" x14ac:dyDescent="0.2">
      <c r="B111" s="113"/>
      <c r="C111" s="114"/>
      <c r="D111" s="495" t="str">
        <f t="shared" si="2"/>
        <v/>
      </c>
      <c r="E111" s="117" t="str">
        <f t="shared" si="3"/>
        <v/>
      </c>
      <c r="J111" s="429"/>
      <c r="K111" s="429"/>
      <c r="M111" s="20">
        <f>IF(D105&gt;=4,IF(SUM(O111:R111)&lt;&gt;0,1,0),0)</f>
        <v>0</v>
      </c>
      <c r="N111" s="20">
        <f>IF($D$105="",0,IF($D$105=0,1,IF($D$105&gt;=4,0,1)))</f>
        <v>0</v>
      </c>
      <c r="O111" s="20">
        <f t="shared" si="4"/>
        <v>1</v>
      </c>
      <c r="P111" s="20">
        <f t="shared" si="5"/>
        <v>1</v>
      </c>
      <c r="Q111" s="20">
        <f t="shared" si="6"/>
        <v>1</v>
      </c>
      <c r="R111" s="20"/>
      <c r="S111" s="20"/>
      <c r="T111" s="19" t="b">
        <v>0</v>
      </c>
      <c r="U111" s="19" t="b">
        <v>0</v>
      </c>
      <c r="V111" s="20" t="str">
        <f t="shared" si="7"/>
        <v/>
      </c>
      <c r="W111" s="20"/>
      <c r="X111" s="20"/>
      <c r="Y111" s="20"/>
      <c r="Z111" s="20"/>
      <c r="AA111" s="20"/>
      <c r="AB111" s="20"/>
      <c r="AC111" s="20"/>
      <c r="AD111" s="398"/>
      <c r="AE111" s="398"/>
      <c r="AF111" s="399"/>
      <c r="AG111" s="398"/>
      <c r="AH111" s="400"/>
      <c r="AI111" s="400"/>
      <c r="AJ111" s="398"/>
      <c r="AK111" s="398"/>
    </row>
    <row r="112" spans="1:37" s="134" customFormat="1" ht="32.1" customHeight="1" x14ac:dyDescent="0.2">
      <c r="B112" s="113"/>
      <c r="C112" s="114"/>
      <c r="D112" s="495" t="str">
        <f t="shared" si="2"/>
        <v/>
      </c>
      <c r="E112" s="117" t="str">
        <f t="shared" si="3"/>
        <v/>
      </c>
      <c r="J112" s="429"/>
      <c r="K112" s="429"/>
      <c r="M112" s="20">
        <f>IF(D105&gt;=5,IF(SUM(O112:R112)&lt;&gt;0,1,0),0)</f>
        <v>0</v>
      </c>
      <c r="N112" s="20">
        <f>IF($D$105="",0,IF($D$105=0,1,IF($D$105&gt;=5,0,1)))</f>
        <v>0</v>
      </c>
      <c r="O112" s="20">
        <f t="shared" si="4"/>
        <v>1</v>
      </c>
      <c r="P112" s="20">
        <f t="shared" si="5"/>
        <v>1</v>
      </c>
      <c r="Q112" s="20">
        <f t="shared" si="6"/>
        <v>1</v>
      </c>
      <c r="R112" s="20"/>
      <c r="S112" s="20"/>
      <c r="T112" s="19" t="b">
        <v>0</v>
      </c>
      <c r="U112" s="19" t="b">
        <v>0</v>
      </c>
      <c r="V112" s="20" t="str">
        <f t="shared" si="7"/>
        <v/>
      </c>
      <c r="W112" s="20"/>
      <c r="X112" s="20"/>
      <c r="Y112" s="20"/>
      <c r="Z112" s="20"/>
      <c r="AA112" s="20"/>
      <c r="AB112" s="20"/>
      <c r="AC112" s="20"/>
      <c r="AD112" s="398"/>
      <c r="AE112" s="398"/>
      <c r="AF112" s="399"/>
      <c r="AG112" s="398"/>
      <c r="AH112" s="400"/>
      <c r="AI112" s="400"/>
      <c r="AJ112" s="398"/>
      <c r="AK112" s="398"/>
    </row>
    <row r="113" spans="1:37" s="134" customFormat="1" ht="32.1" customHeight="1" x14ac:dyDescent="0.2">
      <c r="B113" s="113"/>
      <c r="C113" s="114"/>
      <c r="D113" s="495" t="str">
        <f t="shared" si="2"/>
        <v/>
      </c>
      <c r="E113" s="117" t="str">
        <f t="shared" si="3"/>
        <v/>
      </c>
      <c r="J113" s="429"/>
      <c r="K113" s="429"/>
      <c r="M113" s="20">
        <f>IF(D105&gt;=6,IF(SUM(O113:R113)&lt;&gt;0,1,0),0)</f>
        <v>0</v>
      </c>
      <c r="N113" s="20">
        <f>IF($D$105="",0,IF($D$105=0,1,IF($D$105&gt;=6,0,1)))</f>
        <v>0</v>
      </c>
      <c r="O113" s="20">
        <f t="shared" si="4"/>
        <v>1</v>
      </c>
      <c r="P113" s="20">
        <f t="shared" si="5"/>
        <v>1</v>
      </c>
      <c r="Q113" s="20">
        <f t="shared" si="6"/>
        <v>1</v>
      </c>
      <c r="R113" s="20"/>
      <c r="S113" s="20"/>
      <c r="T113" s="19" t="b">
        <v>0</v>
      </c>
      <c r="U113" s="19" t="b">
        <v>0</v>
      </c>
      <c r="V113" s="20" t="str">
        <f t="shared" si="7"/>
        <v/>
      </c>
      <c r="W113" s="20"/>
      <c r="X113" s="20"/>
      <c r="Y113" s="20"/>
      <c r="Z113" s="20"/>
      <c r="AA113" s="20"/>
      <c r="AB113" s="20"/>
      <c r="AC113" s="20"/>
      <c r="AD113" s="398"/>
      <c r="AE113" s="398"/>
      <c r="AF113" s="399"/>
      <c r="AG113" s="398"/>
      <c r="AH113" s="400"/>
      <c r="AI113" s="400"/>
      <c r="AJ113" s="398"/>
      <c r="AK113" s="398"/>
    </row>
    <row r="114" spans="1:37" s="134" customFormat="1" ht="32.1" customHeight="1" x14ac:dyDescent="0.2">
      <c r="B114" s="113"/>
      <c r="C114" s="114"/>
      <c r="D114" s="495" t="str">
        <f t="shared" si="2"/>
        <v/>
      </c>
      <c r="E114" s="117" t="str">
        <f t="shared" si="3"/>
        <v/>
      </c>
      <c r="J114" s="429"/>
      <c r="K114" s="429"/>
      <c r="M114" s="20">
        <f>IF(D105&gt;=7,IF(SUM(O114:R114)&lt;&gt;0,1,0),0)</f>
        <v>0</v>
      </c>
      <c r="N114" s="20">
        <f>IF($D$105="",0,IF($D$105=0,1,IF($D$105&gt;=7,0,1)))</f>
        <v>0</v>
      </c>
      <c r="O114" s="20">
        <f t="shared" si="4"/>
        <v>1</v>
      </c>
      <c r="P114" s="20">
        <f t="shared" si="5"/>
        <v>1</v>
      </c>
      <c r="Q114" s="20">
        <f t="shared" si="6"/>
        <v>1</v>
      </c>
      <c r="R114" s="20"/>
      <c r="S114" s="20"/>
      <c r="T114" s="19" t="b">
        <v>0</v>
      </c>
      <c r="U114" s="19" t="b">
        <v>0</v>
      </c>
      <c r="V114" s="20" t="str">
        <f t="shared" si="7"/>
        <v/>
      </c>
      <c r="W114" s="20"/>
      <c r="X114" s="20"/>
      <c r="Y114" s="20"/>
      <c r="Z114" s="20"/>
      <c r="AA114" s="20"/>
      <c r="AB114" s="20"/>
      <c r="AC114" s="20"/>
      <c r="AD114" s="398"/>
      <c r="AE114" s="398"/>
      <c r="AF114" s="399"/>
      <c r="AG114" s="398"/>
      <c r="AH114" s="400"/>
      <c r="AI114" s="400"/>
      <c r="AJ114" s="398"/>
      <c r="AK114" s="398"/>
    </row>
    <row r="115" spans="1:37" s="134" customFormat="1" ht="32.1" customHeight="1" x14ac:dyDescent="0.2">
      <c r="B115" s="113"/>
      <c r="C115" s="114"/>
      <c r="D115" s="495" t="str">
        <f t="shared" si="2"/>
        <v/>
      </c>
      <c r="E115" s="117" t="str">
        <f t="shared" si="3"/>
        <v/>
      </c>
      <c r="J115" s="429"/>
      <c r="K115" s="429"/>
      <c r="M115" s="20">
        <f>IF(D105&gt;=8,IF(SUM(O115:R115)&lt;&gt;0,1,0),0)</f>
        <v>0</v>
      </c>
      <c r="N115" s="20">
        <f>IF($D$105="",0,IF($D$105=0,1,IF($D$105&gt;=8,0,1)))</f>
        <v>0</v>
      </c>
      <c r="O115" s="20">
        <f t="shared" si="4"/>
        <v>1</v>
      </c>
      <c r="P115" s="20">
        <f t="shared" si="5"/>
        <v>1</v>
      </c>
      <c r="Q115" s="20">
        <f t="shared" si="6"/>
        <v>1</v>
      </c>
      <c r="R115" s="20"/>
      <c r="S115" s="20"/>
      <c r="T115" s="19" t="b">
        <v>0</v>
      </c>
      <c r="U115" s="19" t="b">
        <v>0</v>
      </c>
      <c r="V115" s="20" t="str">
        <f t="shared" si="7"/>
        <v/>
      </c>
      <c r="W115" s="20"/>
      <c r="X115" s="20"/>
      <c r="Y115" s="20"/>
      <c r="Z115" s="20"/>
      <c r="AA115" s="20"/>
      <c r="AB115" s="20"/>
      <c r="AC115" s="20"/>
      <c r="AD115" s="398"/>
      <c r="AE115" s="398"/>
      <c r="AF115" s="399"/>
      <c r="AG115" s="398"/>
      <c r="AH115" s="400"/>
      <c r="AI115" s="400"/>
      <c r="AJ115" s="398"/>
      <c r="AK115" s="398"/>
    </row>
    <row r="116" spans="1:37" s="134" customFormat="1" ht="32.1" customHeight="1" x14ac:dyDescent="0.2">
      <c r="B116" s="113"/>
      <c r="C116" s="114"/>
      <c r="D116" s="495" t="str">
        <f t="shared" si="2"/>
        <v/>
      </c>
      <c r="E116" s="117" t="str">
        <f t="shared" si="3"/>
        <v/>
      </c>
      <c r="J116" s="429"/>
      <c r="K116" s="429"/>
      <c r="M116" s="20">
        <f>IF(D105&gt;=9,IF(SUM(O116:R116)&lt;&gt;0,1,0),0)</f>
        <v>0</v>
      </c>
      <c r="N116" s="20">
        <f>IF($D$105="",0,IF($D$105=0,1,IF($D$105&gt;=9,0,1)))</f>
        <v>0</v>
      </c>
      <c r="O116" s="20">
        <f t="shared" si="4"/>
        <v>1</v>
      </c>
      <c r="P116" s="20">
        <f t="shared" si="5"/>
        <v>1</v>
      </c>
      <c r="Q116" s="20">
        <f t="shared" si="6"/>
        <v>1</v>
      </c>
      <c r="R116" s="20"/>
      <c r="S116" s="20"/>
      <c r="T116" s="19" t="b">
        <v>0</v>
      </c>
      <c r="U116" s="19" t="b">
        <v>0</v>
      </c>
      <c r="V116" s="20" t="str">
        <f t="shared" si="7"/>
        <v/>
      </c>
      <c r="W116" s="20"/>
      <c r="X116" s="20"/>
      <c r="Y116" s="20"/>
      <c r="Z116" s="20"/>
      <c r="AA116" s="20"/>
      <c r="AB116" s="20"/>
      <c r="AC116" s="20"/>
      <c r="AD116" s="398"/>
      <c r="AE116" s="398"/>
      <c r="AF116" s="399"/>
      <c r="AG116" s="398"/>
      <c r="AH116" s="400"/>
      <c r="AI116" s="400"/>
      <c r="AJ116" s="398"/>
      <c r="AK116" s="398"/>
    </row>
    <row r="117" spans="1:37" s="134" customFormat="1" ht="32.1" customHeight="1" thickBot="1" x14ac:dyDescent="0.25">
      <c r="B117" s="115"/>
      <c r="C117" s="116"/>
      <c r="D117" s="496" t="str">
        <f t="shared" si="2"/>
        <v/>
      </c>
      <c r="E117" s="117" t="str">
        <f t="shared" si="3"/>
        <v/>
      </c>
      <c r="J117" s="429"/>
      <c r="K117" s="429"/>
      <c r="M117" s="20">
        <f>IF(D105&gt;=10,IF(SUM(O117:R117)&lt;&gt;0,1,0),0)</f>
        <v>0</v>
      </c>
      <c r="N117" s="20">
        <f>IF($D$105="",0,IF($D$105=0,1,IF($D$105&gt;=10,0,1)))</f>
        <v>0</v>
      </c>
      <c r="O117" s="20">
        <f t="shared" si="4"/>
        <v>1</v>
      </c>
      <c r="P117" s="20">
        <f t="shared" si="5"/>
        <v>1</v>
      </c>
      <c r="Q117" s="20">
        <f t="shared" si="6"/>
        <v>1</v>
      </c>
      <c r="R117" s="20"/>
      <c r="S117" s="20"/>
      <c r="T117" s="19" t="b">
        <v>0</v>
      </c>
      <c r="U117" s="19" t="b">
        <v>0</v>
      </c>
      <c r="V117" s="20" t="str">
        <f t="shared" si="7"/>
        <v/>
      </c>
      <c r="W117" s="20"/>
      <c r="X117" s="20"/>
      <c r="Y117" s="20"/>
      <c r="Z117" s="20"/>
      <c r="AA117" s="20"/>
      <c r="AB117" s="20"/>
      <c r="AC117" s="20"/>
      <c r="AD117" s="398"/>
      <c r="AE117" s="398"/>
      <c r="AF117" s="399"/>
      <c r="AG117" s="398"/>
      <c r="AH117" s="400"/>
      <c r="AI117" s="400"/>
      <c r="AJ117" s="398"/>
      <c r="AK117" s="398"/>
    </row>
    <row r="118" spans="1:37" ht="18.75" customHeight="1" x14ac:dyDescent="0.2">
      <c r="A118" s="178"/>
      <c r="D118" s="242"/>
      <c r="E118" s="242"/>
      <c r="F118" s="208"/>
    </row>
    <row r="119" spans="1:37" ht="18.75" customHeight="1" x14ac:dyDescent="0.2">
      <c r="A119" s="178"/>
      <c r="B119" s="498" t="str">
        <f>IF(COUNTIF(V108:V117,"Yes")&lt;&gt;0,"If the Principal Officer is also a Beneficial Owner of the VASP Applicant firm, then a separate Beneficial Ownership form for a natural person must be submitted","")</f>
        <v/>
      </c>
      <c r="C119" s="499"/>
      <c r="D119" s="499"/>
      <c r="E119" s="242"/>
      <c r="F119" s="208"/>
    </row>
    <row r="120" spans="1:37" ht="18.75" customHeight="1" thickBot="1" x14ac:dyDescent="0.25">
      <c r="A120" s="178"/>
      <c r="D120" s="242"/>
      <c r="E120" s="242"/>
      <c r="F120" s="208"/>
    </row>
    <row r="121" spans="1:37" ht="32.1" customHeight="1" x14ac:dyDescent="0.2">
      <c r="A121" s="178"/>
      <c r="B121" s="156" t="s">
        <v>9</v>
      </c>
      <c r="C121" s="261" t="s">
        <v>558</v>
      </c>
    </row>
    <row r="122" spans="1:37" ht="39.950000000000003" customHeight="1" x14ac:dyDescent="0.2">
      <c r="A122" s="178"/>
      <c r="B122" s="87" t="s">
        <v>445</v>
      </c>
      <c r="C122" s="263" t="str">
        <f>IF((N122&amp;" "&amp;O122)="TRUE TRUE","Please select only one option","")</f>
        <v/>
      </c>
      <c r="D122" s="117" t="str">
        <f>IF(M122=1,"*","")</f>
        <v/>
      </c>
      <c r="L122" s="134"/>
      <c r="M122" s="9">
        <f>IF(D105="10+",IF((N122&amp;" "&amp;O122)="FALSE FALSE",1,IF((N122&amp;" "&amp;O122)="TRUE FALSE",0,IF((N122&amp;" "&amp;O122)="FALSE TRUE",0,1))),0)</f>
        <v>0</v>
      </c>
      <c r="N122" s="18" t="b">
        <v>0</v>
      </c>
      <c r="O122" s="18" t="b">
        <v>0</v>
      </c>
      <c r="P122" s="22" t="str">
        <f>IF((N122&amp;" "&amp;O122)="FALSE FALSE","",IF((N122&amp;" "&amp;O122)="TRUE FALSE","Yes",IF((N122&amp;" "&amp;O122)="FALSE TRUE","No","Invalid Input")))</f>
        <v/>
      </c>
      <c r="Q122" s="20">
        <f>IF($D$105="",0,IF($D$105=0,1,IF($D$105&lt;&gt;"10+",1,0)))</f>
        <v>0</v>
      </c>
    </row>
    <row r="123" spans="1:37" ht="39.950000000000003" customHeight="1" x14ac:dyDescent="0.2">
      <c r="A123" s="178"/>
      <c r="B123" s="87" t="s">
        <v>488</v>
      </c>
      <c r="C123" s="361"/>
      <c r="D123" s="117" t="str">
        <f>IF(M123=1,"*","")</f>
        <v/>
      </c>
      <c r="M123" s="9">
        <f>IF(P122="Yes",IF(ISTEXT(C123)=TRUE,0,1),0)</f>
        <v>0</v>
      </c>
      <c r="N123" s="9">
        <f>IF($C$16="",0,IF($C$16&lt;&gt;"10+",1,0))</f>
        <v>0</v>
      </c>
      <c r="O123" s="3"/>
      <c r="P123" s="3"/>
    </row>
    <row r="124" spans="1:37" ht="39.950000000000003" customHeight="1" thickBot="1" x14ac:dyDescent="0.25">
      <c r="A124" s="178"/>
      <c r="B124" s="109" t="s">
        <v>455</v>
      </c>
      <c r="C124" s="362"/>
      <c r="D124" s="117" t="str">
        <f>IF(M124=1,"*","")</f>
        <v/>
      </c>
      <c r="M124" s="9">
        <f>IF(P122="No",IF(ISNUMBER(C124)=TRUE,0,1),0)</f>
        <v>0</v>
      </c>
      <c r="N124" s="3"/>
      <c r="O124" s="3"/>
      <c r="P124" s="3"/>
    </row>
    <row r="126" spans="1:37" x14ac:dyDescent="0.2">
      <c r="A126" s="178"/>
      <c r="B126" s="257" t="str">
        <f>IF(P122="No",IF(ISNUMBER(C124)=TRUE,"Please note that your application will not proceed until all the required documentation is submitted",""),"")</f>
        <v/>
      </c>
      <c r="C126" s="205"/>
    </row>
    <row r="127" spans="1:37" ht="15" thickBot="1" x14ac:dyDescent="0.25">
      <c r="A127" s="178"/>
    </row>
    <row r="128" spans="1:37" ht="39.950000000000003" customHeight="1" x14ac:dyDescent="0.2">
      <c r="A128" s="178"/>
      <c r="B128" s="156" t="s">
        <v>9</v>
      </c>
      <c r="C128" s="261" t="s">
        <v>558</v>
      </c>
      <c r="U128" s="178" t="s">
        <v>404</v>
      </c>
    </row>
    <row r="129" spans="1:22" ht="128.1" customHeight="1" x14ac:dyDescent="0.2">
      <c r="A129" s="178"/>
      <c r="B129" s="87" t="s">
        <v>583</v>
      </c>
      <c r="C129" s="263" t="str">
        <f>IF(Q129="Invalid Input","Please select only one option","")</f>
        <v/>
      </c>
      <c r="D129" s="117" t="str">
        <f>IF(M129=1,"*","")</f>
        <v/>
      </c>
      <c r="M129" s="20" t="b">
        <f>IF(V129=1,IF(Q129="No",0,IF(Q129="Yes",0,IF(Q129="N/A",0,1))))</f>
        <v>0</v>
      </c>
      <c r="N129" s="18" t="b">
        <v>0</v>
      </c>
      <c r="O129" s="18" t="b">
        <v>0</v>
      </c>
      <c r="P129" s="18" t="b">
        <v>0</v>
      </c>
      <c r="Q129" s="211" t="str">
        <f>VLOOKUP((N129&amp;" "&amp;O129&amp;" "&amp;P129),YN_1,2,FALSE)</f>
        <v/>
      </c>
      <c r="R129" s="429"/>
      <c r="S129" s="20"/>
      <c r="T129" s="20"/>
      <c r="U129" s="20">
        <f>IF(COUNTIF(V108:V117,"")=10,0,IF(COUNTIF(V108:V117,"No")=0,1,0))</f>
        <v>0</v>
      </c>
      <c r="V129" s="20">
        <f>IF(COUNTIF(V108:V117,"No")&lt;&gt;0,1,0)</f>
        <v>0</v>
      </c>
    </row>
    <row r="130" spans="1:22" ht="48" customHeight="1" x14ac:dyDescent="0.2">
      <c r="A130" s="429"/>
      <c r="B130" s="344" t="s">
        <v>488</v>
      </c>
      <c r="C130" s="491"/>
      <c r="D130" s="117" t="str">
        <f>IF(M130=1,"*","")</f>
        <v/>
      </c>
      <c r="M130" s="9">
        <f>IF(Q129="Yes",IF(ISTEXT(C130)=FALSE,1,0),0)</f>
        <v>0</v>
      </c>
      <c r="N130" s="18"/>
      <c r="O130" s="18"/>
      <c r="P130" s="22"/>
    </row>
    <row r="131" spans="1:22" ht="48" customHeight="1" thickBot="1" x14ac:dyDescent="0.25">
      <c r="B131" s="109" t="s">
        <v>455</v>
      </c>
      <c r="C131" s="362"/>
      <c r="D131" s="117" t="str">
        <f>IF(M131=1,"*","")</f>
        <v/>
      </c>
      <c r="M131" s="9">
        <f>IF(Q129="No",IF(ISNUMBER(C131)=FALSE,1,0),0)</f>
        <v>0</v>
      </c>
    </row>
    <row r="133" spans="1:22" x14ac:dyDescent="0.2">
      <c r="B133" s="257" t="str">
        <f>IF(Q129="No",IF(ISNUMBER(C131)=TRUE,"Please note that your application will not proceed until all the required documentation is submitted",""),"")</f>
        <v/>
      </c>
      <c r="C133" s="205"/>
      <c r="L133" s="249" t="s">
        <v>393</v>
      </c>
      <c r="M133" s="2" t="str">
        <f>IF(SUM(M105:M131)&lt;&gt;0,"Invalid","Valid")</f>
        <v>Invalid</v>
      </c>
    </row>
    <row r="134" spans="1:22" ht="15" thickBot="1" x14ac:dyDescent="0.25"/>
    <row r="135" spans="1:22" s="134" customFormat="1" ht="39.950000000000003" customHeight="1" thickBot="1" x14ac:dyDescent="0.3">
      <c r="B135" s="508" t="s">
        <v>568</v>
      </c>
      <c r="C135" s="170"/>
      <c r="G135" s="248"/>
      <c r="H135" s="231"/>
      <c r="I135" s="248"/>
      <c r="J135" s="20"/>
      <c r="K135" s="20"/>
      <c r="L135" s="20"/>
    </row>
    <row r="136" spans="1:22" s="134" customFormat="1" ht="56.1" customHeight="1" x14ac:dyDescent="0.2">
      <c r="B136" s="336" t="s">
        <v>654</v>
      </c>
      <c r="C136" s="408" t="str">
        <f>IF((N136&amp;" "&amp;O136)="TRUE TRUE","Please select only one option","")</f>
        <v/>
      </c>
      <c r="D136" s="117" t="str">
        <f>IF(M136=1,"*","")</f>
        <v>*</v>
      </c>
      <c r="E136" s="337"/>
      <c r="G136" s="248"/>
      <c r="H136" s="231"/>
      <c r="I136" s="248"/>
      <c r="J136" s="20"/>
      <c r="K136" s="20"/>
      <c r="L136" s="20"/>
      <c r="M136" s="9">
        <f>IF((N136&amp;" "&amp;O136)="FALSE FALSE",1,IF((N136&amp;" "&amp;O136)="TRUE TRUE",1,IF((N136&amp;" "&amp;O136)="TRUE FALSE",0,IF((N136&amp;" "&amp;O136)="FALSE TRUE",0,1))))</f>
        <v>1</v>
      </c>
      <c r="N136" s="5" t="b">
        <v>0</v>
      </c>
      <c r="O136" s="5" t="b">
        <v>0</v>
      </c>
      <c r="P136" s="9" t="str">
        <f>IF((N136&amp;" "&amp;O136)="TRUE FALSE","Yes",IF((N136&amp;" "&amp;O136)="FALSE TRUE","No",""))</f>
        <v/>
      </c>
      <c r="Q136" s="9"/>
    </row>
    <row r="137" spans="1:22" s="134" customFormat="1" ht="56.1" customHeight="1" x14ac:dyDescent="0.25">
      <c r="B137" s="338" t="s">
        <v>9</v>
      </c>
      <c r="C137" s="365" t="s">
        <v>569</v>
      </c>
      <c r="D137" s="117"/>
      <c r="G137" s="248"/>
      <c r="H137" s="231"/>
      <c r="I137" s="248"/>
      <c r="J137" s="20"/>
      <c r="K137" s="20"/>
      <c r="L137" s="20"/>
      <c r="M137" s="9"/>
      <c r="N137" s="4"/>
      <c r="O137" s="4"/>
      <c r="P137" s="9"/>
      <c r="Q137" s="9"/>
    </row>
    <row r="138" spans="1:22" s="134" customFormat="1" ht="56.1" customHeight="1" x14ac:dyDescent="0.2">
      <c r="B138" s="366" t="s">
        <v>517</v>
      </c>
      <c r="C138" s="263" t="str">
        <f>IF((N138&amp;" "&amp;O138)="TRUE TRUE","Please select only one option","")</f>
        <v/>
      </c>
      <c r="D138" s="117" t="str">
        <f>IF(M138=1,"*","")</f>
        <v/>
      </c>
      <c r="G138" s="248"/>
      <c r="H138" s="231"/>
      <c r="I138" s="248"/>
      <c r="J138" s="20"/>
      <c r="K138" s="20"/>
      <c r="L138" s="20"/>
      <c r="M138" s="9">
        <f>IF(P136="Yes",IF((N138&amp;" "&amp;O138)="FALSE FALSE",1,IF((N138&amp;" "&amp;O138)="TRUE TRUE",1,IF((N138&amp;" "&amp;O138)="TRUE FALSE",0,IF((N138&amp;" "&amp;O138)="FALSE TRUE",0,1)))),0)</f>
        <v>0</v>
      </c>
      <c r="N138" s="5" t="b">
        <v>0</v>
      </c>
      <c r="O138" s="5" t="b">
        <v>0</v>
      </c>
      <c r="P138" s="9" t="str">
        <f>IF((N138&amp;" "&amp;O138)="TRUE FALSE","Yes",IF((N138&amp;" "&amp;O138)="FALSE TRUE","No",""))</f>
        <v/>
      </c>
      <c r="Q138" s="9"/>
    </row>
    <row r="139" spans="1:22" s="134" customFormat="1" ht="39.950000000000003" customHeight="1" x14ac:dyDescent="0.2">
      <c r="B139" s="251" t="s">
        <v>450</v>
      </c>
      <c r="C139" s="382"/>
      <c r="D139" s="117" t="str">
        <f>IF(M139=1,"*","")</f>
        <v/>
      </c>
      <c r="G139" s="248"/>
      <c r="H139" s="231"/>
      <c r="I139" s="248"/>
      <c r="J139" s="20"/>
      <c r="K139" s="20"/>
      <c r="L139" s="20"/>
      <c r="M139" s="9">
        <f>IF(P138="Yes",IF(ISTEXT(C139)=TRUE,0,1),0)</f>
        <v>0</v>
      </c>
      <c r="N139" s="6"/>
      <c r="O139" s="6"/>
      <c r="P139" s="6"/>
      <c r="Q139" s="6"/>
    </row>
    <row r="140" spans="1:22" s="134" customFormat="1" ht="39.950000000000003" customHeight="1" thickBot="1" x14ac:dyDescent="0.25">
      <c r="B140" s="252" t="s">
        <v>451</v>
      </c>
      <c r="C140" s="272"/>
      <c r="D140" s="117" t="str">
        <f>IF(M140=1,"*","")</f>
        <v/>
      </c>
      <c r="G140" s="248"/>
      <c r="H140" s="231"/>
      <c r="I140" s="248"/>
      <c r="J140" s="20"/>
      <c r="K140" s="20"/>
      <c r="L140" s="20"/>
      <c r="M140" s="9">
        <f>IF(P138="No",IF(ISNUMBER(C140)=TRUE,0,1),0)</f>
        <v>0</v>
      </c>
      <c r="N140" s="6"/>
      <c r="O140" s="6"/>
      <c r="P140" s="6"/>
      <c r="Q140" s="6"/>
    </row>
    <row r="141" spans="1:22" s="134" customFormat="1" ht="15.95" customHeight="1" x14ac:dyDescent="0.2">
      <c r="B141" s="211"/>
      <c r="C141" s="488"/>
      <c r="D141" s="211"/>
      <c r="G141" s="248"/>
      <c r="H141" s="231"/>
      <c r="I141" s="248"/>
      <c r="J141" s="20"/>
      <c r="K141" s="20"/>
      <c r="L141" s="20"/>
      <c r="M141" s="249"/>
      <c r="N141" s="2"/>
    </row>
    <row r="142" spans="1:22" s="134" customFormat="1" ht="15.95" customHeight="1" x14ac:dyDescent="0.2">
      <c r="B142" s="316" t="str">
        <f>IF(P138="No",IF(ISNUMBER(C140)=TRUE,"Please note that your application will not proceed until all required documentation is submitted",""),"")</f>
        <v/>
      </c>
      <c r="C142" s="246"/>
      <c r="G142" s="248"/>
      <c r="H142" s="231"/>
      <c r="I142" s="248"/>
      <c r="J142" s="20"/>
      <c r="K142" s="20"/>
      <c r="L142" s="249" t="s">
        <v>393</v>
      </c>
      <c r="M142" s="2" t="str">
        <f>IF(SUM(M136:M140)&lt;&gt;0,"Invalid","Valid")</f>
        <v>Invalid</v>
      </c>
    </row>
    <row r="143" spans="1:22" s="134" customFormat="1" ht="15.95" customHeight="1" x14ac:dyDescent="0.25">
      <c r="G143" s="248"/>
      <c r="H143" s="231"/>
      <c r="I143" s="248"/>
      <c r="J143" s="20"/>
      <c r="K143" s="20"/>
      <c r="L143" s="20"/>
    </row>
    <row r="144" spans="1:22" s="134" customFormat="1" ht="15" x14ac:dyDescent="0.2">
      <c r="B144" s="426" t="str">
        <f>IF(COUNTIF(M8:M143,"Invalid")=6,"Please Complete all Sections",IF(COUNTIF(M8:M143,"Invalid")=0,"All Sections Completed",IF(COUNTIF(M8:M143,"Invalid")&lt;6,"Please Ensure all sections are completed before progressing to the next section")))</f>
        <v>Please Complete all Sections</v>
      </c>
      <c r="C144" s="246"/>
      <c r="G144" s="248"/>
      <c r="H144" s="231"/>
      <c r="I144" s="248"/>
      <c r="J144" s="20"/>
      <c r="K144" s="20"/>
      <c r="L144" s="20"/>
      <c r="M144" s="178">
        <f>COUNTIF($M$9:M142,"Invalid")</f>
        <v>6</v>
      </c>
    </row>
  </sheetData>
  <sheetProtection algorithmName="SHA-512" hashValue="USMPu+FdMcXqbhmdMQZBzZN60H1E/dJKrqmCpFPYBH2f5VoVkdW/zurIsTEpNVgOfD+oLn6Xx2lzJOh8cgUE7Q==" saltValue="7foWV01rA4JeRI7jMZSEgw==" spinCount="100000" sheet="1" objects="1" scenarios="1" selectLockedCells="1"/>
  <mergeCells count="22">
    <mergeCell ref="B8:C8"/>
    <mergeCell ref="B38:C38"/>
    <mergeCell ref="B104:C104"/>
    <mergeCell ref="B18:C18"/>
    <mergeCell ref="B28:C28"/>
    <mergeCell ref="B67:B71"/>
    <mergeCell ref="B73:B77"/>
    <mergeCell ref="C67:D67"/>
    <mergeCell ref="C68:D68"/>
    <mergeCell ref="C69:D69"/>
    <mergeCell ref="C70:D70"/>
    <mergeCell ref="C71:D71"/>
    <mergeCell ref="C72:D72"/>
    <mergeCell ref="C73:D73"/>
    <mergeCell ref="C74:D74"/>
    <mergeCell ref="B98:D100"/>
    <mergeCell ref="E98:E100"/>
    <mergeCell ref="C75:D75"/>
    <mergeCell ref="C76:D76"/>
    <mergeCell ref="C77:D77"/>
    <mergeCell ref="B81:D83"/>
    <mergeCell ref="E81:E83"/>
  </mergeCells>
  <conditionalFormatting sqref="B43:B44 B49">
    <cfRule type="expression" dxfId="825" priority="164">
      <formula>#REF!="Blank"</formula>
    </cfRule>
  </conditionalFormatting>
  <conditionalFormatting sqref="B41">
    <cfRule type="expression" dxfId="824" priority="163">
      <formula>#REF!="Blank"</formula>
    </cfRule>
  </conditionalFormatting>
  <conditionalFormatting sqref="B46">
    <cfRule type="expression" dxfId="823" priority="156">
      <formula>#REF!="Blank"</formula>
    </cfRule>
  </conditionalFormatting>
  <conditionalFormatting sqref="B40">
    <cfRule type="expression" dxfId="822" priority="148">
      <formula>$C$40=""</formula>
    </cfRule>
  </conditionalFormatting>
  <conditionalFormatting sqref="B48">
    <cfRule type="expression" dxfId="821" priority="147">
      <formula>#REF!="Blank"</formula>
    </cfRule>
  </conditionalFormatting>
  <conditionalFormatting sqref="C21:C27">
    <cfRule type="expression" dxfId="820" priority="134">
      <formula>$R$19="No"</formula>
    </cfRule>
  </conditionalFormatting>
  <conditionalFormatting sqref="C43:C44">
    <cfRule type="expression" dxfId="819" priority="133">
      <formula>$R$41="No"</formula>
    </cfRule>
  </conditionalFormatting>
  <conditionalFormatting sqref="B42">
    <cfRule type="expression" dxfId="818" priority="132">
      <formula>$N$42=1</formula>
    </cfRule>
  </conditionalFormatting>
  <conditionalFormatting sqref="B47">
    <cfRule type="expression" dxfId="817" priority="131">
      <formula>$N$47=1</formula>
    </cfRule>
  </conditionalFormatting>
  <conditionalFormatting sqref="C48:C49">
    <cfRule type="expression" dxfId="816" priority="130">
      <formula>$R$46="No"</formula>
    </cfRule>
  </conditionalFormatting>
  <conditionalFormatting sqref="D89:F89">
    <cfRule type="expression" dxfId="815" priority="70">
      <formula>$R$58="No"</formula>
    </cfRule>
  </conditionalFormatting>
  <conditionalFormatting sqref="D90:F90">
    <cfRule type="expression" dxfId="814" priority="69">
      <formula>$R$58="No"</formula>
    </cfRule>
  </conditionalFormatting>
  <conditionalFormatting sqref="B50">
    <cfRule type="expression" dxfId="813" priority="53">
      <formula>#REF!="Blank"</formula>
    </cfRule>
  </conditionalFormatting>
  <conditionalFormatting sqref="C50">
    <cfRule type="expression" dxfId="812" priority="52">
      <formula>$R$46="No"</formula>
    </cfRule>
  </conditionalFormatting>
  <conditionalFormatting sqref="B91:D93">
    <cfRule type="expression" dxfId="811" priority="46">
      <formula>$P$88="No"</formula>
    </cfRule>
  </conditionalFormatting>
  <conditionalFormatting sqref="D61">
    <cfRule type="expression" dxfId="810" priority="44">
      <formula>$R$61="N/A"</formula>
    </cfRule>
    <cfRule type="expression" dxfId="809" priority="45">
      <formula>$R$61="Yes"</formula>
    </cfRule>
  </conditionalFormatting>
  <conditionalFormatting sqref="D91">
    <cfRule type="expression" dxfId="808" priority="42">
      <formula>$R$91="N/A"</formula>
    </cfRule>
    <cfRule type="expression" dxfId="807" priority="43">
      <formula>$R$91="Yes"</formula>
    </cfRule>
  </conditionalFormatting>
  <conditionalFormatting sqref="D92">
    <cfRule type="expression" dxfId="806" priority="40">
      <formula>$R$92="N/A"</formula>
    </cfRule>
    <cfRule type="expression" dxfId="805" priority="41">
      <formula>$R$92="Yes"</formula>
    </cfRule>
  </conditionalFormatting>
  <conditionalFormatting sqref="D93">
    <cfRule type="expression" dxfId="804" priority="38">
      <formula>$R$93="N/A"</formula>
    </cfRule>
    <cfRule type="expression" dxfId="803" priority="39">
      <formula>$R$93="Yes"</formula>
    </cfRule>
  </conditionalFormatting>
  <conditionalFormatting sqref="D62">
    <cfRule type="expression" dxfId="802" priority="47">
      <formula>$R$62="N/A"</formula>
    </cfRule>
    <cfRule type="expression" dxfId="801" priority="50">
      <formula>$R$62="Yes"</formula>
    </cfRule>
  </conditionalFormatting>
  <conditionalFormatting sqref="C138:C140">
    <cfRule type="expression" dxfId="800" priority="13">
      <formula>$P$136="No"</formula>
    </cfRule>
  </conditionalFormatting>
  <conditionalFormatting sqref="B144">
    <cfRule type="expression" dxfId="799" priority="12">
      <formula>$B$144="All Sections Completed"</formula>
    </cfRule>
  </conditionalFormatting>
  <conditionalFormatting sqref="C67:C71">
    <cfRule type="expression" dxfId="798" priority="16">
      <formula>$R$61="N/A"</formula>
    </cfRule>
    <cfRule type="expression" dxfId="797" priority="17">
      <formula>$R$61="No"</formula>
    </cfRule>
  </conditionalFormatting>
  <conditionalFormatting sqref="C73:C77">
    <cfRule type="expression" dxfId="796" priority="14">
      <formula>$R$62="N/A"</formula>
    </cfRule>
    <cfRule type="expression" dxfId="795" priority="15">
      <formula>$R$62="No"</formula>
    </cfRule>
  </conditionalFormatting>
  <conditionalFormatting sqref="B81:D83">
    <cfRule type="expression" dxfId="794" priority="10">
      <formula>$N$81=1</formula>
    </cfRule>
  </conditionalFormatting>
  <conditionalFormatting sqref="C61:D62 C67:D71 C73:D77 B81:D83">
    <cfRule type="expression" dxfId="793" priority="9">
      <formula>$P$58="No"</formula>
    </cfRule>
  </conditionalFormatting>
  <conditionalFormatting sqref="B98:D100">
    <cfRule type="expression" dxfId="792" priority="8">
      <formula>$N$98=1</formula>
    </cfRule>
  </conditionalFormatting>
  <conditionalFormatting sqref="B109:D109">
    <cfRule type="expression" dxfId="791" priority="1103">
      <formula>$N$109=1</formula>
    </cfRule>
  </conditionalFormatting>
  <conditionalFormatting sqref="B110:D110">
    <cfRule type="expression" dxfId="790" priority="1105">
      <formula>$N$110=1</formula>
    </cfRule>
  </conditionalFormatting>
  <conditionalFormatting sqref="B108:D108">
    <cfRule type="expression" dxfId="789" priority="1120">
      <formula>$N$108=1</formula>
    </cfRule>
  </conditionalFormatting>
  <conditionalFormatting sqref="B111:D111">
    <cfRule type="expression" dxfId="788" priority="1124">
      <formula>$N$111=1</formula>
    </cfRule>
  </conditionalFormatting>
  <conditionalFormatting sqref="B112:D112">
    <cfRule type="expression" dxfId="787" priority="1126">
      <formula>$N$112=1</formula>
    </cfRule>
  </conditionalFormatting>
  <conditionalFormatting sqref="B113:D113">
    <cfRule type="expression" dxfId="786" priority="1128">
      <formula>$N$113=1</formula>
    </cfRule>
  </conditionalFormatting>
  <conditionalFormatting sqref="B114:D114">
    <cfRule type="expression" dxfId="785" priority="1130">
      <formula>$N$114=1</formula>
    </cfRule>
  </conditionalFormatting>
  <conditionalFormatting sqref="B115:D115">
    <cfRule type="expression" dxfId="784" priority="1132">
      <formula>$N$115=1</formula>
    </cfRule>
  </conditionalFormatting>
  <conditionalFormatting sqref="B116:D116">
    <cfRule type="expression" dxfId="783" priority="1134">
      <formula>$N$116=1</formula>
    </cfRule>
  </conditionalFormatting>
  <conditionalFormatting sqref="B117:D117">
    <cfRule type="expression" dxfId="782" priority="1136">
      <formula>$N$117=1</formula>
    </cfRule>
  </conditionalFormatting>
  <conditionalFormatting sqref="C129:C131">
    <cfRule type="expression" dxfId="781" priority="2">
      <formula>$U$129=1</formula>
    </cfRule>
  </conditionalFormatting>
  <conditionalFormatting sqref="C122:C124">
    <cfRule type="expression" dxfId="780" priority="1">
      <formula>$Q$122=1</formula>
    </cfRule>
  </conditionalFormatting>
  <dataValidations count="14">
    <dataValidation type="list" allowBlank="1" showInputMessage="1" showErrorMessage="1" errorTitle="Lgal status of entity" error="Please only select options from the list provided" sqref="C39">
      <formula1>LegalStatus2</formula1>
    </dataValidation>
    <dataValidation type="list" allowBlank="1" showInputMessage="1" showErrorMessage="1" sqref="C26">
      <formula1>Country_All</formula1>
    </dataValidation>
    <dataValidation type="date" allowBlank="1" showInputMessage="1" showErrorMessage="1" sqref="D62 F91:F93 F63:F65">
      <formula1>TODAY()</formula1>
      <formula2>TODAY()+4000</formula2>
    </dataValidation>
    <dataValidation type="list" allowBlank="1" showInputMessage="1" showErrorMessage="1" errorTitle="Country" error="Please only selct values from the list provided" sqref="C16">
      <formula1>Country_All</formula1>
    </dataValidation>
    <dataValidation type="custom" allowBlank="1" showInputMessage="1" showErrorMessage="1" errorTitle="Email Address" error="The email address as entered is invalid" sqref="C33">
      <formula1>AND(ISNUMBER(MATCH("*@*.*",C33,0)), LEN(C33) &lt;= 200)</formula1>
    </dataValidation>
    <dataValidation type="whole" operator="greaterThan" allowBlank="1" showInputMessage="1" showErrorMessage="1" errorTitle="Contact telephone number" error="Please only enter numeric data in this field" promptTitle="Phone Number" prompt="Please enter phone number using your local code_x000a_i.e 00 000 0000" sqref="C32">
      <formula1>1</formula1>
    </dataValidation>
    <dataValidation type="list" allowBlank="1" showInputMessage="1" showErrorMessage="1" errorTitle="Country of registration" error="Please only select countries from the list provided" sqref="C50">
      <formula1>Country_All</formula1>
    </dataValidation>
    <dataValidation type="list" allowBlank="1" showInputMessage="1" showErrorMessage="1" errorTitle="Number of Principal Officers" error="Please only select values from the drop down list provided" sqref="D105">
      <formula1>Number3</formula1>
    </dataValidation>
    <dataValidation allowBlank="1" sqref="C10"/>
    <dataValidation allowBlank="1" showInputMessage="1" sqref="C72"/>
    <dataValidation type="date" allowBlank="1" showInputMessage="1" showErrorMessage="1" errorTitle="Date" error="Please only enter dates in the required format of dd/mm/yyyy_x000a_" sqref="C124 C131">
      <formula1>TODAY()-30</formula1>
      <formula2>TODAY()+5000</formula2>
    </dataValidation>
    <dataValidation type="date" allowBlank="1" showInputMessage="1" showErrorMessage="1" sqref="C140">
      <formula1>TODAY()-7</formula1>
      <formula2>TODAY()+3000</formula2>
    </dataValidation>
    <dataValidation type="date" allowBlank="1" showInputMessage="1" showErrorMessage="1" errorTitle="Date" error="Please only enter dates in teh dd/mm/yyyy format" sqref="D91:D93">
      <formula1>TODAY()</formula1>
      <formula2>TODAY()+4000</formula2>
    </dataValidation>
    <dataValidation type="textLength" operator="lessThan" allowBlank="1" showInputMessage="1" showErrorMessage="1" errorTitle="Cell Values" error="Please do not enter any data into this cell_x000a_" sqref="C141">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77" r:id="rId4" name="Check Box 9">
              <controlPr defaultSize="0" autoFill="0" autoLine="0" autoPict="0">
                <anchor moveWithCells="1">
                  <from>
                    <xdr:col>2</xdr:col>
                    <xdr:colOff>1266825</xdr:colOff>
                    <xdr:row>18</xdr:row>
                    <xdr:rowOff>9525</xdr:rowOff>
                  </from>
                  <to>
                    <xdr:col>2</xdr:col>
                    <xdr:colOff>2343150</xdr:colOff>
                    <xdr:row>18</xdr:row>
                    <xdr:rowOff>390525</xdr:rowOff>
                  </to>
                </anchor>
              </controlPr>
            </control>
          </mc:Choice>
        </mc:AlternateContent>
        <mc:AlternateContent xmlns:mc="http://schemas.openxmlformats.org/markup-compatibility/2006">
          <mc:Choice Requires="x14">
            <control shapeId="7178" r:id="rId5" name="Check Box 10">
              <controlPr defaultSize="0" autoFill="0" autoLine="0" autoPict="0">
                <anchor moveWithCells="1">
                  <from>
                    <xdr:col>2</xdr:col>
                    <xdr:colOff>2362200</xdr:colOff>
                    <xdr:row>18</xdr:row>
                    <xdr:rowOff>9525</xdr:rowOff>
                  </from>
                  <to>
                    <xdr:col>2</xdr:col>
                    <xdr:colOff>3438525</xdr:colOff>
                    <xdr:row>18</xdr:row>
                    <xdr:rowOff>390525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2</xdr:col>
                    <xdr:colOff>1266825</xdr:colOff>
                    <xdr:row>40</xdr:row>
                    <xdr:rowOff>9525</xdr:rowOff>
                  </from>
                  <to>
                    <xdr:col>2</xdr:col>
                    <xdr:colOff>2343150</xdr:colOff>
                    <xdr:row>40</xdr:row>
                    <xdr:rowOff>495300</xdr:rowOff>
                  </to>
                </anchor>
              </controlPr>
            </control>
          </mc:Choice>
        </mc:AlternateContent>
        <mc:AlternateContent xmlns:mc="http://schemas.openxmlformats.org/markup-compatibility/2006">
          <mc:Choice Requires="x14">
            <control shapeId="7196" r:id="rId7" name="Check Box 28">
              <controlPr defaultSize="0" autoFill="0" autoLine="0" autoPict="0">
                <anchor moveWithCells="1">
                  <from>
                    <xdr:col>2</xdr:col>
                    <xdr:colOff>2362200</xdr:colOff>
                    <xdr:row>40</xdr:row>
                    <xdr:rowOff>9525</xdr:rowOff>
                  </from>
                  <to>
                    <xdr:col>2</xdr:col>
                    <xdr:colOff>3438525</xdr:colOff>
                    <xdr:row>40</xdr:row>
                    <xdr:rowOff>495300</xdr:rowOff>
                  </to>
                </anchor>
              </controlPr>
            </control>
          </mc:Choice>
        </mc:AlternateContent>
        <mc:AlternateContent xmlns:mc="http://schemas.openxmlformats.org/markup-compatibility/2006">
          <mc:Choice Requires="x14">
            <control shapeId="7198" r:id="rId8" name="Check Box 30">
              <controlPr defaultSize="0" autoFill="0" autoLine="0" autoPict="0">
                <anchor moveWithCells="1">
                  <from>
                    <xdr:col>2</xdr:col>
                    <xdr:colOff>1257300</xdr:colOff>
                    <xdr:row>45</xdr:row>
                    <xdr:rowOff>9525</xdr:rowOff>
                  </from>
                  <to>
                    <xdr:col>2</xdr:col>
                    <xdr:colOff>2333625</xdr:colOff>
                    <xdr:row>45</xdr:row>
                    <xdr:rowOff>695325</xdr:rowOff>
                  </to>
                </anchor>
              </controlPr>
            </control>
          </mc:Choice>
        </mc:AlternateContent>
        <mc:AlternateContent xmlns:mc="http://schemas.openxmlformats.org/markup-compatibility/2006">
          <mc:Choice Requires="x14">
            <control shapeId="7199" r:id="rId9" name="Check Box 31">
              <controlPr defaultSize="0" autoFill="0" autoLine="0" autoPict="0">
                <anchor moveWithCells="1">
                  <from>
                    <xdr:col>2</xdr:col>
                    <xdr:colOff>2352675</xdr:colOff>
                    <xdr:row>45</xdr:row>
                    <xdr:rowOff>9525</xdr:rowOff>
                  </from>
                  <to>
                    <xdr:col>2</xdr:col>
                    <xdr:colOff>3429000</xdr:colOff>
                    <xdr:row>45</xdr:row>
                    <xdr:rowOff>695325</xdr:rowOff>
                  </to>
                </anchor>
              </controlPr>
            </control>
          </mc:Choice>
        </mc:AlternateContent>
        <mc:AlternateContent xmlns:mc="http://schemas.openxmlformats.org/markup-compatibility/2006">
          <mc:Choice Requires="x14">
            <control shapeId="7200" r:id="rId10" name="Check Box 32">
              <controlPr defaultSize="0" autoFill="0" autoLine="0" autoPict="0">
                <anchor moveWithCells="1">
                  <from>
                    <xdr:col>2</xdr:col>
                    <xdr:colOff>1228725</xdr:colOff>
                    <xdr:row>57</xdr:row>
                    <xdr:rowOff>9525</xdr:rowOff>
                  </from>
                  <to>
                    <xdr:col>2</xdr:col>
                    <xdr:colOff>2305050</xdr:colOff>
                    <xdr:row>58</xdr:row>
                    <xdr:rowOff>0</xdr:rowOff>
                  </to>
                </anchor>
              </controlPr>
            </control>
          </mc:Choice>
        </mc:AlternateContent>
        <mc:AlternateContent xmlns:mc="http://schemas.openxmlformats.org/markup-compatibility/2006">
          <mc:Choice Requires="x14">
            <control shapeId="7201" r:id="rId11" name="Check Box 33">
              <controlPr defaultSize="0" autoFill="0" autoLine="0" autoPict="0">
                <anchor moveWithCells="1">
                  <from>
                    <xdr:col>2</xdr:col>
                    <xdr:colOff>2324100</xdr:colOff>
                    <xdr:row>57</xdr:row>
                    <xdr:rowOff>9525</xdr:rowOff>
                  </from>
                  <to>
                    <xdr:col>2</xdr:col>
                    <xdr:colOff>3400425</xdr:colOff>
                    <xdr:row>58</xdr:row>
                    <xdr:rowOff>0</xdr:rowOff>
                  </to>
                </anchor>
              </controlPr>
            </control>
          </mc:Choice>
        </mc:AlternateContent>
        <mc:AlternateContent xmlns:mc="http://schemas.openxmlformats.org/markup-compatibility/2006">
          <mc:Choice Requires="x14">
            <control shapeId="7202" r:id="rId12" name="Check Box 34">
              <controlPr defaultSize="0" autoFill="0" autoLine="0" autoPict="0">
                <anchor moveWithCells="1">
                  <from>
                    <xdr:col>2</xdr:col>
                    <xdr:colOff>704850</xdr:colOff>
                    <xdr:row>60</xdr:row>
                    <xdr:rowOff>9525</xdr:rowOff>
                  </from>
                  <to>
                    <xdr:col>2</xdr:col>
                    <xdr:colOff>1781175</xdr:colOff>
                    <xdr:row>61</xdr:row>
                    <xdr:rowOff>0</xdr:rowOff>
                  </to>
                </anchor>
              </controlPr>
            </control>
          </mc:Choice>
        </mc:AlternateContent>
        <mc:AlternateContent xmlns:mc="http://schemas.openxmlformats.org/markup-compatibility/2006">
          <mc:Choice Requires="x14">
            <control shapeId="7203" r:id="rId13" name="Check Box 35">
              <controlPr defaultSize="0" autoFill="0" autoLine="0" autoPict="0">
                <anchor moveWithCells="1">
                  <from>
                    <xdr:col>2</xdr:col>
                    <xdr:colOff>1800225</xdr:colOff>
                    <xdr:row>60</xdr:row>
                    <xdr:rowOff>9525</xdr:rowOff>
                  </from>
                  <to>
                    <xdr:col>2</xdr:col>
                    <xdr:colOff>2876550</xdr:colOff>
                    <xdr:row>61</xdr:row>
                    <xdr:rowOff>0</xdr:rowOff>
                  </to>
                </anchor>
              </controlPr>
            </control>
          </mc:Choice>
        </mc:AlternateContent>
        <mc:AlternateContent xmlns:mc="http://schemas.openxmlformats.org/markup-compatibility/2006">
          <mc:Choice Requires="x14">
            <control shapeId="7204" r:id="rId14" name="Check Box 36">
              <controlPr defaultSize="0" autoFill="0" autoLine="0" autoPict="0">
                <anchor moveWithCells="1">
                  <from>
                    <xdr:col>2</xdr:col>
                    <xdr:colOff>2895600</xdr:colOff>
                    <xdr:row>60</xdr:row>
                    <xdr:rowOff>9525</xdr:rowOff>
                  </from>
                  <to>
                    <xdr:col>2</xdr:col>
                    <xdr:colOff>3971925</xdr:colOff>
                    <xdr:row>61</xdr:row>
                    <xdr:rowOff>0</xdr:rowOff>
                  </to>
                </anchor>
              </controlPr>
            </control>
          </mc:Choice>
        </mc:AlternateContent>
        <mc:AlternateContent xmlns:mc="http://schemas.openxmlformats.org/markup-compatibility/2006">
          <mc:Choice Requires="x14">
            <control shapeId="7205" r:id="rId15" name="Check Box 37">
              <controlPr defaultSize="0" autoFill="0" autoLine="0" autoPict="0">
                <anchor moveWithCells="1">
                  <from>
                    <xdr:col>2</xdr:col>
                    <xdr:colOff>704850</xdr:colOff>
                    <xdr:row>61</xdr:row>
                    <xdr:rowOff>9525</xdr:rowOff>
                  </from>
                  <to>
                    <xdr:col>2</xdr:col>
                    <xdr:colOff>1781175</xdr:colOff>
                    <xdr:row>61</xdr:row>
                    <xdr:rowOff>1209675</xdr:rowOff>
                  </to>
                </anchor>
              </controlPr>
            </control>
          </mc:Choice>
        </mc:AlternateContent>
        <mc:AlternateContent xmlns:mc="http://schemas.openxmlformats.org/markup-compatibility/2006">
          <mc:Choice Requires="x14">
            <control shapeId="7206" r:id="rId16" name="Check Box 38">
              <controlPr defaultSize="0" autoFill="0" autoLine="0" autoPict="0">
                <anchor moveWithCells="1">
                  <from>
                    <xdr:col>2</xdr:col>
                    <xdr:colOff>1800225</xdr:colOff>
                    <xdr:row>61</xdr:row>
                    <xdr:rowOff>9525</xdr:rowOff>
                  </from>
                  <to>
                    <xdr:col>2</xdr:col>
                    <xdr:colOff>2876550</xdr:colOff>
                    <xdr:row>61</xdr:row>
                    <xdr:rowOff>1209675</xdr:rowOff>
                  </to>
                </anchor>
              </controlPr>
            </control>
          </mc:Choice>
        </mc:AlternateContent>
        <mc:AlternateContent xmlns:mc="http://schemas.openxmlformats.org/markup-compatibility/2006">
          <mc:Choice Requires="x14">
            <control shapeId="7207" r:id="rId17" name="Check Box 39">
              <controlPr defaultSize="0" autoFill="0" autoLine="0" autoPict="0">
                <anchor moveWithCells="1">
                  <from>
                    <xdr:col>2</xdr:col>
                    <xdr:colOff>2895600</xdr:colOff>
                    <xdr:row>61</xdr:row>
                    <xdr:rowOff>9525</xdr:rowOff>
                  </from>
                  <to>
                    <xdr:col>2</xdr:col>
                    <xdr:colOff>3971925</xdr:colOff>
                    <xdr:row>61</xdr:row>
                    <xdr:rowOff>1209675</xdr:rowOff>
                  </to>
                </anchor>
              </controlPr>
            </control>
          </mc:Choice>
        </mc:AlternateContent>
        <mc:AlternateContent xmlns:mc="http://schemas.openxmlformats.org/markup-compatibility/2006">
          <mc:Choice Requires="x14">
            <control shapeId="7208" r:id="rId18" name="Check Box 40">
              <controlPr defaultSize="0" autoFill="0" autoLine="0" autoPict="0">
                <anchor moveWithCells="1">
                  <from>
                    <xdr:col>2</xdr:col>
                    <xdr:colOff>704850</xdr:colOff>
                    <xdr:row>90</xdr:row>
                    <xdr:rowOff>9525</xdr:rowOff>
                  </from>
                  <to>
                    <xdr:col>2</xdr:col>
                    <xdr:colOff>1781175</xdr:colOff>
                    <xdr:row>91</xdr:row>
                    <xdr:rowOff>0</xdr:rowOff>
                  </to>
                </anchor>
              </controlPr>
            </control>
          </mc:Choice>
        </mc:AlternateContent>
        <mc:AlternateContent xmlns:mc="http://schemas.openxmlformats.org/markup-compatibility/2006">
          <mc:Choice Requires="x14">
            <control shapeId="7209" r:id="rId19" name="Check Box 41">
              <controlPr defaultSize="0" autoFill="0" autoLine="0" autoPict="0">
                <anchor moveWithCells="1">
                  <from>
                    <xdr:col>2</xdr:col>
                    <xdr:colOff>1800225</xdr:colOff>
                    <xdr:row>90</xdr:row>
                    <xdr:rowOff>9525</xdr:rowOff>
                  </from>
                  <to>
                    <xdr:col>2</xdr:col>
                    <xdr:colOff>2876550</xdr:colOff>
                    <xdr:row>91</xdr:row>
                    <xdr:rowOff>0</xdr:rowOff>
                  </to>
                </anchor>
              </controlPr>
            </control>
          </mc:Choice>
        </mc:AlternateContent>
        <mc:AlternateContent xmlns:mc="http://schemas.openxmlformats.org/markup-compatibility/2006">
          <mc:Choice Requires="x14">
            <control shapeId="7210" r:id="rId20" name="Check Box 42">
              <controlPr defaultSize="0" autoFill="0" autoLine="0" autoPict="0">
                <anchor moveWithCells="1">
                  <from>
                    <xdr:col>2</xdr:col>
                    <xdr:colOff>2895600</xdr:colOff>
                    <xdr:row>90</xdr:row>
                    <xdr:rowOff>9525</xdr:rowOff>
                  </from>
                  <to>
                    <xdr:col>2</xdr:col>
                    <xdr:colOff>3971925</xdr:colOff>
                    <xdr:row>91</xdr:row>
                    <xdr:rowOff>0</xdr:rowOff>
                  </to>
                </anchor>
              </controlPr>
            </control>
          </mc:Choice>
        </mc:AlternateContent>
        <mc:AlternateContent xmlns:mc="http://schemas.openxmlformats.org/markup-compatibility/2006">
          <mc:Choice Requires="x14">
            <control shapeId="7211" r:id="rId21" name="Check Box 43">
              <controlPr defaultSize="0" autoFill="0" autoLine="0" autoPict="0">
                <anchor moveWithCells="1">
                  <from>
                    <xdr:col>2</xdr:col>
                    <xdr:colOff>704850</xdr:colOff>
                    <xdr:row>91</xdr:row>
                    <xdr:rowOff>9525</xdr:rowOff>
                  </from>
                  <to>
                    <xdr:col>2</xdr:col>
                    <xdr:colOff>1781175</xdr:colOff>
                    <xdr:row>91</xdr:row>
                    <xdr:rowOff>600075</xdr:rowOff>
                  </to>
                </anchor>
              </controlPr>
            </control>
          </mc:Choice>
        </mc:AlternateContent>
        <mc:AlternateContent xmlns:mc="http://schemas.openxmlformats.org/markup-compatibility/2006">
          <mc:Choice Requires="x14">
            <control shapeId="7212" r:id="rId22" name="Check Box 44">
              <controlPr defaultSize="0" autoFill="0" autoLine="0" autoPict="0">
                <anchor moveWithCells="1">
                  <from>
                    <xdr:col>2</xdr:col>
                    <xdr:colOff>1800225</xdr:colOff>
                    <xdr:row>91</xdr:row>
                    <xdr:rowOff>9525</xdr:rowOff>
                  </from>
                  <to>
                    <xdr:col>2</xdr:col>
                    <xdr:colOff>2876550</xdr:colOff>
                    <xdr:row>91</xdr:row>
                    <xdr:rowOff>600075</xdr:rowOff>
                  </to>
                </anchor>
              </controlPr>
            </control>
          </mc:Choice>
        </mc:AlternateContent>
        <mc:AlternateContent xmlns:mc="http://schemas.openxmlformats.org/markup-compatibility/2006">
          <mc:Choice Requires="x14">
            <control shapeId="7213" r:id="rId23" name="Check Box 45">
              <controlPr defaultSize="0" autoFill="0" autoLine="0" autoPict="0">
                <anchor moveWithCells="1">
                  <from>
                    <xdr:col>2</xdr:col>
                    <xdr:colOff>2895600</xdr:colOff>
                    <xdr:row>91</xdr:row>
                    <xdr:rowOff>9525</xdr:rowOff>
                  </from>
                  <to>
                    <xdr:col>2</xdr:col>
                    <xdr:colOff>3971925</xdr:colOff>
                    <xdr:row>91</xdr:row>
                    <xdr:rowOff>600075</xdr:rowOff>
                  </to>
                </anchor>
              </controlPr>
            </control>
          </mc:Choice>
        </mc:AlternateContent>
        <mc:AlternateContent xmlns:mc="http://schemas.openxmlformats.org/markup-compatibility/2006">
          <mc:Choice Requires="x14">
            <control shapeId="7214" r:id="rId24" name="Check Box 46">
              <controlPr defaultSize="0" autoFill="0" autoLine="0" autoPict="0">
                <anchor moveWithCells="1">
                  <from>
                    <xdr:col>2</xdr:col>
                    <xdr:colOff>704850</xdr:colOff>
                    <xdr:row>92</xdr:row>
                    <xdr:rowOff>9525</xdr:rowOff>
                  </from>
                  <to>
                    <xdr:col>2</xdr:col>
                    <xdr:colOff>1781175</xdr:colOff>
                    <xdr:row>92</xdr:row>
                    <xdr:rowOff>600075</xdr:rowOff>
                  </to>
                </anchor>
              </controlPr>
            </control>
          </mc:Choice>
        </mc:AlternateContent>
        <mc:AlternateContent xmlns:mc="http://schemas.openxmlformats.org/markup-compatibility/2006">
          <mc:Choice Requires="x14">
            <control shapeId="7215" r:id="rId25" name="Check Box 47">
              <controlPr defaultSize="0" autoFill="0" autoLine="0" autoPict="0">
                <anchor moveWithCells="1">
                  <from>
                    <xdr:col>2</xdr:col>
                    <xdr:colOff>1800225</xdr:colOff>
                    <xdr:row>92</xdr:row>
                    <xdr:rowOff>9525</xdr:rowOff>
                  </from>
                  <to>
                    <xdr:col>2</xdr:col>
                    <xdr:colOff>2876550</xdr:colOff>
                    <xdr:row>92</xdr:row>
                    <xdr:rowOff>600075</xdr:rowOff>
                  </to>
                </anchor>
              </controlPr>
            </control>
          </mc:Choice>
        </mc:AlternateContent>
        <mc:AlternateContent xmlns:mc="http://schemas.openxmlformats.org/markup-compatibility/2006">
          <mc:Choice Requires="x14">
            <control shapeId="7216" r:id="rId26" name="Check Box 48">
              <controlPr defaultSize="0" autoFill="0" autoLine="0" autoPict="0">
                <anchor moveWithCells="1">
                  <from>
                    <xdr:col>2</xdr:col>
                    <xdr:colOff>2895600</xdr:colOff>
                    <xdr:row>92</xdr:row>
                    <xdr:rowOff>9525</xdr:rowOff>
                  </from>
                  <to>
                    <xdr:col>2</xdr:col>
                    <xdr:colOff>3971925</xdr:colOff>
                    <xdr:row>92</xdr:row>
                    <xdr:rowOff>600075</xdr:rowOff>
                  </to>
                </anchor>
              </controlPr>
            </control>
          </mc:Choice>
        </mc:AlternateContent>
        <mc:AlternateContent xmlns:mc="http://schemas.openxmlformats.org/markup-compatibility/2006">
          <mc:Choice Requires="x14">
            <control shapeId="7217" r:id="rId27" name="Check Box 49">
              <controlPr defaultSize="0" autoFill="0" autoLine="0" autoPict="0">
                <anchor moveWithCells="1">
                  <from>
                    <xdr:col>2</xdr:col>
                    <xdr:colOff>1228725</xdr:colOff>
                    <xdr:row>87</xdr:row>
                    <xdr:rowOff>9525</xdr:rowOff>
                  </from>
                  <to>
                    <xdr:col>2</xdr:col>
                    <xdr:colOff>2305050</xdr:colOff>
                    <xdr:row>88</xdr:row>
                    <xdr:rowOff>0</xdr:rowOff>
                  </to>
                </anchor>
              </controlPr>
            </control>
          </mc:Choice>
        </mc:AlternateContent>
        <mc:AlternateContent xmlns:mc="http://schemas.openxmlformats.org/markup-compatibility/2006">
          <mc:Choice Requires="x14">
            <control shapeId="7218" r:id="rId28" name="Check Box 50">
              <controlPr defaultSize="0" autoFill="0" autoLine="0" autoPict="0">
                <anchor moveWithCells="1">
                  <from>
                    <xdr:col>2</xdr:col>
                    <xdr:colOff>2324100</xdr:colOff>
                    <xdr:row>87</xdr:row>
                    <xdr:rowOff>9525</xdr:rowOff>
                  </from>
                  <to>
                    <xdr:col>2</xdr:col>
                    <xdr:colOff>3400425</xdr:colOff>
                    <xdr:row>88</xdr:row>
                    <xdr:rowOff>0</xdr:rowOff>
                  </to>
                </anchor>
              </controlPr>
            </control>
          </mc:Choice>
        </mc:AlternateContent>
        <mc:AlternateContent xmlns:mc="http://schemas.openxmlformats.org/markup-compatibility/2006">
          <mc:Choice Requires="x14">
            <control shapeId="7219" r:id="rId29" name="Check Box 51">
              <controlPr defaultSize="0" autoFill="0" autoLine="0" autoPict="0">
                <anchor moveWithCells="1">
                  <from>
                    <xdr:col>3</xdr:col>
                    <xdr:colOff>762000</xdr:colOff>
                    <xdr:row>107</xdr:row>
                    <xdr:rowOff>9525</xdr:rowOff>
                  </from>
                  <to>
                    <xdr:col>3</xdr:col>
                    <xdr:colOff>1552575</xdr:colOff>
                    <xdr:row>107</xdr:row>
                    <xdr:rowOff>390525</xdr:rowOff>
                  </to>
                </anchor>
              </controlPr>
            </control>
          </mc:Choice>
        </mc:AlternateContent>
        <mc:AlternateContent xmlns:mc="http://schemas.openxmlformats.org/markup-compatibility/2006">
          <mc:Choice Requires="x14">
            <control shapeId="7221" r:id="rId30" name="Check Box 53">
              <controlPr defaultSize="0" autoFill="0" autoLine="0" autoPict="0">
                <anchor moveWithCells="1">
                  <from>
                    <xdr:col>3</xdr:col>
                    <xdr:colOff>1571625</xdr:colOff>
                    <xdr:row>107</xdr:row>
                    <xdr:rowOff>9525</xdr:rowOff>
                  </from>
                  <to>
                    <xdr:col>3</xdr:col>
                    <xdr:colOff>2362200</xdr:colOff>
                    <xdr:row>107</xdr:row>
                    <xdr:rowOff>390525</xdr:rowOff>
                  </to>
                </anchor>
              </controlPr>
            </control>
          </mc:Choice>
        </mc:AlternateContent>
        <mc:AlternateContent xmlns:mc="http://schemas.openxmlformats.org/markup-compatibility/2006">
          <mc:Choice Requires="x14">
            <control shapeId="7222" r:id="rId31" name="Check Box 54">
              <controlPr defaultSize="0" autoFill="0" autoLine="0" autoPict="0">
                <anchor moveWithCells="1">
                  <from>
                    <xdr:col>3</xdr:col>
                    <xdr:colOff>762000</xdr:colOff>
                    <xdr:row>108</xdr:row>
                    <xdr:rowOff>9525</xdr:rowOff>
                  </from>
                  <to>
                    <xdr:col>3</xdr:col>
                    <xdr:colOff>1552575</xdr:colOff>
                    <xdr:row>108</xdr:row>
                    <xdr:rowOff>390525</xdr:rowOff>
                  </to>
                </anchor>
              </controlPr>
            </control>
          </mc:Choice>
        </mc:AlternateContent>
        <mc:AlternateContent xmlns:mc="http://schemas.openxmlformats.org/markup-compatibility/2006">
          <mc:Choice Requires="x14">
            <control shapeId="7223" r:id="rId32" name="Check Box 55">
              <controlPr defaultSize="0" autoFill="0" autoLine="0" autoPict="0">
                <anchor moveWithCells="1">
                  <from>
                    <xdr:col>3</xdr:col>
                    <xdr:colOff>1571625</xdr:colOff>
                    <xdr:row>108</xdr:row>
                    <xdr:rowOff>9525</xdr:rowOff>
                  </from>
                  <to>
                    <xdr:col>3</xdr:col>
                    <xdr:colOff>2362200</xdr:colOff>
                    <xdr:row>108</xdr:row>
                    <xdr:rowOff>390525</xdr:rowOff>
                  </to>
                </anchor>
              </controlPr>
            </control>
          </mc:Choice>
        </mc:AlternateContent>
        <mc:AlternateContent xmlns:mc="http://schemas.openxmlformats.org/markup-compatibility/2006">
          <mc:Choice Requires="x14">
            <control shapeId="7224" r:id="rId33" name="Check Box 56">
              <controlPr defaultSize="0" autoFill="0" autoLine="0" autoPict="0">
                <anchor moveWithCells="1">
                  <from>
                    <xdr:col>3</xdr:col>
                    <xdr:colOff>762000</xdr:colOff>
                    <xdr:row>109</xdr:row>
                    <xdr:rowOff>9525</xdr:rowOff>
                  </from>
                  <to>
                    <xdr:col>3</xdr:col>
                    <xdr:colOff>1552575</xdr:colOff>
                    <xdr:row>109</xdr:row>
                    <xdr:rowOff>390525</xdr:rowOff>
                  </to>
                </anchor>
              </controlPr>
            </control>
          </mc:Choice>
        </mc:AlternateContent>
        <mc:AlternateContent xmlns:mc="http://schemas.openxmlformats.org/markup-compatibility/2006">
          <mc:Choice Requires="x14">
            <control shapeId="7225" r:id="rId34" name="Check Box 57">
              <controlPr defaultSize="0" autoFill="0" autoLine="0" autoPict="0">
                <anchor moveWithCells="1">
                  <from>
                    <xdr:col>3</xdr:col>
                    <xdr:colOff>1571625</xdr:colOff>
                    <xdr:row>109</xdr:row>
                    <xdr:rowOff>9525</xdr:rowOff>
                  </from>
                  <to>
                    <xdr:col>3</xdr:col>
                    <xdr:colOff>2362200</xdr:colOff>
                    <xdr:row>109</xdr:row>
                    <xdr:rowOff>390525</xdr:rowOff>
                  </to>
                </anchor>
              </controlPr>
            </control>
          </mc:Choice>
        </mc:AlternateContent>
        <mc:AlternateContent xmlns:mc="http://schemas.openxmlformats.org/markup-compatibility/2006">
          <mc:Choice Requires="x14">
            <control shapeId="7226" r:id="rId35" name="Check Box 58">
              <controlPr defaultSize="0" autoFill="0" autoLine="0" autoPict="0">
                <anchor moveWithCells="1">
                  <from>
                    <xdr:col>3</xdr:col>
                    <xdr:colOff>762000</xdr:colOff>
                    <xdr:row>110</xdr:row>
                    <xdr:rowOff>9525</xdr:rowOff>
                  </from>
                  <to>
                    <xdr:col>3</xdr:col>
                    <xdr:colOff>1552575</xdr:colOff>
                    <xdr:row>110</xdr:row>
                    <xdr:rowOff>390525</xdr:rowOff>
                  </to>
                </anchor>
              </controlPr>
            </control>
          </mc:Choice>
        </mc:AlternateContent>
        <mc:AlternateContent xmlns:mc="http://schemas.openxmlformats.org/markup-compatibility/2006">
          <mc:Choice Requires="x14">
            <control shapeId="7227" r:id="rId36" name="Check Box 59">
              <controlPr defaultSize="0" autoFill="0" autoLine="0" autoPict="0">
                <anchor moveWithCells="1">
                  <from>
                    <xdr:col>3</xdr:col>
                    <xdr:colOff>1571625</xdr:colOff>
                    <xdr:row>110</xdr:row>
                    <xdr:rowOff>9525</xdr:rowOff>
                  </from>
                  <to>
                    <xdr:col>3</xdr:col>
                    <xdr:colOff>2362200</xdr:colOff>
                    <xdr:row>110</xdr:row>
                    <xdr:rowOff>390525</xdr:rowOff>
                  </to>
                </anchor>
              </controlPr>
            </control>
          </mc:Choice>
        </mc:AlternateContent>
        <mc:AlternateContent xmlns:mc="http://schemas.openxmlformats.org/markup-compatibility/2006">
          <mc:Choice Requires="x14">
            <control shapeId="7228" r:id="rId37" name="Check Box 60">
              <controlPr defaultSize="0" autoFill="0" autoLine="0" autoPict="0">
                <anchor moveWithCells="1">
                  <from>
                    <xdr:col>3</xdr:col>
                    <xdr:colOff>762000</xdr:colOff>
                    <xdr:row>115</xdr:row>
                    <xdr:rowOff>9525</xdr:rowOff>
                  </from>
                  <to>
                    <xdr:col>3</xdr:col>
                    <xdr:colOff>1552575</xdr:colOff>
                    <xdr:row>115</xdr:row>
                    <xdr:rowOff>390525</xdr:rowOff>
                  </to>
                </anchor>
              </controlPr>
            </control>
          </mc:Choice>
        </mc:AlternateContent>
        <mc:AlternateContent xmlns:mc="http://schemas.openxmlformats.org/markup-compatibility/2006">
          <mc:Choice Requires="x14">
            <control shapeId="7229" r:id="rId38" name="Check Box 61">
              <controlPr defaultSize="0" autoFill="0" autoLine="0" autoPict="0">
                <anchor moveWithCells="1">
                  <from>
                    <xdr:col>3</xdr:col>
                    <xdr:colOff>1571625</xdr:colOff>
                    <xdr:row>115</xdr:row>
                    <xdr:rowOff>9525</xdr:rowOff>
                  </from>
                  <to>
                    <xdr:col>3</xdr:col>
                    <xdr:colOff>2362200</xdr:colOff>
                    <xdr:row>115</xdr:row>
                    <xdr:rowOff>390525</xdr:rowOff>
                  </to>
                </anchor>
              </controlPr>
            </control>
          </mc:Choice>
        </mc:AlternateContent>
        <mc:AlternateContent xmlns:mc="http://schemas.openxmlformats.org/markup-compatibility/2006">
          <mc:Choice Requires="x14">
            <control shapeId="7230" r:id="rId39" name="Check Box 62">
              <controlPr defaultSize="0" autoFill="0" autoLine="0" autoPict="0">
                <anchor moveWithCells="1">
                  <from>
                    <xdr:col>3</xdr:col>
                    <xdr:colOff>762000</xdr:colOff>
                    <xdr:row>116</xdr:row>
                    <xdr:rowOff>9525</xdr:rowOff>
                  </from>
                  <to>
                    <xdr:col>3</xdr:col>
                    <xdr:colOff>1552575</xdr:colOff>
                    <xdr:row>116</xdr:row>
                    <xdr:rowOff>390525</xdr:rowOff>
                  </to>
                </anchor>
              </controlPr>
            </control>
          </mc:Choice>
        </mc:AlternateContent>
        <mc:AlternateContent xmlns:mc="http://schemas.openxmlformats.org/markup-compatibility/2006">
          <mc:Choice Requires="x14">
            <control shapeId="7231" r:id="rId40" name="Check Box 63">
              <controlPr defaultSize="0" autoFill="0" autoLine="0" autoPict="0">
                <anchor moveWithCells="1">
                  <from>
                    <xdr:col>3</xdr:col>
                    <xdr:colOff>1571625</xdr:colOff>
                    <xdr:row>116</xdr:row>
                    <xdr:rowOff>9525</xdr:rowOff>
                  </from>
                  <to>
                    <xdr:col>3</xdr:col>
                    <xdr:colOff>2362200</xdr:colOff>
                    <xdr:row>116</xdr:row>
                    <xdr:rowOff>390525</xdr:rowOff>
                  </to>
                </anchor>
              </controlPr>
            </control>
          </mc:Choice>
        </mc:AlternateContent>
        <mc:AlternateContent xmlns:mc="http://schemas.openxmlformats.org/markup-compatibility/2006">
          <mc:Choice Requires="x14">
            <control shapeId="7233" r:id="rId41" name="Check Box 65">
              <controlPr defaultSize="0" autoFill="0" autoLine="0" autoPict="0">
                <anchor moveWithCells="1">
                  <from>
                    <xdr:col>3</xdr:col>
                    <xdr:colOff>762000</xdr:colOff>
                    <xdr:row>111</xdr:row>
                    <xdr:rowOff>9525</xdr:rowOff>
                  </from>
                  <to>
                    <xdr:col>3</xdr:col>
                    <xdr:colOff>1552575</xdr:colOff>
                    <xdr:row>111</xdr:row>
                    <xdr:rowOff>390525</xdr:rowOff>
                  </to>
                </anchor>
              </controlPr>
            </control>
          </mc:Choice>
        </mc:AlternateContent>
        <mc:AlternateContent xmlns:mc="http://schemas.openxmlformats.org/markup-compatibility/2006">
          <mc:Choice Requires="x14">
            <control shapeId="7234" r:id="rId42" name="Check Box 66">
              <controlPr defaultSize="0" autoFill="0" autoLine="0" autoPict="0">
                <anchor moveWithCells="1">
                  <from>
                    <xdr:col>3</xdr:col>
                    <xdr:colOff>1571625</xdr:colOff>
                    <xdr:row>111</xdr:row>
                    <xdr:rowOff>9525</xdr:rowOff>
                  </from>
                  <to>
                    <xdr:col>3</xdr:col>
                    <xdr:colOff>2362200</xdr:colOff>
                    <xdr:row>111</xdr:row>
                    <xdr:rowOff>390525</xdr:rowOff>
                  </to>
                </anchor>
              </controlPr>
            </control>
          </mc:Choice>
        </mc:AlternateContent>
        <mc:AlternateContent xmlns:mc="http://schemas.openxmlformats.org/markup-compatibility/2006">
          <mc:Choice Requires="x14">
            <control shapeId="7235" r:id="rId43" name="Check Box 67">
              <controlPr defaultSize="0" autoFill="0" autoLine="0" autoPict="0">
                <anchor moveWithCells="1">
                  <from>
                    <xdr:col>3</xdr:col>
                    <xdr:colOff>762000</xdr:colOff>
                    <xdr:row>112</xdr:row>
                    <xdr:rowOff>9525</xdr:rowOff>
                  </from>
                  <to>
                    <xdr:col>3</xdr:col>
                    <xdr:colOff>1552575</xdr:colOff>
                    <xdr:row>112</xdr:row>
                    <xdr:rowOff>390525</xdr:rowOff>
                  </to>
                </anchor>
              </controlPr>
            </control>
          </mc:Choice>
        </mc:AlternateContent>
        <mc:AlternateContent xmlns:mc="http://schemas.openxmlformats.org/markup-compatibility/2006">
          <mc:Choice Requires="x14">
            <control shapeId="7236" r:id="rId44" name="Check Box 68">
              <controlPr defaultSize="0" autoFill="0" autoLine="0" autoPict="0">
                <anchor moveWithCells="1">
                  <from>
                    <xdr:col>3</xdr:col>
                    <xdr:colOff>1571625</xdr:colOff>
                    <xdr:row>112</xdr:row>
                    <xdr:rowOff>9525</xdr:rowOff>
                  </from>
                  <to>
                    <xdr:col>3</xdr:col>
                    <xdr:colOff>2362200</xdr:colOff>
                    <xdr:row>112</xdr:row>
                    <xdr:rowOff>390525</xdr:rowOff>
                  </to>
                </anchor>
              </controlPr>
            </control>
          </mc:Choice>
        </mc:AlternateContent>
        <mc:AlternateContent xmlns:mc="http://schemas.openxmlformats.org/markup-compatibility/2006">
          <mc:Choice Requires="x14">
            <control shapeId="7237" r:id="rId45" name="Check Box 69">
              <controlPr defaultSize="0" autoFill="0" autoLine="0" autoPict="0">
                <anchor moveWithCells="1">
                  <from>
                    <xdr:col>3</xdr:col>
                    <xdr:colOff>762000</xdr:colOff>
                    <xdr:row>113</xdr:row>
                    <xdr:rowOff>9525</xdr:rowOff>
                  </from>
                  <to>
                    <xdr:col>3</xdr:col>
                    <xdr:colOff>1552575</xdr:colOff>
                    <xdr:row>113</xdr:row>
                    <xdr:rowOff>390525</xdr:rowOff>
                  </to>
                </anchor>
              </controlPr>
            </control>
          </mc:Choice>
        </mc:AlternateContent>
        <mc:AlternateContent xmlns:mc="http://schemas.openxmlformats.org/markup-compatibility/2006">
          <mc:Choice Requires="x14">
            <control shapeId="7238" r:id="rId46" name="Check Box 70">
              <controlPr defaultSize="0" autoFill="0" autoLine="0" autoPict="0">
                <anchor moveWithCells="1">
                  <from>
                    <xdr:col>3</xdr:col>
                    <xdr:colOff>1571625</xdr:colOff>
                    <xdr:row>113</xdr:row>
                    <xdr:rowOff>9525</xdr:rowOff>
                  </from>
                  <to>
                    <xdr:col>3</xdr:col>
                    <xdr:colOff>2362200</xdr:colOff>
                    <xdr:row>113</xdr:row>
                    <xdr:rowOff>390525</xdr:rowOff>
                  </to>
                </anchor>
              </controlPr>
            </control>
          </mc:Choice>
        </mc:AlternateContent>
        <mc:AlternateContent xmlns:mc="http://schemas.openxmlformats.org/markup-compatibility/2006">
          <mc:Choice Requires="x14">
            <control shapeId="7239" r:id="rId47" name="Check Box 71">
              <controlPr defaultSize="0" autoFill="0" autoLine="0" autoPict="0">
                <anchor moveWithCells="1">
                  <from>
                    <xdr:col>3</xdr:col>
                    <xdr:colOff>762000</xdr:colOff>
                    <xdr:row>114</xdr:row>
                    <xdr:rowOff>9525</xdr:rowOff>
                  </from>
                  <to>
                    <xdr:col>3</xdr:col>
                    <xdr:colOff>1552575</xdr:colOff>
                    <xdr:row>114</xdr:row>
                    <xdr:rowOff>390525</xdr:rowOff>
                  </to>
                </anchor>
              </controlPr>
            </control>
          </mc:Choice>
        </mc:AlternateContent>
        <mc:AlternateContent xmlns:mc="http://schemas.openxmlformats.org/markup-compatibility/2006">
          <mc:Choice Requires="x14">
            <control shapeId="7240" r:id="rId48" name="Check Box 72">
              <controlPr defaultSize="0" autoFill="0" autoLine="0" autoPict="0">
                <anchor moveWithCells="1">
                  <from>
                    <xdr:col>3</xdr:col>
                    <xdr:colOff>1571625</xdr:colOff>
                    <xdr:row>114</xdr:row>
                    <xdr:rowOff>9525</xdr:rowOff>
                  </from>
                  <to>
                    <xdr:col>3</xdr:col>
                    <xdr:colOff>2362200</xdr:colOff>
                    <xdr:row>114</xdr:row>
                    <xdr:rowOff>390525</xdr:rowOff>
                  </to>
                </anchor>
              </controlPr>
            </control>
          </mc:Choice>
        </mc:AlternateContent>
        <mc:AlternateContent xmlns:mc="http://schemas.openxmlformats.org/markup-compatibility/2006">
          <mc:Choice Requires="x14">
            <control shapeId="7250" r:id="rId49" name="Check Box 82">
              <controlPr defaultSize="0" autoFill="0" autoLine="0" autoPict="0">
                <anchor moveWithCells="1">
                  <from>
                    <xdr:col>2</xdr:col>
                    <xdr:colOff>1285875</xdr:colOff>
                    <xdr:row>121</xdr:row>
                    <xdr:rowOff>9525</xdr:rowOff>
                  </from>
                  <to>
                    <xdr:col>2</xdr:col>
                    <xdr:colOff>2324100</xdr:colOff>
                    <xdr:row>122</xdr:row>
                    <xdr:rowOff>0</xdr:rowOff>
                  </to>
                </anchor>
              </controlPr>
            </control>
          </mc:Choice>
        </mc:AlternateContent>
        <mc:AlternateContent xmlns:mc="http://schemas.openxmlformats.org/markup-compatibility/2006">
          <mc:Choice Requires="x14">
            <control shapeId="7251" r:id="rId50" name="Check Box 83">
              <controlPr defaultSize="0" autoFill="0" autoLine="0" autoPict="0">
                <anchor moveWithCells="1">
                  <from>
                    <xdr:col>2</xdr:col>
                    <xdr:colOff>2343150</xdr:colOff>
                    <xdr:row>121</xdr:row>
                    <xdr:rowOff>9525</xdr:rowOff>
                  </from>
                  <to>
                    <xdr:col>2</xdr:col>
                    <xdr:colOff>3381375</xdr:colOff>
                    <xdr:row>121</xdr:row>
                    <xdr:rowOff>495300</xdr:rowOff>
                  </to>
                </anchor>
              </controlPr>
            </control>
          </mc:Choice>
        </mc:AlternateContent>
        <mc:AlternateContent xmlns:mc="http://schemas.openxmlformats.org/markup-compatibility/2006">
          <mc:Choice Requires="x14">
            <control shapeId="7263" r:id="rId51" name="Check Box 95">
              <controlPr defaultSize="0" autoFill="0" autoLine="0" autoPict="0">
                <anchor moveWithCells="1">
                  <from>
                    <xdr:col>2</xdr:col>
                    <xdr:colOff>1266825</xdr:colOff>
                    <xdr:row>135</xdr:row>
                    <xdr:rowOff>9525</xdr:rowOff>
                  </from>
                  <to>
                    <xdr:col>2</xdr:col>
                    <xdr:colOff>2343150</xdr:colOff>
                    <xdr:row>136</xdr:row>
                    <xdr:rowOff>0</xdr:rowOff>
                  </to>
                </anchor>
              </controlPr>
            </control>
          </mc:Choice>
        </mc:AlternateContent>
        <mc:AlternateContent xmlns:mc="http://schemas.openxmlformats.org/markup-compatibility/2006">
          <mc:Choice Requires="x14">
            <control shapeId="7264" r:id="rId52" name="Check Box 96">
              <controlPr defaultSize="0" autoFill="0" autoLine="0" autoPict="0">
                <anchor moveWithCells="1">
                  <from>
                    <xdr:col>2</xdr:col>
                    <xdr:colOff>2362200</xdr:colOff>
                    <xdr:row>135</xdr:row>
                    <xdr:rowOff>9525</xdr:rowOff>
                  </from>
                  <to>
                    <xdr:col>2</xdr:col>
                    <xdr:colOff>3438525</xdr:colOff>
                    <xdr:row>136</xdr:row>
                    <xdr:rowOff>0</xdr:rowOff>
                  </to>
                </anchor>
              </controlPr>
            </control>
          </mc:Choice>
        </mc:AlternateContent>
        <mc:AlternateContent xmlns:mc="http://schemas.openxmlformats.org/markup-compatibility/2006">
          <mc:Choice Requires="x14">
            <control shapeId="7265" r:id="rId53" name="Check Box 97">
              <controlPr defaultSize="0" autoFill="0" autoLine="0" autoPict="0">
                <anchor moveWithCells="1">
                  <from>
                    <xdr:col>2</xdr:col>
                    <xdr:colOff>1266825</xdr:colOff>
                    <xdr:row>137</xdr:row>
                    <xdr:rowOff>9525</xdr:rowOff>
                  </from>
                  <to>
                    <xdr:col>2</xdr:col>
                    <xdr:colOff>2343150</xdr:colOff>
                    <xdr:row>137</xdr:row>
                    <xdr:rowOff>695325</xdr:rowOff>
                  </to>
                </anchor>
              </controlPr>
            </control>
          </mc:Choice>
        </mc:AlternateContent>
        <mc:AlternateContent xmlns:mc="http://schemas.openxmlformats.org/markup-compatibility/2006">
          <mc:Choice Requires="x14">
            <control shapeId="7266" r:id="rId54" name="Check Box 98">
              <controlPr defaultSize="0" autoFill="0" autoLine="0" autoPict="0">
                <anchor moveWithCells="1">
                  <from>
                    <xdr:col>2</xdr:col>
                    <xdr:colOff>2362200</xdr:colOff>
                    <xdr:row>137</xdr:row>
                    <xdr:rowOff>9525</xdr:rowOff>
                  </from>
                  <to>
                    <xdr:col>2</xdr:col>
                    <xdr:colOff>3438525</xdr:colOff>
                    <xdr:row>137</xdr:row>
                    <xdr:rowOff>695325</xdr:rowOff>
                  </to>
                </anchor>
              </controlPr>
            </control>
          </mc:Choice>
        </mc:AlternateContent>
        <mc:AlternateContent xmlns:mc="http://schemas.openxmlformats.org/markup-compatibility/2006">
          <mc:Choice Requires="x14">
            <control shapeId="7267" r:id="rId55" name="Check Box 99">
              <controlPr defaultSize="0" autoFill="0" autoLine="0" autoPict="0">
                <anchor moveWithCells="1">
                  <from>
                    <xdr:col>2</xdr:col>
                    <xdr:colOff>1285875</xdr:colOff>
                    <xdr:row>128</xdr:row>
                    <xdr:rowOff>9525</xdr:rowOff>
                  </from>
                  <to>
                    <xdr:col>2</xdr:col>
                    <xdr:colOff>2362200</xdr:colOff>
                    <xdr:row>128</xdr:row>
                    <xdr:rowOff>1609725</xdr:rowOff>
                  </to>
                </anchor>
              </controlPr>
            </control>
          </mc:Choice>
        </mc:AlternateContent>
        <mc:AlternateContent xmlns:mc="http://schemas.openxmlformats.org/markup-compatibility/2006">
          <mc:Choice Requires="x14">
            <control shapeId="7268" r:id="rId56" name="Check Box 100">
              <controlPr defaultSize="0" autoFill="0" autoLine="0" autoPict="0">
                <anchor moveWithCells="1">
                  <from>
                    <xdr:col>2</xdr:col>
                    <xdr:colOff>2343150</xdr:colOff>
                    <xdr:row>128</xdr:row>
                    <xdr:rowOff>9525</xdr:rowOff>
                  </from>
                  <to>
                    <xdr:col>2</xdr:col>
                    <xdr:colOff>3419475</xdr:colOff>
                    <xdr:row>128</xdr:row>
                    <xdr:rowOff>1609725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4:AL79"/>
  <sheetViews>
    <sheetView showGridLines="0" showRowColHeaders="0" zoomScaleNormal="100" workbookViewId="0">
      <pane ySplit="6" topLeftCell="A7" activePane="bottomLeft" state="frozen"/>
      <selection pane="bottomLeft" activeCell="D9" sqref="D9"/>
    </sheetView>
  </sheetViews>
  <sheetFormatPr defaultColWidth="9.140625" defaultRowHeight="15" customHeight="1" x14ac:dyDescent="0.2"/>
  <cols>
    <col min="1" max="1" width="9.140625" style="6"/>
    <col min="2" max="3" width="60.7109375" style="6" customWidth="1"/>
    <col min="4" max="8" width="30.7109375" style="6" customWidth="1"/>
    <col min="9" max="9" width="20.7109375" style="6" customWidth="1"/>
    <col min="10" max="10" width="15.7109375" style="6" customWidth="1"/>
    <col min="11" max="11" width="34" style="6" customWidth="1"/>
    <col min="12" max="12" width="9.140625" style="6" hidden="1" customWidth="1"/>
    <col min="13" max="13" width="12.42578125" style="6" hidden="1" customWidth="1"/>
    <col min="14" max="14" width="9.140625" style="6" hidden="1" customWidth="1"/>
    <col min="15" max="17" width="12.7109375" style="6" hidden="1" customWidth="1"/>
    <col min="18" max="18" width="14.85546875" style="6" hidden="1" customWidth="1"/>
    <col min="19" max="19" width="16.28515625" style="6" hidden="1" customWidth="1"/>
    <col min="20" max="20" width="16.140625" style="6" hidden="1" customWidth="1"/>
    <col min="21" max="21" width="15.7109375" style="6" hidden="1" customWidth="1"/>
    <col min="22" max="22" width="12.5703125" style="6" hidden="1" customWidth="1"/>
    <col min="23" max="38" width="9.140625" style="6" hidden="1" customWidth="1"/>
    <col min="39" max="40" width="9.140625" style="6" customWidth="1"/>
    <col min="41" max="16384" width="9.140625" style="6"/>
  </cols>
  <sheetData>
    <row r="4" spans="1:33" ht="15" customHeight="1" x14ac:dyDescent="0.2">
      <c r="A4" s="2"/>
    </row>
    <row r="7" spans="1:33" ht="15" customHeight="1" thickBot="1" x14ac:dyDescent="0.25"/>
    <row r="8" spans="1:33" ht="32.1" customHeight="1" thickBot="1" x14ac:dyDescent="0.25">
      <c r="A8" s="2"/>
      <c r="B8" s="595" t="s">
        <v>469</v>
      </c>
      <c r="C8" s="596"/>
      <c r="D8" s="509" t="s">
        <v>355</v>
      </c>
      <c r="F8" s="177"/>
    </row>
    <row r="9" spans="1:33" s="4" customFormat="1" ht="48" customHeight="1" thickBot="1" x14ac:dyDescent="0.25">
      <c r="A9" s="2"/>
      <c r="B9" s="109" t="s">
        <v>644</v>
      </c>
      <c r="C9" s="140" t="str">
        <f>IF((O9&amp;" "&amp;P9)="TRUE TRUE","Please select only one option","")</f>
        <v/>
      </c>
      <c r="D9" s="168"/>
      <c r="E9" s="117" t="str">
        <f>IF(N9=1,"*","")</f>
        <v>*</v>
      </c>
      <c r="F9" s="25"/>
      <c r="G9" s="25"/>
      <c r="N9" s="9">
        <f>IF((O9&amp;" "&amp;P9)="FALSE FALSE",1,IF((O9&amp;" "&amp;P9)="TRUE FALSE",0,IF((O9&amp;" "&amp;P9)="FALSE TRUE",0,1)))+Q9</f>
        <v>1</v>
      </c>
      <c r="O9" s="5" t="b">
        <v>0</v>
      </c>
      <c r="P9" s="5" t="b">
        <v>0</v>
      </c>
      <c r="Q9" s="9">
        <f>IF((O9&amp;" "&amp;P9)="TRUE FALSE",IF(ISERROR(EXACT(VLOOKUP(D9,Number1,1,FALSE),D9)),1,0),0)</f>
        <v>0</v>
      </c>
      <c r="R9" s="9" t="str">
        <f>IF((O9&amp;" "&amp;P9)="TRUE FALSE","Yes",IF((O9&amp;" "&amp;P9)="FALSE TRUE","No",""))</f>
        <v/>
      </c>
    </row>
    <row r="10" spans="1:33" ht="15.95" customHeight="1" x14ac:dyDescent="0.2">
      <c r="C10" s="16"/>
      <c r="D10" s="15"/>
    </row>
    <row r="11" spans="1:33" ht="15.95" customHeight="1" thickBot="1" x14ac:dyDescent="0.25">
      <c r="B11" s="429" t="s">
        <v>487</v>
      </c>
      <c r="G11" s="177"/>
    </row>
    <row r="12" spans="1:33" ht="39.950000000000003" customHeight="1" thickBot="1" x14ac:dyDescent="0.25">
      <c r="A12" s="2"/>
      <c r="B12" s="510" t="s">
        <v>6</v>
      </c>
      <c r="C12" s="511" t="s">
        <v>25</v>
      </c>
      <c r="D12" s="512" t="s">
        <v>23</v>
      </c>
      <c r="E12" s="512" t="s">
        <v>562</v>
      </c>
      <c r="F12" s="512" t="s">
        <v>563</v>
      </c>
      <c r="G12" s="512" t="s">
        <v>636</v>
      </c>
      <c r="H12" s="512" t="s">
        <v>482</v>
      </c>
      <c r="I12" s="513" t="s">
        <v>446</v>
      </c>
      <c r="O12" s="523" t="s">
        <v>6</v>
      </c>
      <c r="P12" s="524" t="s">
        <v>25</v>
      </c>
      <c r="Q12" s="525" t="s">
        <v>23</v>
      </c>
      <c r="R12" s="525" t="s">
        <v>562</v>
      </c>
      <c r="S12" s="525" t="s">
        <v>563</v>
      </c>
      <c r="T12" s="525" t="s">
        <v>640</v>
      </c>
      <c r="U12" s="525" t="s">
        <v>482</v>
      </c>
      <c r="V12" s="526" t="s">
        <v>446</v>
      </c>
      <c r="X12" s="189" t="s">
        <v>402</v>
      </c>
      <c r="Z12" s="275" t="s">
        <v>483</v>
      </c>
      <c r="AA12" s="273"/>
      <c r="AB12" s="274"/>
      <c r="AC12" s="275" t="s">
        <v>482</v>
      </c>
      <c r="AD12" s="273"/>
      <c r="AE12" s="274"/>
    </row>
    <row r="13" spans="1:33" ht="31.5" customHeight="1" x14ac:dyDescent="0.2">
      <c r="B13" s="283"/>
      <c r="C13" s="284"/>
      <c r="D13" s="285"/>
      <c r="E13" s="285"/>
      <c r="F13" s="286"/>
      <c r="G13" s="401"/>
      <c r="H13" s="401"/>
      <c r="I13" s="287"/>
      <c r="J13" s="117" t="str">
        <f t="shared" ref="J13:J22" si="0">IF(N13=1,"*","")</f>
        <v/>
      </c>
      <c r="K13" s="314" t="str">
        <f>IF((AD13&amp;" "&amp;AE13)="TRUE TRUE","Please only select one option from the Direct / Indirect Column","")</f>
        <v/>
      </c>
      <c r="N13" s="9">
        <f>IF($R$9="Yes",IF($D$9&gt;=1,IF(SUM(O13:V13)&lt;&gt;0,1,0),0),0)</f>
        <v>0</v>
      </c>
      <c r="O13" s="276">
        <f t="shared" ref="O13:O22" si="1">IF(ISTEXT(B13)=TRUE,0,1)</f>
        <v>1</v>
      </c>
      <c r="P13" s="277">
        <f t="shared" ref="P13:P22" si="2">IF(ISTEXT(C13)=TRUE,0,1)</f>
        <v>1</v>
      </c>
      <c r="Q13" s="277">
        <f t="shared" ref="Q13:Q22" si="3">IF(ISNUMBER(D13)=TRUE,0,1)</f>
        <v>1</v>
      </c>
      <c r="R13" s="277">
        <f t="shared" ref="R13:R22" si="4">IF(ISERROR(EXACT(VLOOKUP(E13,Id_Type,1,FALSE),E13)),1,0)</f>
        <v>1</v>
      </c>
      <c r="S13" s="277">
        <f t="shared" ref="S13:S22" si="5">IF(E13="No Identification Avaliable",0,IF(ISBLANK(F13)=TRUE,1,0))</f>
        <v>1</v>
      </c>
      <c r="T13" s="277">
        <f t="shared" ref="T13:T22" si="6">Z13</f>
        <v>1</v>
      </c>
      <c r="U13" s="277">
        <f t="shared" ref="U13:U22" si="7">IF((AA13&amp;" "&amp;AB13)="FALSE TRUE",0,AC13)</f>
        <v>1</v>
      </c>
      <c r="V13" s="278">
        <f t="shared" ref="V13:V22" si="8">IF((AA13&amp;" "&amp;AB13)="TRUE FALSE",IF(ISNUMBER(I13)=TRUE,0,1),0)+IF((AA13&amp;" "&amp;AB13)="TRUE TRUE",IF(ISNUMBER(I13)=TRUE,0,1),0)</f>
        <v>0</v>
      </c>
      <c r="X13" s="9">
        <f>IF($R$9="Yes",IF($D$9="",0,IF($D$9&gt;=1,0,1)),0)</f>
        <v>0</v>
      </c>
      <c r="Z13" s="280">
        <f>IF((AA13&amp;" "&amp;AB13)="FALSE FALSE",1,IF((AA13&amp;" "&amp;AB13)="TRUE FALSE",0,IF((AA13&amp;" "&amp;AB13)="FALSE TRUE",0,IF((AA13&amp;" "&amp;AB13)="TRUE TRUE",0,1))))</f>
        <v>1</v>
      </c>
      <c r="AA13" s="367" t="b">
        <v>0</v>
      </c>
      <c r="AB13" s="370" t="b">
        <v>0</v>
      </c>
      <c r="AC13" s="280">
        <f>IF((AD13&amp;" "&amp;AE13)="FALSE FALSE",1,IF((AD13&amp;" "&amp;AE13)="TRUE FALSE",0,IF((AD13&amp;" "&amp;AE13)="FALSE TRUE",0,IF((AD13&amp;" "&amp;AE13)="TRUE TRUE",1,0))))</f>
        <v>1</v>
      </c>
      <c r="AD13" s="367" t="b">
        <v>0</v>
      </c>
      <c r="AE13" s="373" t="b">
        <v>0</v>
      </c>
      <c r="AG13" s="9"/>
    </row>
    <row r="14" spans="1:33" ht="32.1" customHeight="1" x14ac:dyDescent="0.2">
      <c r="B14" s="135"/>
      <c r="C14" s="136"/>
      <c r="D14" s="137"/>
      <c r="E14" s="137"/>
      <c r="F14" s="138"/>
      <c r="G14" s="402"/>
      <c r="H14" s="402"/>
      <c r="I14" s="139"/>
      <c r="J14" s="117" t="str">
        <f t="shared" si="0"/>
        <v/>
      </c>
      <c r="K14" s="314" t="str">
        <f t="shared" ref="K14:K22" si="9">IF((AD14&amp;" "&amp;AE14)="TRUE TRUE","Please only select one option from the Direct / Indirect Column","")</f>
        <v/>
      </c>
      <c r="N14" s="9">
        <f>IF($R$9="Yes",IF($D$9&gt;=2,IF(SUM(O14:V14)&lt;&gt;0,1,0),0),0)</f>
        <v>0</v>
      </c>
      <c r="O14" s="125">
        <f t="shared" si="1"/>
        <v>1</v>
      </c>
      <c r="P14" s="126">
        <f t="shared" si="2"/>
        <v>1</v>
      </c>
      <c r="Q14" s="126">
        <f t="shared" si="3"/>
        <v>1</v>
      </c>
      <c r="R14" s="126">
        <f t="shared" si="4"/>
        <v>1</v>
      </c>
      <c r="S14" s="126">
        <f t="shared" si="5"/>
        <v>1</v>
      </c>
      <c r="T14" s="126">
        <f t="shared" si="6"/>
        <v>1</v>
      </c>
      <c r="U14" s="126">
        <f t="shared" si="7"/>
        <v>1</v>
      </c>
      <c r="V14" s="279">
        <f t="shared" si="8"/>
        <v>0</v>
      </c>
      <c r="X14" s="9">
        <f>IF($R$9="Yes",IF($D$9="",0,IF($D$9&gt;=2,0,1)),0)</f>
        <v>0</v>
      </c>
      <c r="Z14" s="281">
        <f t="shared" ref="Z14:Z22" si="10">IF((AA14&amp;" "&amp;AB14)="FALSE FALSE",1,IF((AA14&amp;" "&amp;AB14)="TRUE FALSE",0,IF((AA14&amp;" "&amp;AB14)="FALSE TRUE",0,IF((AA14&amp;" "&amp;AB14)="TRUE TRUE",0,1))))</f>
        <v>1</v>
      </c>
      <c r="AA14" s="368" t="b">
        <v>0</v>
      </c>
      <c r="AB14" s="371" t="b">
        <v>0</v>
      </c>
      <c r="AC14" s="281">
        <f t="shared" ref="AC14:AC22" si="11">IF((AD14&amp;" "&amp;AE14)="FALSE FALSE",1,IF((AD14&amp;" "&amp;AE14)="TRUE FALSE",0,IF((AD14&amp;" "&amp;AE14)="FALSE TRUE",0,IF((AD14&amp;" "&amp;AE14)="TRUE TRUE",1,0))))</f>
        <v>1</v>
      </c>
      <c r="AD14" s="368" t="b">
        <v>0</v>
      </c>
      <c r="AE14" s="374" t="b">
        <v>0</v>
      </c>
      <c r="AG14" s="9"/>
    </row>
    <row r="15" spans="1:33" ht="32.1" customHeight="1" x14ac:dyDescent="0.2">
      <c r="B15" s="135"/>
      <c r="C15" s="425"/>
      <c r="D15" s="137"/>
      <c r="E15" s="137"/>
      <c r="F15" s="138"/>
      <c r="G15" s="402"/>
      <c r="H15" s="402"/>
      <c r="I15" s="139"/>
      <c r="J15" s="117" t="str">
        <f t="shared" si="0"/>
        <v/>
      </c>
      <c r="K15" s="314" t="str">
        <f t="shared" si="9"/>
        <v/>
      </c>
      <c r="N15" s="9">
        <f>IF($R$9="Yes",IF($D$9&gt;=3,IF(SUM(O15:V15)&lt;&gt;0,1,0),0),0)</f>
        <v>0</v>
      </c>
      <c r="O15" s="125">
        <f t="shared" si="1"/>
        <v>1</v>
      </c>
      <c r="P15" s="126">
        <f t="shared" si="2"/>
        <v>1</v>
      </c>
      <c r="Q15" s="126">
        <f t="shared" si="3"/>
        <v>1</v>
      </c>
      <c r="R15" s="126">
        <f t="shared" si="4"/>
        <v>1</v>
      </c>
      <c r="S15" s="126">
        <f t="shared" si="5"/>
        <v>1</v>
      </c>
      <c r="T15" s="126">
        <f t="shared" si="6"/>
        <v>1</v>
      </c>
      <c r="U15" s="126">
        <f t="shared" si="7"/>
        <v>1</v>
      </c>
      <c r="V15" s="279">
        <f t="shared" si="8"/>
        <v>0</v>
      </c>
      <c r="X15" s="9">
        <f>IF($R$9="Yes",IF($D$9="",0,IF($D$9&gt;=3,0,1)),0)</f>
        <v>0</v>
      </c>
      <c r="Z15" s="281">
        <f t="shared" si="10"/>
        <v>1</v>
      </c>
      <c r="AA15" s="368" t="b">
        <v>0</v>
      </c>
      <c r="AB15" s="371" t="b">
        <v>0</v>
      </c>
      <c r="AC15" s="281">
        <f t="shared" si="11"/>
        <v>1</v>
      </c>
      <c r="AD15" s="368" t="b">
        <v>0</v>
      </c>
      <c r="AE15" s="374" t="b">
        <v>0</v>
      </c>
      <c r="AG15" s="9"/>
    </row>
    <row r="16" spans="1:33" ht="32.1" customHeight="1" x14ac:dyDescent="0.2">
      <c r="B16" s="135"/>
      <c r="C16" s="136"/>
      <c r="D16" s="137"/>
      <c r="E16" s="137"/>
      <c r="F16" s="138"/>
      <c r="G16" s="402"/>
      <c r="H16" s="402"/>
      <c r="I16" s="139"/>
      <c r="J16" s="117" t="str">
        <f t="shared" si="0"/>
        <v/>
      </c>
      <c r="K16" s="314" t="str">
        <f t="shared" si="9"/>
        <v/>
      </c>
      <c r="N16" s="9">
        <f>IF($R$9="Yes",IF($D$9&gt;=4,IF(SUM(O16:V16)&lt;&gt;0,1,0),0),0)</f>
        <v>0</v>
      </c>
      <c r="O16" s="125">
        <f t="shared" si="1"/>
        <v>1</v>
      </c>
      <c r="P16" s="126">
        <f t="shared" si="2"/>
        <v>1</v>
      </c>
      <c r="Q16" s="126">
        <f t="shared" si="3"/>
        <v>1</v>
      </c>
      <c r="R16" s="126">
        <f t="shared" si="4"/>
        <v>1</v>
      </c>
      <c r="S16" s="126">
        <f t="shared" si="5"/>
        <v>1</v>
      </c>
      <c r="T16" s="126">
        <f t="shared" si="6"/>
        <v>1</v>
      </c>
      <c r="U16" s="126">
        <f t="shared" si="7"/>
        <v>1</v>
      </c>
      <c r="V16" s="279">
        <f t="shared" si="8"/>
        <v>0</v>
      </c>
      <c r="X16" s="9">
        <f>IF($R$9="Yes",IF($D$9="",0,IF($D$9&gt;=4,0,1)),0)</f>
        <v>0</v>
      </c>
      <c r="Z16" s="281">
        <f t="shared" si="10"/>
        <v>1</v>
      </c>
      <c r="AA16" s="368" t="b">
        <v>0</v>
      </c>
      <c r="AB16" s="371" t="b">
        <v>0</v>
      </c>
      <c r="AC16" s="281">
        <f t="shared" si="11"/>
        <v>1</v>
      </c>
      <c r="AD16" s="368" t="b">
        <v>0</v>
      </c>
      <c r="AE16" s="374" t="b">
        <v>0</v>
      </c>
      <c r="AG16" s="9"/>
    </row>
    <row r="17" spans="2:33" ht="32.1" customHeight="1" x14ac:dyDescent="0.2">
      <c r="B17" s="135"/>
      <c r="C17" s="136"/>
      <c r="D17" s="137"/>
      <c r="E17" s="137"/>
      <c r="F17" s="138"/>
      <c r="G17" s="402"/>
      <c r="H17" s="402"/>
      <c r="I17" s="139"/>
      <c r="J17" s="117" t="str">
        <f t="shared" si="0"/>
        <v/>
      </c>
      <c r="K17" s="314" t="str">
        <f t="shared" si="9"/>
        <v/>
      </c>
      <c r="N17" s="9">
        <f>IF($R$9="Yes",IF($D$9&gt;=5,IF(SUM(O17:V17)&lt;&gt;0,1,0),0),0)</f>
        <v>0</v>
      </c>
      <c r="O17" s="125">
        <f t="shared" si="1"/>
        <v>1</v>
      </c>
      <c r="P17" s="126">
        <f t="shared" si="2"/>
        <v>1</v>
      </c>
      <c r="Q17" s="126">
        <f t="shared" si="3"/>
        <v>1</v>
      </c>
      <c r="R17" s="126">
        <f t="shared" si="4"/>
        <v>1</v>
      </c>
      <c r="S17" s="126">
        <f t="shared" si="5"/>
        <v>1</v>
      </c>
      <c r="T17" s="126">
        <f t="shared" si="6"/>
        <v>1</v>
      </c>
      <c r="U17" s="126">
        <f t="shared" si="7"/>
        <v>1</v>
      </c>
      <c r="V17" s="279">
        <f t="shared" si="8"/>
        <v>0</v>
      </c>
      <c r="X17" s="9">
        <f>IF($R$9="Yes",IF($D$9="",0,IF($D$9&gt;=5,0,1)),0)</f>
        <v>0</v>
      </c>
      <c r="Z17" s="281">
        <f t="shared" si="10"/>
        <v>1</v>
      </c>
      <c r="AA17" s="368" t="b">
        <v>0</v>
      </c>
      <c r="AB17" s="371" t="b">
        <v>0</v>
      </c>
      <c r="AC17" s="281">
        <f t="shared" si="11"/>
        <v>1</v>
      </c>
      <c r="AD17" s="368" t="b">
        <v>0</v>
      </c>
      <c r="AE17" s="374" t="b">
        <v>0</v>
      </c>
      <c r="AG17" s="9"/>
    </row>
    <row r="18" spans="2:33" ht="32.1" customHeight="1" x14ac:dyDescent="0.2">
      <c r="B18" s="135"/>
      <c r="C18" s="136"/>
      <c r="D18" s="137"/>
      <c r="E18" s="137"/>
      <c r="F18" s="138"/>
      <c r="G18" s="402"/>
      <c r="H18" s="402"/>
      <c r="I18" s="139"/>
      <c r="J18" s="117" t="str">
        <f t="shared" si="0"/>
        <v/>
      </c>
      <c r="K18" s="314" t="str">
        <f t="shared" si="9"/>
        <v/>
      </c>
      <c r="N18" s="9">
        <f>IF($R$9="Yes",IF($D$9&gt;=6,IF(SUM(O18:V18)&lt;&gt;0,1,0),0),0)</f>
        <v>0</v>
      </c>
      <c r="O18" s="125">
        <f t="shared" si="1"/>
        <v>1</v>
      </c>
      <c r="P18" s="126">
        <f t="shared" si="2"/>
        <v>1</v>
      </c>
      <c r="Q18" s="126">
        <f t="shared" si="3"/>
        <v>1</v>
      </c>
      <c r="R18" s="126">
        <f t="shared" si="4"/>
        <v>1</v>
      </c>
      <c r="S18" s="126">
        <f t="shared" si="5"/>
        <v>1</v>
      </c>
      <c r="T18" s="126">
        <f t="shared" si="6"/>
        <v>1</v>
      </c>
      <c r="U18" s="126">
        <f t="shared" si="7"/>
        <v>1</v>
      </c>
      <c r="V18" s="279">
        <f t="shared" si="8"/>
        <v>0</v>
      </c>
      <c r="X18" s="9">
        <f>IF($R$9="Yes",IF($D$9="",0,IF($D$9&gt;=6,0,1)),0)</f>
        <v>0</v>
      </c>
      <c r="Z18" s="281">
        <f t="shared" si="10"/>
        <v>1</v>
      </c>
      <c r="AA18" s="368" t="b">
        <v>0</v>
      </c>
      <c r="AB18" s="371" t="b">
        <v>0</v>
      </c>
      <c r="AC18" s="281">
        <f t="shared" si="11"/>
        <v>1</v>
      </c>
      <c r="AD18" s="368" t="b">
        <v>0</v>
      </c>
      <c r="AE18" s="374" t="b">
        <v>0</v>
      </c>
      <c r="AG18" s="9"/>
    </row>
    <row r="19" spans="2:33" ht="32.1" customHeight="1" x14ac:dyDescent="0.2">
      <c r="B19" s="135"/>
      <c r="C19" s="136"/>
      <c r="D19" s="137"/>
      <c r="E19" s="137"/>
      <c r="F19" s="138"/>
      <c r="G19" s="402"/>
      <c r="H19" s="402"/>
      <c r="I19" s="139"/>
      <c r="J19" s="117" t="str">
        <f t="shared" si="0"/>
        <v/>
      </c>
      <c r="K19" s="314" t="str">
        <f t="shared" si="9"/>
        <v/>
      </c>
      <c r="N19" s="9">
        <f>IF($R$9="Yes",IF($D$9&gt;=7,IF(SUM(O19:V19)&lt;&gt;0,1,0),0),0)</f>
        <v>0</v>
      </c>
      <c r="O19" s="125">
        <f t="shared" si="1"/>
        <v>1</v>
      </c>
      <c r="P19" s="126">
        <f t="shared" si="2"/>
        <v>1</v>
      </c>
      <c r="Q19" s="126">
        <f t="shared" si="3"/>
        <v>1</v>
      </c>
      <c r="R19" s="126">
        <f t="shared" si="4"/>
        <v>1</v>
      </c>
      <c r="S19" s="126">
        <f t="shared" si="5"/>
        <v>1</v>
      </c>
      <c r="T19" s="126">
        <f t="shared" si="6"/>
        <v>1</v>
      </c>
      <c r="U19" s="126">
        <f t="shared" si="7"/>
        <v>1</v>
      </c>
      <c r="V19" s="279">
        <f t="shared" si="8"/>
        <v>0</v>
      </c>
      <c r="X19" s="9">
        <f>IF($R$9="Yes",IF($D$9="",0,IF($D$9&gt;=7,0,1)),0)</f>
        <v>0</v>
      </c>
      <c r="Z19" s="281">
        <f t="shared" si="10"/>
        <v>1</v>
      </c>
      <c r="AA19" s="368" t="b">
        <v>0</v>
      </c>
      <c r="AB19" s="371" t="b">
        <v>0</v>
      </c>
      <c r="AC19" s="281">
        <f t="shared" si="11"/>
        <v>1</v>
      </c>
      <c r="AD19" s="368" t="b">
        <v>0</v>
      </c>
      <c r="AE19" s="374" t="b">
        <v>0</v>
      </c>
      <c r="AG19" s="9"/>
    </row>
    <row r="20" spans="2:33" ht="32.1" customHeight="1" x14ac:dyDescent="0.2">
      <c r="B20" s="135"/>
      <c r="C20" s="136"/>
      <c r="D20" s="137"/>
      <c r="E20" s="137"/>
      <c r="F20" s="138"/>
      <c r="G20" s="402"/>
      <c r="H20" s="402"/>
      <c r="I20" s="139"/>
      <c r="J20" s="117" t="str">
        <f t="shared" si="0"/>
        <v/>
      </c>
      <c r="K20" s="314" t="str">
        <f t="shared" si="9"/>
        <v/>
      </c>
      <c r="N20" s="9">
        <f>IF($R$9="Yes",IF($D$9&gt;=8,IF(SUM(O20:V20)&lt;&gt;0,1,0),0),0)</f>
        <v>0</v>
      </c>
      <c r="O20" s="125">
        <f t="shared" si="1"/>
        <v>1</v>
      </c>
      <c r="P20" s="126">
        <f t="shared" si="2"/>
        <v>1</v>
      </c>
      <c r="Q20" s="126">
        <f t="shared" si="3"/>
        <v>1</v>
      </c>
      <c r="R20" s="126">
        <f t="shared" si="4"/>
        <v>1</v>
      </c>
      <c r="S20" s="126">
        <f t="shared" si="5"/>
        <v>1</v>
      </c>
      <c r="T20" s="126">
        <f t="shared" si="6"/>
        <v>1</v>
      </c>
      <c r="U20" s="126">
        <f t="shared" si="7"/>
        <v>1</v>
      </c>
      <c r="V20" s="279">
        <f t="shared" si="8"/>
        <v>0</v>
      </c>
      <c r="X20" s="9">
        <f>IF($R$9="Yes",IF($D$9="",0,IF($D$9&gt;=8,0,1)),0)</f>
        <v>0</v>
      </c>
      <c r="Z20" s="281">
        <f t="shared" si="10"/>
        <v>1</v>
      </c>
      <c r="AA20" s="368" t="b">
        <v>0</v>
      </c>
      <c r="AB20" s="371" t="b">
        <v>0</v>
      </c>
      <c r="AC20" s="281">
        <f t="shared" si="11"/>
        <v>1</v>
      </c>
      <c r="AD20" s="368" t="b">
        <v>0</v>
      </c>
      <c r="AE20" s="374" t="b">
        <v>0</v>
      </c>
      <c r="AG20" s="9"/>
    </row>
    <row r="21" spans="2:33" ht="32.1" customHeight="1" x14ac:dyDescent="0.2">
      <c r="B21" s="135"/>
      <c r="C21" s="136"/>
      <c r="D21" s="137"/>
      <c r="E21" s="137"/>
      <c r="F21" s="138"/>
      <c r="G21" s="402"/>
      <c r="H21" s="402"/>
      <c r="I21" s="139"/>
      <c r="J21" s="117" t="str">
        <f t="shared" si="0"/>
        <v/>
      </c>
      <c r="K21" s="314" t="str">
        <f t="shared" si="9"/>
        <v/>
      </c>
      <c r="N21" s="9">
        <f>IF($R$9="Yes",IF($D$9&gt;=9,IF(SUM(O21:V21)&lt;&gt;0,1,0),0),0)</f>
        <v>0</v>
      </c>
      <c r="O21" s="125">
        <f t="shared" si="1"/>
        <v>1</v>
      </c>
      <c r="P21" s="126">
        <f t="shared" si="2"/>
        <v>1</v>
      </c>
      <c r="Q21" s="126">
        <f t="shared" si="3"/>
        <v>1</v>
      </c>
      <c r="R21" s="126">
        <f t="shared" si="4"/>
        <v>1</v>
      </c>
      <c r="S21" s="126">
        <f t="shared" si="5"/>
        <v>1</v>
      </c>
      <c r="T21" s="126">
        <f t="shared" si="6"/>
        <v>1</v>
      </c>
      <c r="U21" s="126">
        <f t="shared" si="7"/>
        <v>1</v>
      </c>
      <c r="V21" s="279">
        <f t="shared" si="8"/>
        <v>0</v>
      </c>
      <c r="X21" s="9">
        <f>IF($R$9="Yes",IF($D$9="",0,IF($D$9&gt;=9,0,1)),0)</f>
        <v>0</v>
      </c>
      <c r="Z21" s="281">
        <f t="shared" si="10"/>
        <v>1</v>
      </c>
      <c r="AA21" s="368" t="b">
        <v>0</v>
      </c>
      <c r="AB21" s="371" t="b">
        <v>0</v>
      </c>
      <c r="AC21" s="281">
        <f t="shared" si="11"/>
        <v>1</v>
      </c>
      <c r="AD21" s="368" t="b">
        <v>0</v>
      </c>
      <c r="AE21" s="374" t="b">
        <v>0</v>
      </c>
      <c r="AG21" s="9"/>
    </row>
    <row r="22" spans="2:33" ht="32.1" customHeight="1" thickBot="1" x14ac:dyDescent="0.25">
      <c r="B22" s="288"/>
      <c r="C22" s="289"/>
      <c r="D22" s="290"/>
      <c r="E22" s="290"/>
      <c r="F22" s="291"/>
      <c r="G22" s="403"/>
      <c r="H22" s="403"/>
      <c r="I22" s="292"/>
      <c r="J22" s="117" t="str">
        <f t="shared" si="0"/>
        <v/>
      </c>
      <c r="K22" s="314" t="str">
        <f t="shared" si="9"/>
        <v/>
      </c>
      <c r="N22" s="9">
        <f>IF($R$9="Yes",IF($D$9&gt;=10,IF(SUM(O22:V22)&lt;&gt;0,1,0),0),0)</f>
        <v>0</v>
      </c>
      <c r="O22" s="127">
        <f t="shared" si="1"/>
        <v>1</v>
      </c>
      <c r="P22" s="128">
        <f t="shared" si="2"/>
        <v>1</v>
      </c>
      <c r="Q22" s="128">
        <f t="shared" si="3"/>
        <v>1</v>
      </c>
      <c r="R22" s="128">
        <f t="shared" si="4"/>
        <v>1</v>
      </c>
      <c r="S22" s="128">
        <f t="shared" si="5"/>
        <v>1</v>
      </c>
      <c r="T22" s="128">
        <f t="shared" si="6"/>
        <v>1</v>
      </c>
      <c r="U22" s="128">
        <f t="shared" si="7"/>
        <v>1</v>
      </c>
      <c r="V22" s="129">
        <f t="shared" si="8"/>
        <v>0</v>
      </c>
      <c r="X22" s="9">
        <f>IF($R$9="Yes",IF($D$9="",0,IF($D$9&gt;=10,0,1)),0)</f>
        <v>0</v>
      </c>
      <c r="Z22" s="282">
        <f t="shared" si="10"/>
        <v>1</v>
      </c>
      <c r="AA22" s="369" t="b">
        <v>0</v>
      </c>
      <c r="AB22" s="372" t="b">
        <v>0</v>
      </c>
      <c r="AC22" s="282">
        <f t="shared" si="11"/>
        <v>1</v>
      </c>
      <c r="AD22" s="369" t="b">
        <v>0</v>
      </c>
      <c r="AE22" s="375" t="b">
        <v>0</v>
      </c>
      <c r="AG22" s="9"/>
    </row>
    <row r="23" spans="2:33" ht="15.95" customHeight="1" x14ac:dyDescent="0.2">
      <c r="K23" s="11"/>
    </row>
    <row r="24" spans="2:33" ht="15.95" customHeight="1" thickBot="1" x14ac:dyDescent="0.25">
      <c r="B24" s="293"/>
      <c r="C24" s="294"/>
      <c r="D24" s="230"/>
      <c r="E24" s="14"/>
      <c r="F24" s="597"/>
      <c r="G24" s="597"/>
      <c r="H24" s="597"/>
      <c r="K24" s="11"/>
    </row>
    <row r="25" spans="2:33" ht="39.950000000000003" customHeight="1" x14ac:dyDescent="0.2">
      <c r="B25" s="156" t="s">
        <v>9</v>
      </c>
      <c r="C25" s="261" t="s">
        <v>558</v>
      </c>
      <c r="K25" s="11"/>
    </row>
    <row r="26" spans="2:33" ht="63.95" customHeight="1" x14ac:dyDescent="0.2">
      <c r="B26" s="87" t="s">
        <v>645</v>
      </c>
      <c r="C26" s="263" t="str">
        <f>IF((O26&amp;" "&amp;P26)="TRUE TRUE","Please select only one option","")</f>
        <v/>
      </c>
      <c r="D26" s="117" t="str">
        <f>IF(N26=1,"*","")</f>
        <v/>
      </c>
      <c r="K26" s="11"/>
      <c r="N26" s="9">
        <f>IF(R9="Yes",IF(D9="10+",IF(R26=1,1,0),0),0)</f>
        <v>0</v>
      </c>
      <c r="O26" s="5" t="b">
        <v>0</v>
      </c>
      <c r="P26" s="5" t="b">
        <v>0</v>
      </c>
      <c r="Q26" s="9" t="str">
        <f>IF((O26&amp;" "&amp;P26)="TRUE FALSE","Yes",IF((O26&amp;" "&amp;P26)="FALSE TRUE","No",""))</f>
        <v/>
      </c>
      <c r="R26" s="9">
        <f>IF((O26&amp;" "&amp;P26)="FALSE FALSE",1,IF((O26&amp;" "&amp;P26)="TRUE TRUE",1,0))</f>
        <v>1</v>
      </c>
      <c r="W26" s="9" t="b">
        <f>IF($R$9="Yes",IF($D$9="",0,IF($D$9&lt;&gt;"10+",1,0)))</f>
        <v>0</v>
      </c>
    </row>
    <row r="27" spans="2:33" ht="48" customHeight="1" x14ac:dyDescent="0.2">
      <c r="B27" s="87" t="s">
        <v>488</v>
      </c>
      <c r="C27" s="361"/>
      <c r="D27" s="117" t="str">
        <f>IF(N27=1,"*","")</f>
        <v/>
      </c>
      <c r="K27" s="11"/>
      <c r="N27" s="9">
        <f>IF(Q26="Yes",IF(ISTEXT(C27)=TRUE,0,1),0)</f>
        <v>0</v>
      </c>
    </row>
    <row r="28" spans="2:33" ht="48" customHeight="1" thickBot="1" x14ac:dyDescent="0.25">
      <c r="B28" s="109" t="s">
        <v>455</v>
      </c>
      <c r="C28" s="362"/>
      <c r="D28" s="117" t="str">
        <f>IF(N28=1,"*","")</f>
        <v/>
      </c>
      <c r="K28" s="11"/>
      <c r="N28" s="9">
        <f>IF(Q26="No",IF(ISNUMBER(C28)=TRUE,0,1),0)</f>
        <v>0</v>
      </c>
    </row>
    <row r="29" spans="2:33" ht="15.95" customHeight="1" x14ac:dyDescent="0.2">
      <c r="K29" s="11"/>
    </row>
    <row r="30" spans="2:33" ht="15.95" customHeight="1" x14ac:dyDescent="0.2">
      <c r="B30" s="295" t="str">
        <f>IF(Q26="No",IF(ISNUMBER(C28)=TRUE,"Please note that your application will not proceed until all the required documentation is submitted",""),"")</f>
        <v/>
      </c>
      <c r="C30" s="295"/>
      <c r="K30" s="11"/>
      <c r="M30" s="249"/>
      <c r="N30" s="2"/>
    </row>
    <row r="31" spans="2:33" ht="15.95" customHeight="1" thickBot="1" x14ac:dyDescent="0.25">
      <c r="B31" s="295"/>
      <c r="C31" s="295"/>
      <c r="K31" s="11"/>
      <c r="M31" s="249"/>
      <c r="N31" s="2"/>
    </row>
    <row r="32" spans="2:33" ht="48" customHeight="1" x14ac:dyDescent="0.2">
      <c r="B32" s="156" t="s">
        <v>9</v>
      </c>
      <c r="C32" s="261" t="s">
        <v>558</v>
      </c>
      <c r="K32" s="11"/>
    </row>
    <row r="33" spans="1:32" ht="48" customHeight="1" x14ac:dyDescent="0.2">
      <c r="B33" s="87" t="s">
        <v>567</v>
      </c>
      <c r="C33" s="263" t="str">
        <f>IF((O33&amp;" "&amp;P33)="TRUE TRUE","Please select only one option","")</f>
        <v/>
      </c>
      <c r="D33" s="117" t="str">
        <f>IF(N33=1,"*","")</f>
        <v>*</v>
      </c>
      <c r="K33" s="11"/>
      <c r="N33" s="9">
        <f>IF(R9="No",0,IF(COUNTA(E13:E22)=0,1,IF(R33="Yes",IF((O33&amp;" "&amp;P33)="FALSE FALSE",1,IF((O33&amp;" "&amp;P33)="TRUE FALSE",0,IF((O33&amp;" "&amp;P33)="FALSE TRUE",0,1))),0)))</f>
        <v>1</v>
      </c>
      <c r="O33" s="5" t="b">
        <v>0</v>
      </c>
      <c r="P33" s="5" t="b">
        <v>0</v>
      </c>
      <c r="Q33" s="9" t="str">
        <f>IF((O33&amp;" "&amp;P33)="TRUE FALSE","Yes",IF((O33&amp;" "&amp;P33)="FALSE TRUE","No",""))</f>
        <v/>
      </c>
      <c r="R33" s="9" t="str">
        <f>IF((COUNTA(E13:E22)-COUNTIF(E13:E22,"No Identification Avaliable"))=0,"No","Yes")</f>
        <v>No</v>
      </c>
      <c r="S33" s="9" t="str">
        <f>IF(COUNTA(E13:E22)=0,"",IF((COUNTA(E13:E22)=COUNTIF(E13:E22,"No Identification Avaliable")),TRUE,FALSE))</f>
        <v/>
      </c>
      <c r="W33" s="9"/>
    </row>
    <row r="34" spans="1:32" ht="48" customHeight="1" thickBot="1" x14ac:dyDescent="0.25">
      <c r="B34" s="109" t="s">
        <v>455</v>
      </c>
      <c r="C34" s="362"/>
      <c r="D34" s="117" t="str">
        <f>IF(N34=1,"*","")</f>
        <v/>
      </c>
      <c r="K34" s="11"/>
      <c r="N34" s="9">
        <f>IF(Q33="No",IF(ISNUMBER(C34)=TRUE,0,1),0)</f>
        <v>0</v>
      </c>
      <c r="R34" s="9"/>
    </row>
    <row r="35" spans="1:32" ht="15.95" customHeight="1" x14ac:dyDescent="0.2">
      <c r="K35" s="11"/>
    </row>
    <row r="36" spans="1:32" ht="15.95" customHeight="1" x14ac:dyDescent="0.2">
      <c r="B36" s="295" t="str">
        <f>IF(Q33="No",IF(ISNUMBER(C34)=TRUE,"Please note that your application will not proceed until all the required documentation is submitted",""),"")</f>
        <v/>
      </c>
      <c r="C36" s="295"/>
      <c r="K36" s="11"/>
      <c r="M36" s="249" t="s">
        <v>393</v>
      </c>
      <c r="N36" s="2" t="str">
        <f>IF(SUM(N9:N34)&lt;&gt;0,"Invalid","Valid")</f>
        <v>Invalid</v>
      </c>
    </row>
    <row r="37" spans="1:32" ht="15.95" customHeight="1" thickBot="1" x14ac:dyDescent="0.25">
      <c r="B37" s="295"/>
      <c r="C37" s="295"/>
      <c r="K37" s="11"/>
      <c r="M37" s="249"/>
      <c r="N37" s="2"/>
    </row>
    <row r="38" spans="1:32" ht="39.950000000000003" customHeight="1" thickBot="1" x14ac:dyDescent="0.25">
      <c r="A38" s="2"/>
      <c r="B38" s="508" t="s">
        <v>470</v>
      </c>
      <c r="C38" s="144"/>
      <c r="D38" s="509" t="s">
        <v>355</v>
      </c>
      <c r="K38" s="11"/>
    </row>
    <row r="39" spans="1:32" ht="56.1" customHeight="1" thickBot="1" x14ac:dyDescent="0.25">
      <c r="B39" s="141" t="s">
        <v>632</v>
      </c>
      <c r="C39" s="142" t="str">
        <f>IF((O39&amp;" "&amp;P39)="TRUE TRUE","Please select only one option","")</f>
        <v/>
      </c>
      <c r="D39" s="379"/>
      <c r="E39" s="522" t="str">
        <f>IF(N39=1,"*","")</f>
        <v>*</v>
      </c>
      <c r="F39" s="177"/>
      <c r="G39" s="25"/>
      <c r="N39" s="9">
        <f>IF((O39&amp;" "&amp;P39)="FALSE FALSE",1,IF((O39&amp;" "&amp;P39)="TRUE FALSE",0,IF((O39&amp;" "&amp;P39)="FALSE TRUE",0,1)))+Q39</f>
        <v>1</v>
      </c>
      <c r="O39" s="5" t="b">
        <v>0</v>
      </c>
      <c r="P39" s="5" t="b">
        <v>0</v>
      </c>
      <c r="Q39" s="9">
        <f>IF((O39&amp;" "&amp;P39)="TRUE FALSE",IF(ISERROR(EXACT(VLOOKUP(D39,Number1,1,FALSE),D39)),1,0),0)</f>
        <v>0</v>
      </c>
      <c r="R39" s="9" t="str">
        <f>IF((O39&amp;" "&amp;P39)="TRUE FALSE","Yes",IF((O39&amp;" "&amp;P39)="FALSE TRUE","No",""))</f>
        <v/>
      </c>
    </row>
    <row r="40" spans="1:32" ht="15.95" customHeight="1" x14ac:dyDescent="0.2">
      <c r="B40" s="8"/>
      <c r="C40" s="16"/>
      <c r="D40" s="15"/>
    </row>
    <row r="41" spans="1:32" ht="15.95" customHeight="1" thickBot="1" x14ac:dyDescent="0.25">
      <c r="B41" s="429" t="s">
        <v>487</v>
      </c>
      <c r="G41" s="177"/>
    </row>
    <row r="42" spans="1:32" s="4" customFormat="1" ht="39.950000000000003" customHeight="1" thickBot="1" x14ac:dyDescent="0.25">
      <c r="A42" s="2"/>
      <c r="B42" s="514" t="s">
        <v>6</v>
      </c>
      <c r="C42" s="515" t="s">
        <v>25</v>
      </c>
      <c r="D42" s="516" t="s">
        <v>26</v>
      </c>
      <c r="E42" s="516" t="s">
        <v>24</v>
      </c>
      <c r="F42" s="516" t="s">
        <v>636</v>
      </c>
      <c r="G42" s="516" t="s">
        <v>482</v>
      </c>
      <c r="H42" s="517" t="s">
        <v>446</v>
      </c>
      <c r="I42" s="6"/>
      <c r="J42" s="6"/>
      <c r="K42" s="6"/>
      <c r="L42" s="6"/>
      <c r="M42" s="6"/>
      <c r="N42" s="6"/>
      <c r="O42" s="145" t="s">
        <v>6</v>
      </c>
      <c r="P42" s="146" t="s">
        <v>25</v>
      </c>
      <c r="Q42" s="147" t="s">
        <v>26</v>
      </c>
      <c r="R42" s="147" t="s">
        <v>24</v>
      </c>
      <c r="S42" s="147" t="s">
        <v>636</v>
      </c>
      <c r="T42" s="147" t="s">
        <v>482</v>
      </c>
      <c r="U42" s="302" t="s">
        <v>446</v>
      </c>
      <c r="V42" s="6"/>
      <c r="W42" s="189" t="s">
        <v>402</v>
      </c>
      <c r="X42" s="6"/>
      <c r="Y42" s="275" t="s">
        <v>483</v>
      </c>
      <c r="Z42" s="273"/>
      <c r="AA42" s="274"/>
      <c r="AB42" s="275" t="s">
        <v>482</v>
      </c>
      <c r="AC42" s="273"/>
      <c r="AD42" s="274"/>
    </row>
    <row r="43" spans="1:32" ht="32.1" customHeight="1" x14ac:dyDescent="0.2">
      <c r="B43" s="471"/>
      <c r="C43" s="472"/>
      <c r="D43" s="473"/>
      <c r="E43" s="474"/>
      <c r="F43" s="406"/>
      <c r="G43" s="406"/>
      <c r="H43" s="482"/>
      <c r="I43" s="117" t="str">
        <f>IF(N43=1,"*","")</f>
        <v/>
      </c>
      <c r="J43" s="314"/>
      <c r="K43" s="314" t="str">
        <f t="shared" ref="K43:K52" si="12">IF((AC43&amp;" "&amp;AD43)="TRUE TRUE","Please only select one option from the Direct / Indirect Column","")</f>
        <v/>
      </c>
      <c r="M43" s="9"/>
      <c r="N43" s="9">
        <f>IF($R$39="Yes",IF($D$39&gt;=1,IF(SUM(O43:U43)&gt;0,1,0),0),0)</f>
        <v>0</v>
      </c>
      <c r="O43" s="130">
        <f t="shared" ref="O43:P51" si="13">IF(ISTEXT(B43)=TRUE,0,1)</f>
        <v>1</v>
      </c>
      <c r="P43" s="131">
        <f t="shared" si="13"/>
        <v>1</v>
      </c>
      <c r="Q43" s="131">
        <f t="shared" ref="Q43:Q52" si="14">IF(ISERROR(EXACT(VLOOKUP(D43,Legal_Status,1,FALSE),D43)),1,0)</f>
        <v>1</v>
      </c>
      <c r="R43" s="131">
        <f t="shared" ref="R43:R52" si="15">IF(ISBLANK(E43)=TRUE,1,0)</f>
        <v>1</v>
      </c>
      <c r="S43" s="131">
        <f>Y43</f>
        <v>1</v>
      </c>
      <c r="T43" s="131">
        <f>IF((Z43&amp;" "&amp;AA43)="FALSE TRUE",0,AB43)</f>
        <v>1</v>
      </c>
      <c r="U43" s="132">
        <f t="shared" ref="U43:U52" si="16">IF((Z43&amp;" "&amp;AA43)="TRUE FALSE",IF(ISNUMBER(H43)=TRUE,0,1),0)+IF((Z43&amp;" "&amp;AA43)="TRUE TRUE",IF(ISNUMBER(H43)=TRUE,0,1),0)</f>
        <v>0</v>
      </c>
      <c r="W43" s="9">
        <f>IF($R$39="Yes",IF($D$39="",0,IF($D$39&gt;=1,0,1)),0)</f>
        <v>0</v>
      </c>
      <c r="Y43" s="280">
        <f>IF((Z43&amp;" "&amp;AA43)="FALSE FALSE",1,IF((Z43&amp;" "&amp;AA43)="TRUE FALSE",0,IF((Z43&amp;" "&amp;AA43)="FALSE TRUE",0,IF((Z43&amp;" "&amp;AA43)="TRUE TRUE",0,1))))</f>
        <v>1</v>
      </c>
      <c r="Z43" s="367" t="b">
        <v>0</v>
      </c>
      <c r="AA43" s="370" t="b">
        <v>0</v>
      </c>
      <c r="AB43" s="280">
        <f>IF((AC43&amp;" "&amp;AD43)="FALSE FALSE",1,IF((AC43&amp;" "&amp;AD43)="TRUE FALSE",0,IF((AC43&amp;" "&amp;AD43)="FALSE TRUE",0,IF((AC43&amp;" "&amp;AD43)="TRUE TRUE",1,0))))</f>
        <v>1</v>
      </c>
      <c r="AC43" s="367" t="b">
        <v>0</v>
      </c>
      <c r="AD43" s="373" t="b">
        <v>0</v>
      </c>
      <c r="AF43" s="9"/>
    </row>
    <row r="44" spans="1:32" ht="32.1" customHeight="1" x14ac:dyDescent="0.25">
      <c r="B44" s="475"/>
      <c r="C44" s="432"/>
      <c r="D44" s="476"/>
      <c r="E44" s="477"/>
      <c r="F44" s="402"/>
      <c r="G44" s="402"/>
      <c r="H44" s="483"/>
      <c r="I44" s="124" t="str">
        <f t="shared" ref="I44:I51" si="17">IF(N44=1,"*","")</f>
        <v/>
      </c>
      <c r="J44" s="314" t="str">
        <f t="shared" ref="J44:J52" si="18">IF((AC44&amp;" "&amp;AD44)="TRUE TRUE","Please only select one option from the Direct / Indirect Column","")</f>
        <v/>
      </c>
      <c r="K44" s="314" t="str">
        <f t="shared" si="12"/>
        <v/>
      </c>
      <c r="N44" s="9">
        <f>IF($R$39="Yes",IF($D$39&gt;=2,IF(SUM(O44:U44)&lt;&gt;0,1,0),0),0)</f>
        <v>0</v>
      </c>
      <c r="O44" s="125">
        <f t="shared" si="13"/>
        <v>1</v>
      </c>
      <c r="P44" s="126">
        <f t="shared" si="13"/>
        <v>1</v>
      </c>
      <c r="Q44" s="131">
        <f t="shared" si="14"/>
        <v>1</v>
      </c>
      <c r="R44" s="126">
        <f t="shared" si="15"/>
        <v>1</v>
      </c>
      <c r="S44" s="126">
        <f t="shared" ref="S44:S52" si="19">Y44</f>
        <v>1</v>
      </c>
      <c r="T44" s="126">
        <f t="shared" ref="T44:T52" si="20">AB44</f>
        <v>1</v>
      </c>
      <c r="U44" s="279">
        <f t="shared" si="16"/>
        <v>0</v>
      </c>
      <c r="W44" s="9">
        <f>IF($R$39="Yes",IF($D$39="",0,IF($D$39&gt;=2,0,1)),0)</f>
        <v>0</v>
      </c>
      <c r="Y44" s="281">
        <f t="shared" ref="Y44:Y52" si="21">IF((Z44&amp;" "&amp;AA44)="FALSE FALSE",1,IF((Z44&amp;" "&amp;AA44)="TRUE FALSE",0,IF((Z44&amp;" "&amp;AA44)="FALSE TRUE",0,IF((Z44&amp;" "&amp;AA44)="TRUE TRUE",0,1))))</f>
        <v>1</v>
      </c>
      <c r="Z44" s="368" t="b">
        <v>0</v>
      </c>
      <c r="AA44" s="371" t="b">
        <v>0</v>
      </c>
      <c r="AB44" s="281">
        <f t="shared" ref="AB44:AB52" si="22">IF((AC44&amp;" "&amp;AD44)="FALSE FALSE",1,IF((AC44&amp;" "&amp;AD44)="TRUE FALSE",0,IF((AC44&amp;" "&amp;AD44)="FALSE TRUE",0,IF((AC44&amp;" "&amp;AD44)="TRUE TRUE",1,0))))</f>
        <v>1</v>
      </c>
      <c r="AC44" s="368" t="b">
        <v>0</v>
      </c>
      <c r="AD44" s="374" t="b">
        <v>0</v>
      </c>
      <c r="AF44" s="9"/>
    </row>
    <row r="45" spans="1:32" ht="32.1" customHeight="1" x14ac:dyDescent="0.25">
      <c r="B45" s="475"/>
      <c r="C45" s="432"/>
      <c r="D45" s="476"/>
      <c r="E45" s="477"/>
      <c r="F45" s="402"/>
      <c r="G45" s="402"/>
      <c r="H45" s="483"/>
      <c r="I45" s="124" t="str">
        <f t="shared" si="17"/>
        <v/>
      </c>
      <c r="J45" s="314" t="str">
        <f t="shared" si="18"/>
        <v/>
      </c>
      <c r="K45" s="314" t="str">
        <f t="shared" si="12"/>
        <v/>
      </c>
      <c r="N45" s="9">
        <f>IF($R$39="Yes",IF($D$39&gt;=3,IF(SUM(O45:U45)&lt;&gt;0,1,0),0),0)</f>
        <v>0</v>
      </c>
      <c r="O45" s="125">
        <f t="shared" si="13"/>
        <v>1</v>
      </c>
      <c r="P45" s="126">
        <f t="shared" si="13"/>
        <v>1</v>
      </c>
      <c r="Q45" s="131">
        <f t="shared" si="14"/>
        <v>1</v>
      </c>
      <c r="R45" s="126">
        <f t="shared" si="15"/>
        <v>1</v>
      </c>
      <c r="S45" s="126">
        <f t="shared" si="19"/>
        <v>1</v>
      </c>
      <c r="T45" s="126">
        <f t="shared" si="20"/>
        <v>1</v>
      </c>
      <c r="U45" s="279">
        <f t="shared" si="16"/>
        <v>0</v>
      </c>
      <c r="W45" s="9">
        <f>IF($R$39="Yes",IF($D$39="",0,IF($D$39&gt;=3,0,1)),0)</f>
        <v>0</v>
      </c>
      <c r="Y45" s="281">
        <f t="shared" si="21"/>
        <v>1</v>
      </c>
      <c r="Z45" s="368" t="b">
        <v>0</v>
      </c>
      <c r="AA45" s="371" t="b">
        <v>0</v>
      </c>
      <c r="AB45" s="281">
        <f t="shared" si="22"/>
        <v>1</v>
      </c>
      <c r="AC45" s="368" t="b">
        <v>0</v>
      </c>
      <c r="AD45" s="374" t="b">
        <v>0</v>
      </c>
      <c r="AF45" s="9"/>
    </row>
    <row r="46" spans="1:32" ht="32.1" customHeight="1" x14ac:dyDescent="0.25">
      <c r="B46" s="475"/>
      <c r="C46" s="432"/>
      <c r="D46" s="476"/>
      <c r="E46" s="477"/>
      <c r="F46" s="402"/>
      <c r="G46" s="402"/>
      <c r="H46" s="483"/>
      <c r="I46" s="124" t="str">
        <f t="shared" si="17"/>
        <v/>
      </c>
      <c r="J46" s="314" t="str">
        <f t="shared" si="18"/>
        <v/>
      </c>
      <c r="K46" s="314" t="str">
        <f t="shared" si="12"/>
        <v/>
      </c>
      <c r="N46" s="9">
        <f>IF($R$39="Yes",IF($D$39&gt;=4,IF(SUM(O46:U46)&lt;&gt;0,1,0),0),0)</f>
        <v>0</v>
      </c>
      <c r="O46" s="125">
        <f t="shared" si="13"/>
        <v>1</v>
      </c>
      <c r="P46" s="126">
        <f t="shared" si="13"/>
        <v>1</v>
      </c>
      <c r="Q46" s="131">
        <f t="shared" si="14"/>
        <v>1</v>
      </c>
      <c r="R46" s="126">
        <f t="shared" si="15"/>
        <v>1</v>
      </c>
      <c r="S46" s="126">
        <f t="shared" si="19"/>
        <v>1</v>
      </c>
      <c r="T46" s="126">
        <f t="shared" si="20"/>
        <v>1</v>
      </c>
      <c r="U46" s="279">
        <f t="shared" si="16"/>
        <v>0</v>
      </c>
      <c r="W46" s="9">
        <f>IF($R$39="Yes",IF($D$39="",0,IF($D$39&gt;=4,0,1)),0)</f>
        <v>0</v>
      </c>
      <c r="Y46" s="281">
        <f t="shared" si="21"/>
        <v>1</v>
      </c>
      <c r="Z46" s="368" t="b">
        <v>0</v>
      </c>
      <c r="AA46" s="371" t="b">
        <v>0</v>
      </c>
      <c r="AB46" s="281">
        <f t="shared" si="22"/>
        <v>1</v>
      </c>
      <c r="AC46" s="368" t="b">
        <v>0</v>
      </c>
      <c r="AD46" s="374" t="b">
        <v>0</v>
      </c>
      <c r="AF46" s="9"/>
    </row>
    <row r="47" spans="1:32" ht="32.1" customHeight="1" x14ac:dyDescent="0.25">
      <c r="B47" s="475"/>
      <c r="C47" s="432"/>
      <c r="D47" s="476"/>
      <c r="E47" s="477"/>
      <c r="F47" s="402"/>
      <c r="G47" s="402"/>
      <c r="H47" s="483"/>
      <c r="I47" s="124" t="str">
        <f t="shared" si="17"/>
        <v/>
      </c>
      <c r="J47" s="314" t="str">
        <f t="shared" si="18"/>
        <v/>
      </c>
      <c r="K47" s="314" t="str">
        <f t="shared" si="12"/>
        <v/>
      </c>
      <c r="N47" s="9">
        <f>IF($R$39="Yes",IF($D$39&gt;=5,IF(SUM(O47:U47)&lt;&gt;0,1,0),0),0)</f>
        <v>0</v>
      </c>
      <c r="O47" s="125">
        <f t="shared" si="13"/>
        <v>1</v>
      </c>
      <c r="P47" s="126">
        <f t="shared" si="13"/>
        <v>1</v>
      </c>
      <c r="Q47" s="131">
        <f t="shared" si="14"/>
        <v>1</v>
      </c>
      <c r="R47" s="126">
        <f t="shared" si="15"/>
        <v>1</v>
      </c>
      <c r="S47" s="126">
        <f t="shared" si="19"/>
        <v>1</v>
      </c>
      <c r="T47" s="126">
        <f t="shared" si="20"/>
        <v>1</v>
      </c>
      <c r="U47" s="279">
        <f t="shared" si="16"/>
        <v>0</v>
      </c>
      <c r="W47" s="9">
        <f>IF($R$39="Yes",IF($D$39="",0,IF($D$39&gt;=5,0,1)),0)</f>
        <v>0</v>
      </c>
      <c r="Y47" s="281">
        <f t="shared" si="21"/>
        <v>1</v>
      </c>
      <c r="Z47" s="368" t="b">
        <v>0</v>
      </c>
      <c r="AA47" s="371" t="b">
        <v>0</v>
      </c>
      <c r="AB47" s="281">
        <f t="shared" si="22"/>
        <v>1</v>
      </c>
      <c r="AC47" s="368" t="b">
        <v>0</v>
      </c>
      <c r="AD47" s="374" t="b">
        <v>0</v>
      </c>
      <c r="AF47" s="9"/>
    </row>
    <row r="48" spans="1:32" ht="32.1" customHeight="1" x14ac:dyDescent="0.25">
      <c r="B48" s="475"/>
      <c r="C48" s="432"/>
      <c r="D48" s="476"/>
      <c r="E48" s="477"/>
      <c r="F48" s="402"/>
      <c r="G48" s="402"/>
      <c r="H48" s="483"/>
      <c r="I48" s="124" t="str">
        <f t="shared" si="17"/>
        <v/>
      </c>
      <c r="J48" s="314" t="str">
        <f t="shared" si="18"/>
        <v/>
      </c>
      <c r="K48" s="314" t="str">
        <f t="shared" si="12"/>
        <v/>
      </c>
      <c r="N48" s="9">
        <f>IF($R$39="Yes",IF($D$39&gt;=6,IF(SUM(O48:U48)&lt;&gt;0,1,0),0),0)</f>
        <v>0</v>
      </c>
      <c r="O48" s="125">
        <f t="shared" si="13"/>
        <v>1</v>
      </c>
      <c r="P48" s="126">
        <f t="shared" si="13"/>
        <v>1</v>
      </c>
      <c r="Q48" s="131">
        <f t="shared" si="14"/>
        <v>1</v>
      </c>
      <c r="R48" s="126">
        <f t="shared" si="15"/>
        <v>1</v>
      </c>
      <c r="S48" s="126">
        <f t="shared" si="19"/>
        <v>1</v>
      </c>
      <c r="T48" s="126">
        <f t="shared" si="20"/>
        <v>1</v>
      </c>
      <c r="U48" s="279">
        <f t="shared" si="16"/>
        <v>0</v>
      </c>
      <c r="W48" s="9">
        <f>IF($R$39="Yes",IF($D$39="",0,IF($D$39&gt;=6,0,1)),0)</f>
        <v>0</v>
      </c>
      <c r="Y48" s="281">
        <f t="shared" si="21"/>
        <v>1</v>
      </c>
      <c r="Z48" s="368" t="b">
        <v>0</v>
      </c>
      <c r="AA48" s="371" t="b">
        <v>0</v>
      </c>
      <c r="AB48" s="281">
        <f t="shared" si="22"/>
        <v>1</v>
      </c>
      <c r="AC48" s="368" t="b">
        <v>0</v>
      </c>
      <c r="AD48" s="374" t="b">
        <v>0</v>
      </c>
      <c r="AF48" s="9"/>
    </row>
    <row r="49" spans="2:32" ht="32.1" customHeight="1" x14ac:dyDescent="0.25">
      <c r="B49" s="475"/>
      <c r="C49" s="432"/>
      <c r="D49" s="476"/>
      <c r="E49" s="477"/>
      <c r="F49" s="402"/>
      <c r="G49" s="402"/>
      <c r="H49" s="483"/>
      <c r="I49" s="124" t="str">
        <f t="shared" si="17"/>
        <v/>
      </c>
      <c r="J49" s="314" t="str">
        <f t="shared" si="18"/>
        <v/>
      </c>
      <c r="K49" s="314" t="str">
        <f t="shared" si="12"/>
        <v/>
      </c>
      <c r="N49" s="9">
        <f>IF($R$39="Yes",IF($D$39&gt;=7,IF(SUM(O49:U49)&lt;&gt;0,1,0),0),0)</f>
        <v>0</v>
      </c>
      <c r="O49" s="125">
        <f t="shared" si="13"/>
        <v>1</v>
      </c>
      <c r="P49" s="126">
        <f t="shared" si="13"/>
        <v>1</v>
      </c>
      <c r="Q49" s="131">
        <f t="shared" si="14"/>
        <v>1</v>
      </c>
      <c r="R49" s="126">
        <f t="shared" si="15"/>
        <v>1</v>
      </c>
      <c r="S49" s="126">
        <f t="shared" si="19"/>
        <v>1</v>
      </c>
      <c r="T49" s="126">
        <f t="shared" si="20"/>
        <v>1</v>
      </c>
      <c r="U49" s="279">
        <f t="shared" si="16"/>
        <v>0</v>
      </c>
      <c r="W49" s="9">
        <f>IF($R$39="Yes",IF($D$39="",0,IF($D$39&gt;=7,0,1)),0)</f>
        <v>0</v>
      </c>
      <c r="Y49" s="281">
        <f t="shared" si="21"/>
        <v>1</v>
      </c>
      <c r="Z49" s="368" t="b">
        <v>0</v>
      </c>
      <c r="AA49" s="371" t="b">
        <v>0</v>
      </c>
      <c r="AB49" s="281">
        <f t="shared" si="22"/>
        <v>1</v>
      </c>
      <c r="AC49" s="368" t="b">
        <v>0</v>
      </c>
      <c r="AD49" s="374" t="b">
        <v>0</v>
      </c>
      <c r="AF49" s="9"/>
    </row>
    <row r="50" spans="2:32" ht="32.1" customHeight="1" x14ac:dyDescent="0.25">
      <c r="B50" s="475"/>
      <c r="C50" s="432"/>
      <c r="D50" s="476"/>
      <c r="E50" s="477"/>
      <c r="F50" s="402"/>
      <c r="G50" s="402"/>
      <c r="H50" s="483"/>
      <c r="I50" s="124" t="str">
        <f t="shared" si="17"/>
        <v/>
      </c>
      <c r="J50" s="314" t="str">
        <f t="shared" si="18"/>
        <v/>
      </c>
      <c r="K50" s="314" t="str">
        <f t="shared" si="12"/>
        <v/>
      </c>
      <c r="N50" s="9">
        <f>IF($R$39="Yes",IF($D$39&gt;=8,IF(SUM(O50:U50)&lt;&gt;0,1,0),0),0)</f>
        <v>0</v>
      </c>
      <c r="O50" s="125">
        <f t="shared" si="13"/>
        <v>1</v>
      </c>
      <c r="P50" s="126">
        <f t="shared" si="13"/>
        <v>1</v>
      </c>
      <c r="Q50" s="131">
        <f t="shared" si="14"/>
        <v>1</v>
      </c>
      <c r="R50" s="126">
        <f t="shared" si="15"/>
        <v>1</v>
      </c>
      <c r="S50" s="126">
        <f t="shared" si="19"/>
        <v>1</v>
      </c>
      <c r="T50" s="126">
        <f t="shared" si="20"/>
        <v>1</v>
      </c>
      <c r="U50" s="279">
        <f t="shared" si="16"/>
        <v>0</v>
      </c>
      <c r="W50" s="9">
        <f>IF($R$39="Yes",IF($D$39="",0,IF($D$39&gt;=8,0,1)),0)</f>
        <v>0</v>
      </c>
      <c r="Y50" s="281">
        <f t="shared" si="21"/>
        <v>1</v>
      </c>
      <c r="Z50" s="368" t="b">
        <v>0</v>
      </c>
      <c r="AA50" s="371" t="b">
        <v>0</v>
      </c>
      <c r="AB50" s="281">
        <f t="shared" si="22"/>
        <v>1</v>
      </c>
      <c r="AC50" s="368" t="b">
        <v>0</v>
      </c>
      <c r="AD50" s="374" t="b">
        <v>0</v>
      </c>
      <c r="AF50" s="9"/>
    </row>
    <row r="51" spans="2:32" ht="32.1" customHeight="1" x14ac:dyDescent="0.25">
      <c r="B51" s="475"/>
      <c r="C51" s="432"/>
      <c r="D51" s="476"/>
      <c r="E51" s="477"/>
      <c r="F51" s="402"/>
      <c r="G51" s="402"/>
      <c r="H51" s="483"/>
      <c r="I51" s="124" t="str">
        <f t="shared" si="17"/>
        <v/>
      </c>
      <c r="J51" s="314" t="str">
        <f t="shared" si="18"/>
        <v/>
      </c>
      <c r="K51" s="314" t="str">
        <f t="shared" si="12"/>
        <v/>
      </c>
      <c r="N51" s="9">
        <f>IF($R$39="Yes",IF($D$39&gt;=9,IF(SUM(O51:U51)&lt;&gt;0,1,0),0),0)</f>
        <v>0</v>
      </c>
      <c r="O51" s="125">
        <f t="shared" si="13"/>
        <v>1</v>
      </c>
      <c r="P51" s="126">
        <f t="shared" si="13"/>
        <v>1</v>
      </c>
      <c r="Q51" s="131">
        <f t="shared" si="14"/>
        <v>1</v>
      </c>
      <c r="R51" s="126">
        <f t="shared" si="15"/>
        <v>1</v>
      </c>
      <c r="S51" s="126">
        <f t="shared" si="19"/>
        <v>1</v>
      </c>
      <c r="T51" s="126">
        <f t="shared" si="20"/>
        <v>1</v>
      </c>
      <c r="U51" s="279">
        <f t="shared" si="16"/>
        <v>0</v>
      </c>
      <c r="W51" s="9">
        <f>IF($R$39="Yes",IF($D$39="",0,IF($D$39&gt;=9,0,1)),0)</f>
        <v>0</v>
      </c>
      <c r="Y51" s="281">
        <f t="shared" si="21"/>
        <v>1</v>
      </c>
      <c r="Z51" s="368" t="b">
        <v>0</v>
      </c>
      <c r="AA51" s="371" t="b">
        <v>0</v>
      </c>
      <c r="AB51" s="281">
        <f t="shared" si="22"/>
        <v>1</v>
      </c>
      <c r="AC51" s="368" t="b">
        <v>0</v>
      </c>
      <c r="AD51" s="374" t="b">
        <v>0</v>
      </c>
      <c r="AF51" s="9"/>
    </row>
    <row r="52" spans="2:32" ht="32.1" customHeight="1" thickBot="1" x14ac:dyDescent="0.3">
      <c r="B52" s="478"/>
      <c r="C52" s="479"/>
      <c r="D52" s="480"/>
      <c r="E52" s="481"/>
      <c r="F52" s="407"/>
      <c r="G52" s="407"/>
      <c r="H52" s="484"/>
      <c r="I52" s="124" t="str">
        <f>IF(N52=1,"*","")</f>
        <v/>
      </c>
      <c r="J52" s="314" t="str">
        <f t="shared" si="18"/>
        <v/>
      </c>
      <c r="K52" s="314" t="str">
        <f t="shared" si="12"/>
        <v/>
      </c>
      <c r="N52" s="9">
        <f>IF($R$39="Yes",IF($D$39&gt;=10,IF(SUM(O52:U52)&lt;&gt;0,1,0),0),0)</f>
        <v>0</v>
      </c>
      <c r="O52" s="127">
        <f>IF(ISTEXT(B52)=TRUE,0,1)</f>
        <v>1</v>
      </c>
      <c r="P52" s="128">
        <f>IF(ISTEXT(C52)=TRUE,0,1)</f>
        <v>1</v>
      </c>
      <c r="Q52" s="128">
        <f t="shared" si="14"/>
        <v>1</v>
      </c>
      <c r="R52" s="128">
        <f t="shared" si="15"/>
        <v>1</v>
      </c>
      <c r="S52" s="128">
        <f t="shared" si="19"/>
        <v>1</v>
      </c>
      <c r="T52" s="128">
        <f t="shared" si="20"/>
        <v>1</v>
      </c>
      <c r="U52" s="129">
        <f t="shared" si="16"/>
        <v>0</v>
      </c>
      <c r="W52" s="9">
        <f>IF($R$39="Yes",IF($D$39="",0,IF($D$39&gt;=10,0,1)),0)</f>
        <v>0</v>
      </c>
      <c r="Y52" s="282">
        <f t="shared" si="21"/>
        <v>1</v>
      </c>
      <c r="Z52" s="369" t="b">
        <v>0</v>
      </c>
      <c r="AA52" s="372" t="b">
        <v>0</v>
      </c>
      <c r="AB52" s="282">
        <f t="shared" si="22"/>
        <v>1</v>
      </c>
      <c r="AC52" s="369" t="b">
        <v>0</v>
      </c>
      <c r="AD52" s="375" t="b">
        <v>0</v>
      </c>
      <c r="AF52" s="9"/>
    </row>
    <row r="53" spans="2:32" ht="15.95" customHeight="1" x14ac:dyDescent="0.2">
      <c r="J53" s="10"/>
      <c r="K53" s="314"/>
      <c r="AF53" s="9"/>
    </row>
    <row r="54" spans="2:32" ht="15.95" customHeight="1" x14ac:dyDescent="0.2">
      <c r="D54" s="315" t="str">
        <f>IF(SUM(COUNTIFS(D43:D52,{"Other","Foreign entity"}))&lt;&gt;0,"If Foreign entity or Other selected, please complete the relevant table below","")</f>
        <v/>
      </c>
      <c r="G54" s="313"/>
      <c r="K54" s="314"/>
    </row>
    <row r="55" spans="2:32" ht="15.95" customHeight="1" thickBot="1" x14ac:dyDescent="0.25">
      <c r="K55" s="314"/>
    </row>
    <row r="56" spans="2:32" ht="32.1" customHeight="1" thickBot="1" x14ac:dyDescent="0.25">
      <c r="B56" s="417"/>
      <c r="C56" s="518" t="s">
        <v>556</v>
      </c>
      <c r="D56" s="587" t="s">
        <v>94</v>
      </c>
      <c r="E56" s="588"/>
      <c r="F56" s="117"/>
      <c r="K56" s="314"/>
      <c r="N56" s="9"/>
    </row>
    <row r="57" spans="2:32" ht="32.1" customHeight="1" x14ac:dyDescent="0.2">
      <c r="B57" s="585" t="s">
        <v>557</v>
      </c>
      <c r="C57" s="416"/>
      <c r="D57" s="589"/>
      <c r="E57" s="590"/>
      <c r="F57" s="117" t="str">
        <f>IF(N57=1,"*","")</f>
        <v/>
      </c>
      <c r="K57" s="314"/>
      <c r="N57" s="9">
        <f>IF(COUNTIF($D$43:$D$52,"Other")&gt;=1,IF(SUMPRODUCT(ISTEXT(C57:D57)*1)&gt;1,0,1),0)</f>
        <v>0</v>
      </c>
      <c r="O57" s="9"/>
    </row>
    <row r="58" spans="2:32" ht="32.1" customHeight="1" x14ac:dyDescent="0.2">
      <c r="B58" s="585"/>
      <c r="C58" s="414"/>
      <c r="D58" s="591"/>
      <c r="E58" s="592"/>
      <c r="F58" s="117" t="str">
        <f>IF(N58=1,"*","")</f>
        <v/>
      </c>
      <c r="K58" s="11"/>
      <c r="N58" s="9">
        <f>IF(COUNTIF($D$43:$D$52,"Other")&gt;=2,IF(SUMPRODUCT(ISTEXT(C58:D58)*1)&gt;1,0,1),0)</f>
        <v>0</v>
      </c>
    </row>
    <row r="59" spans="2:32" ht="32.1" customHeight="1" x14ac:dyDescent="0.2">
      <c r="B59" s="585"/>
      <c r="C59" s="414"/>
      <c r="D59" s="591"/>
      <c r="E59" s="592"/>
      <c r="F59" s="117" t="str">
        <f>IF(N59=1,"*","")</f>
        <v/>
      </c>
      <c r="K59" s="11"/>
      <c r="N59" s="9">
        <f>IF(COUNTIF($D$43:$D$52,"Other")&gt;=3,IF(SUMPRODUCT(ISTEXT(C59:D59)*1)&gt;1,0,1),0)</f>
        <v>0</v>
      </c>
    </row>
    <row r="60" spans="2:32" ht="32.1" customHeight="1" x14ac:dyDescent="0.2">
      <c r="B60" s="585"/>
      <c r="C60" s="414"/>
      <c r="D60" s="591"/>
      <c r="E60" s="592"/>
      <c r="F60" s="117" t="str">
        <f>IF(N60=1,"*","")</f>
        <v/>
      </c>
      <c r="K60" s="11"/>
      <c r="N60" s="9">
        <f>IF(COUNTIF($D$43:$D$52,"Other")&gt;=4,IF(SUMPRODUCT(ISTEXT(C60:D60)*1)&gt;1,0,1),0)</f>
        <v>0</v>
      </c>
    </row>
    <row r="61" spans="2:32" ht="32.1" customHeight="1" thickBot="1" x14ac:dyDescent="0.25">
      <c r="B61" s="586"/>
      <c r="C61" s="415"/>
      <c r="D61" s="593"/>
      <c r="E61" s="594"/>
      <c r="F61" s="117" t="str">
        <f>IF(N61=1,"*","")</f>
        <v/>
      </c>
      <c r="K61" s="11"/>
      <c r="N61" s="9">
        <f>IF(COUNTIF($D$43:$D$52,"Other")&gt;=5,IF(SUMPRODUCT(ISTEXT(C61:D61)*1)&gt;1,0,1),0)</f>
        <v>0</v>
      </c>
    </row>
    <row r="62" spans="2:32" ht="18.75" customHeight="1" thickBot="1" x14ac:dyDescent="0.25">
      <c r="B62" s="412"/>
      <c r="C62" s="413"/>
      <c r="D62" s="424"/>
      <c r="E62" s="424"/>
      <c r="K62" s="11"/>
    </row>
    <row r="63" spans="2:32" ht="32.1" customHeight="1" thickBot="1" x14ac:dyDescent="0.25">
      <c r="B63" s="417"/>
      <c r="C63" s="518" t="s">
        <v>556</v>
      </c>
      <c r="D63" s="587" t="s">
        <v>94</v>
      </c>
      <c r="E63" s="588"/>
      <c r="F63" s="117"/>
      <c r="K63" s="11"/>
      <c r="N63" s="9"/>
    </row>
    <row r="64" spans="2:32" ht="32.1" customHeight="1" x14ac:dyDescent="0.2">
      <c r="B64" s="585" t="s">
        <v>486</v>
      </c>
      <c r="C64" s="416"/>
      <c r="D64" s="589"/>
      <c r="E64" s="590"/>
      <c r="F64" s="117" t="str">
        <f>IF(N64=1,"*","")</f>
        <v/>
      </c>
      <c r="K64" s="11"/>
      <c r="N64" s="9">
        <f>IF(COUNTIF($D$43:$D$52,"Foreign entity")&gt;=1,IF(SUMPRODUCT(ISTEXT(C64:D64)*1)&gt;1,0,1),0)</f>
        <v>0</v>
      </c>
    </row>
    <row r="65" spans="2:18" ht="32.1" customHeight="1" x14ac:dyDescent="0.2">
      <c r="B65" s="585"/>
      <c r="C65" s="414"/>
      <c r="D65" s="591"/>
      <c r="E65" s="592"/>
      <c r="F65" s="117" t="str">
        <f>IF(N65=1,"*","")</f>
        <v/>
      </c>
      <c r="K65" s="11"/>
      <c r="N65" s="9">
        <f>IF(COUNTIF($D$43:$D$52,"Foreign entity")&gt;=2,IF(SUMPRODUCT(ISTEXT(C65:D65)*1)&gt;1,0,1),0)</f>
        <v>0</v>
      </c>
    </row>
    <row r="66" spans="2:18" ht="32.1" customHeight="1" x14ac:dyDescent="0.2">
      <c r="B66" s="585"/>
      <c r="C66" s="414"/>
      <c r="D66" s="591"/>
      <c r="E66" s="592"/>
      <c r="F66" s="117" t="str">
        <f>IF(N66=1,"*","")</f>
        <v/>
      </c>
      <c r="K66" s="11"/>
      <c r="N66" s="9">
        <f>IF(COUNTIF($D$43:$D$52,"Foreign entity")&gt;=3,IF(SUMPRODUCT(ISTEXT(C66:D66)*1)&gt;1,0,1),0)</f>
        <v>0</v>
      </c>
    </row>
    <row r="67" spans="2:18" ht="32.1" customHeight="1" x14ac:dyDescent="0.2">
      <c r="B67" s="585"/>
      <c r="C67" s="414"/>
      <c r="D67" s="591"/>
      <c r="E67" s="592"/>
      <c r="F67" s="117" t="str">
        <f>IF(N67=1,"*","")</f>
        <v/>
      </c>
      <c r="K67" s="11"/>
      <c r="N67" s="9">
        <f>IF(COUNTIF($D$43:$D$52,"Foreign entity")&gt;=4,IF(SUMPRODUCT(ISTEXT(C67:D67)*1)&gt;1,0,1),0)</f>
        <v>0</v>
      </c>
    </row>
    <row r="68" spans="2:18" ht="32.1" customHeight="1" thickBot="1" x14ac:dyDescent="0.25">
      <c r="B68" s="586"/>
      <c r="C68" s="415"/>
      <c r="D68" s="593"/>
      <c r="E68" s="594"/>
      <c r="F68" s="117" t="str">
        <f>IF(N68=1,"*","")</f>
        <v/>
      </c>
      <c r="K68" s="11"/>
      <c r="N68" s="9">
        <f>IF(COUNTIF($D$43:$D$52,"Foreign entity")&gt;=5,IF(SUMPRODUCT(ISTEXT(C68:D68)*1)&gt;1,0,1),0)</f>
        <v>0</v>
      </c>
    </row>
    <row r="69" spans="2:18" ht="15.95" customHeight="1" x14ac:dyDescent="0.2">
      <c r="K69" s="11"/>
    </row>
    <row r="70" spans="2:18" ht="15.95" customHeight="1" thickBot="1" x14ac:dyDescent="0.25">
      <c r="B70" s="204"/>
      <c r="C70" s="203"/>
    </row>
    <row r="71" spans="2:18" ht="39.950000000000003" customHeight="1" x14ac:dyDescent="0.2">
      <c r="B71" s="156" t="s">
        <v>9</v>
      </c>
      <c r="C71" s="261" t="s">
        <v>558</v>
      </c>
    </row>
    <row r="72" spans="2:18" ht="63.95" customHeight="1" x14ac:dyDescent="0.2">
      <c r="B72" s="87" t="s">
        <v>643</v>
      </c>
      <c r="C72" s="263" t="str">
        <f>IF((O72&amp;" "&amp;P72)="TRUE TRUE","Please select only one option","")</f>
        <v/>
      </c>
      <c r="D72" s="117" t="str">
        <f>IF(N72=1,"*","")</f>
        <v/>
      </c>
      <c r="N72" s="9">
        <f>IF(D39="10+",IF((O72&amp;" "&amp;P72)="FALSE FALSE",1,IF((O72&amp;" "&amp;P72)="TRUE FALSE",0,IF((O72&amp;" "&amp;P72)="FALSE TRUE",0,1))),0)</f>
        <v>0</v>
      </c>
      <c r="O72" s="5" t="b">
        <v>0</v>
      </c>
      <c r="P72" s="5" t="b">
        <v>0</v>
      </c>
      <c r="Q72" s="9" t="str">
        <f>IF((O72&amp;" "&amp;P72)="TRUE FALSE","Yes",IF((O72&amp;" "&amp;P72)="FALSE TRUE","No",""))</f>
        <v/>
      </c>
      <c r="R72" s="9">
        <f>IF($R$39="Yes",IF($D$39&lt;&gt;"10+",1,0),0)</f>
        <v>0</v>
      </c>
    </row>
    <row r="73" spans="2:18" ht="39.950000000000003" customHeight="1" x14ac:dyDescent="0.2">
      <c r="B73" s="87" t="s">
        <v>479</v>
      </c>
      <c r="C73" s="361"/>
      <c r="D73" s="117" t="str">
        <f>IF(N73=1,"*","")</f>
        <v/>
      </c>
      <c r="N73" s="9">
        <f>IF(Q72="Yes",IF(ISTEXT(C73)=TRUE,0,1),0)</f>
        <v>0</v>
      </c>
      <c r="R73" s="9"/>
    </row>
    <row r="74" spans="2:18" ht="39.950000000000003" customHeight="1" thickBot="1" x14ac:dyDescent="0.25">
      <c r="B74" s="109" t="s">
        <v>480</v>
      </c>
      <c r="C74" s="362"/>
      <c r="D74" s="117" t="str">
        <f>IF(N74=1,"*","")</f>
        <v/>
      </c>
      <c r="N74" s="9">
        <f>IF(Q72="No",IF(ISNUMBER(C74)=TRUE,0,1),0)</f>
        <v>0</v>
      </c>
    </row>
    <row r="75" spans="2:18" ht="15" customHeight="1" x14ac:dyDescent="0.2">
      <c r="B75" s="178"/>
      <c r="C75" s="488"/>
    </row>
    <row r="76" spans="2:18" ht="15" customHeight="1" x14ac:dyDescent="0.2">
      <c r="B76" s="316" t="str">
        <f>IF(Q72="No",IF(ISNUMBER(C74)=TRUE,"Please note that your application will not proceed until all required documentation is submitted",""),"")</f>
        <v/>
      </c>
      <c r="C76" s="316"/>
      <c r="M76" s="249" t="s">
        <v>393</v>
      </c>
      <c r="N76" s="2" t="str">
        <f>IF(SUM(N39:N74)&lt;&gt;0,"Invalid","Valid")</f>
        <v>Invalid</v>
      </c>
    </row>
    <row r="78" spans="2:18" ht="15" customHeight="1" x14ac:dyDescent="0.2">
      <c r="B78" s="469"/>
      <c r="D78" s="428"/>
      <c r="E78" s="428"/>
      <c r="N78" s="178">
        <f>COUNTIF($M$9:N76,"Invalid")</f>
        <v>2</v>
      </c>
    </row>
    <row r="79" spans="2:18" ht="15" customHeight="1" x14ac:dyDescent="0.2">
      <c r="B79" s="426" t="str">
        <f>IF(COUNTIF(N8:N77,"Invalid")=2,"Please Complete all Sections",IF(COUNTIF(N8:N77,"Invalid")=0,"All Sections Completed",IF(COUNTIF(N8:N77,"Invalid")&lt;2,"Please Ensure all sections are completed before progressing to the next section")))</f>
        <v>Please Complete all Sections</v>
      </c>
      <c r="C79" s="428"/>
    </row>
  </sheetData>
  <sheetProtection algorithmName="SHA-512" hashValue="a7rhrOHsoK5jsIzhj/qSkH8oJLNOd1O5FgjH6RNcHb58XkUC6dRmAvMarBwf7YQRdnT4DyBFrly2kpMFl05kHw==" saltValue="m8xA1EDasSuZsJ2oELKwJQ==" spinCount="100000" sheet="1" objects="1" scenarios="1" selectLockedCells="1"/>
  <mergeCells count="16">
    <mergeCell ref="B8:C8"/>
    <mergeCell ref="F24:H24"/>
    <mergeCell ref="D56:E56"/>
    <mergeCell ref="D57:E57"/>
    <mergeCell ref="D58:E58"/>
    <mergeCell ref="B64:B68"/>
    <mergeCell ref="B57:B61"/>
    <mergeCell ref="D63:E63"/>
    <mergeCell ref="D64:E64"/>
    <mergeCell ref="D65:E65"/>
    <mergeCell ref="D66:E66"/>
    <mergeCell ref="D67:E67"/>
    <mergeCell ref="D68:E68"/>
    <mergeCell ref="D59:E59"/>
    <mergeCell ref="D60:E60"/>
    <mergeCell ref="D61:E61"/>
  </mergeCells>
  <conditionalFormatting sqref="T13:V13 O13:Q16 O22:Q22 T22:U22 T14:U16">
    <cfRule type="expression" dxfId="779" priority="517">
      <formula>#REF!=1</formula>
    </cfRule>
  </conditionalFormatting>
  <conditionalFormatting sqref="T14:V22">
    <cfRule type="expression" dxfId="778" priority="518">
      <formula>#REF!=1</formula>
    </cfRule>
  </conditionalFormatting>
  <conditionalFormatting sqref="O14">
    <cfRule type="expression" dxfId="777" priority="516">
      <formula>#REF!=1</formula>
    </cfRule>
  </conditionalFormatting>
  <conditionalFormatting sqref="O15">
    <cfRule type="expression" dxfId="776" priority="515">
      <formula>#REF!=1</formula>
    </cfRule>
  </conditionalFormatting>
  <conditionalFormatting sqref="O16">
    <cfRule type="expression" dxfId="775" priority="514">
      <formula>#REF!=1</formula>
    </cfRule>
  </conditionalFormatting>
  <conditionalFormatting sqref="O22">
    <cfRule type="expression" dxfId="774" priority="513">
      <formula>#REF!=1</formula>
    </cfRule>
  </conditionalFormatting>
  <conditionalFormatting sqref="P14">
    <cfRule type="expression" dxfId="773" priority="512">
      <formula>#REF!=1</formula>
    </cfRule>
  </conditionalFormatting>
  <conditionalFormatting sqref="P15">
    <cfRule type="expression" dxfId="772" priority="511">
      <formula>#REF!=1</formula>
    </cfRule>
  </conditionalFormatting>
  <conditionalFormatting sqref="P16">
    <cfRule type="expression" dxfId="771" priority="510">
      <formula>#REF!=1</formula>
    </cfRule>
  </conditionalFormatting>
  <conditionalFormatting sqref="P22">
    <cfRule type="expression" dxfId="770" priority="509">
      <formula>#REF!=1</formula>
    </cfRule>
  </conditionalFormatting>
  <conditionalFormatting sqref="Q14">
    <cfRule type="expression" dxfId="769" priority="508">
      <formula>#REF!=1</formula>
    </cfRule>
  </conditionalFormatting>
  <conditionalFormatting sqref="Q15">
    <cfRule type="expression" dxfId="768" priority="507">
      <formula>#REF!=1</formula>
    </cfRule>
  </conditionalFormatting>
  <conditionalFormatting sqref="Q16">
    <cfRule type="expression" dxfId="767" priority="506">
      <formula>#REF!=1</formula>
    </cfRule>
  </conditionalFormatting>
  <conditionalFormatting sqref="Q22">
    <cfRule type="expression" dxfId="766" priority="505">
      <formula>#REF!=1</formula>
    </cfRule>
  </conditionalFormatting>
  <conditionalFormatting sqref="U14">
    <cfRule type="expression" dxfId="765" priority="496">
      <formula>#REF!=1</formula>
    </cfRule>
  </conditionalFormatting>
  <conditionalFormatting sqref="U15">
    <cfRule type="expression" dxfId="764" priority="495">
      <formula>#REF!=1</formula>
    </cfRule>
  </conditionalFormatting>
  <conditionalFormatting sqref="U16">
    <cfRule type="expression" dxfId="763" priority="494">
      <formula>#REF!=1</formula>
    </cfRule>
  </conditionalFormatting>
  <conditionalFormatting sqref="U22">
    <cfRule type="expression" dxfId="762" priority="493">
      <formula>#REF!=1</formula>
    </cfRule>
  </conditionalFormatting>
  <conditionalFormatting sqref="T14">
    <cfRule type="expression" dxfId="761" priority="492">
      <formula>#REF!=1</formula>
    </cfRule>
  </conditionalFormatting>
  <conditionalFormatting sqref="T15">
    <cfRule type="expression" dxfId="760" priority="491">
      <formula>#REF!=1</formula>
    </cfRule>
  </conditionalFormatting>
  <conditionalFormatting sqref="T16">
    <cfRule type="expression" dxfId="759" priority="490">
      <formula>#REF!=1</formula>
    </cfRule>
  </conditionalFormatting>
  <conditionalFormatting sqref="T22">
    <cfRule type="expression" dxfId="758" priority="489">
      <formula>#REF!=1</formula>
    </cfRule>
  </conditionalFormatting>
  <conditionalFormatting sqref="T13:T22">
    <cfRule type="expression" dxfId="757" priority="488">
      <formula>#REF!=1</formula>
    </cfRule>
  </conditionalFormatting>
  <conditionalFormatting sqref="T13:T22">
    <cfRule type="expression" dxfId="756" priority="487">
      <formula>#REF!=1</formula>
    </cfRule>
  </conditionalFormatting>
  <conditionalFormatting sqref="T14">
    <cfRule type="expression" dxfId="755" priority="486">
      <formula>#REF!=1</formula>
    </cfRule>
  </conditionalFormatting>
  <conditionalFormatting sqref="T14">
    <cfRule type="expression" dxfId="754" priority="485">
      <formula>#REF!=1</formula>
    </cfRule>
  </conditionalFormatting>
  <conditionalFormatting sqref="T14">
    <cfRule type="expression" dxfId="753" priority="484">
      <formula>#REF!=1</formula>
    </cfRule>
  </conditionalFormatting>
  <conditionalFormatting sqref="T15">
    <cfRule type="expression" dxfId="752" priority="483">
      <formula>#REF!=1</formula>
    </cfRule>
  </conditionalFormatting>
  <conditionalFormatting sqref="T15">
    <cfRule type="expression" dxfId="751" priority="482">
      <formula>#REF!=1</formula>
    </cfRule>
  </conditionalFormatting>
  <conditionalFormatting sqref="T15">
    <cfRule type="expression" dxfId="750" priority="481">
      <formula>#REF!=1</formula>
    </cfRule>
  </conditionalFormatting>
  <conditionalFormatting sqref="T16">
    <cfRule type="expression" dxfId="749" priority="480">
      <formula>#REF!=1</formula>
    </cfRule>
  </conditionalFormatting>
  <conditionalFormatting sqref="T16">
    <cfRule type="expression" dxfId="748" priority="479">
      <formula>#REF!=1</formula>
    </cfRule>
  </conditionalFormatting>
  <conditionalFormatting sqref="T16">
    <cfRule type="expression" dxfId="747" priority="478">
      <formula>#REF!=1</formula>
    </cfRule>
  </conditionalFormatting>
  <conditionalFormatting sqref="T22">
    <cfRule type="expression" dxfId="746" priority="477">
      <formula>#REF!=1</formula>
    </cfRule>
  </conditionalFormatting>
  <conditionalFormatting sqref="T22">
    <cfRule type="expression" dxfId="745" priority="476">
      <formula>#REF!=1</formula>
    </cfRule>
  </conditionalFormatting>
  <conditionalFormatting sqref="T22">
    <cfRule type="expression" dxfId="744" priority="475">
      <formula>#REF!=1</formula>
    </cfRule>
  </conditionalFormatting>
  <conditionalFormatting sqref="T14">
    <cfRule type="expression" dxfId="743" priority="474">
      <formula>#REF!=1</formula>
    </cfRule>
  </conditionalFormatting>
  <conditionalFormatting sqref="T14">
    <cfRule type="expression" dxfId="742" priority="473">
      <formula>#REF!=1</formula>
    </cfRule>
  </conditionalFormatting>
  <conditionalFormatting sqref="T14">
    <cfRule type="expression" dxfId="741" priority="472">
      <formula>#REF!=1</formula>
    </cfRule>
  </conditionalFormatting>
  <conditionalFormatting sqref="T15">
    <cfRule type="expression" dxfId="740" priority="471">
      <formula>#REF!=1</formula>
    </cfRule>
  </conditionalFormatting>
  <conditionalFormatting sqref="T15">
    <cfRule type="expression" dxfId="739" priority="470">
      <formula>#REF!=1</formula>
    </cfRule>
  </conditionalFormatting>
  <conditionalFormatting sqref="T15">
    <cfRule type="expression" dxfId="738" priority="469">
      <formula>#REF!=1</formula>
    </cfRule>
  </conditionalFormatting>
  <conditionalFormatting sqref="T16">
    <cfRule type="expression" dxfId="737" priority="468">
      <formula>#REF!=1</formula>
    </cfRule>
  </conditionalFormatting>
  <conditionalFormatting sqref="T16">
    <cfRule type="expression" dxfId="736" priority="467">
      <formula>#REF!=1</formula>
    </cfRule>
  </conditionalFormatting>
  <conditionalFormatting sqref="T16">
    <cfRule type="expression" dxfId="735" priority="466">
      <formula>#REF!=1</formula>
    </cfRule>
  </conditionalFormatting>
  <conditionalFormatting sqref="T22">
    <cfRule type="expression" dxfId="734" priority="465">
      <formula>#REF!=1</formula>
    </cfRule>
  </conditionalFormatting>
  <conditionalFormatting sqref="T22">
    <cfRule type="expression" dxfId="733" priority="464">
      <formula>#REF!=1</formula>
    </cfRule>
  </conditionalFormatting>
  <conditionalFormatting sqref="T22">
    <cfRule type="expression" dxfId="732" priority="463">
      <formula>#REF!=1</formula>
    </cfRule>
  </conditionalFormatting>
  <conditionalFormatting sqref="U13:U22">
    <cfRule type="expression" dxfId="731" priority="462">
      <formula>#REF!=1</formula>
    </cfRule>
  </conditionalFormatting>
  <conditionalFormatting sqref="U13:U22">
    <cfRule type="expression" dxfId="730" priority="461">
      <formula>#REF!=1</formula>
    </cfRule>
  </conditionalFormatting>
  <conditionalFormatting sqref="U15">
    <cfRule type="expression" dxfId="729" priority="460">
      <formula>#REF!=1</formula>
    </cfRule>
  </conditionalFormatting>
  <conditionalFormatting sqref="U15">
    <cfRule type="expression" dxfId="728" priority="459">
      <formula>#REF!=1</formula>
    </cfRule>
  </conditionalFormatting>
  <conditionalFormatting sqref="U16">
    <cfRule type="expression" dxfId="727" priority="458">
      <formula>#REF!=1</formula>
    </cfRule>
  </conditionalFormatting>
  <conditionalFormatting sqref="U16">
    <cfRule type="expression" dxfId="726" priority="457">
      <formula>#REF!=1</formula>
    </cfRule>
  </conditionalFormatting>
  <conditionalFormatting sqref="U22">
    <cfRule type="expression" dxfId="725" priority="456">
      <formula>#REF!=1</formula>
    </cfRule>
  </conditionalFormatting>
  <conditionalFormatting sqref="U22">
    <cfRule type="expression" dxfId="724" priority="455">
      <formula>#REF!=1</formula>
    </cfRule>
  </conditionalFormatting>
  <conditionalFormatting sqref="U16">
    <cfRule type="expression" dxfId="723" priority="454">
      <formula>#REF!=1</formula>
    </cfRule>
  </conditionalFormatting>
  <conditionalFormatting sqref="U16">
    <cfRule type="expression" dxfId="722" priority="453">
      <formula>#REF!=1</formula>
    </cfRule>
  </conditionalFormatting>
  <conditionalFormatting sqref="U16">
    <cfRule type="expression" dxfId="721" priority="452">
      <formula>#REF!=1</formula>
    </cfRule>
  </conditionalFormatting>
  <conditionalFormatting sqref="U16">
    <cfRule type="expression" dxfId="720" priority="451">
      <formula>#REF!=1</formula>
    </cfRule>
  </conditionalFormatting>
  <conditionalFormatting sqref="U22">
    <cfRule type="expression" dxfId="719" priority="450">
      <formula>#REF!=1</formula>
    </cfRule>
  </conditionalFormatting>
  <conditionalFormatting sqref="U22">
    <cfRule type="expression" dxfId="718" priority="449">
      <formula>#REF!=1</formula>
    </cfRule>
  </conditionalFormatting>
  <conditionalFormatting sqref="U22">
    <cfRule type="expression" dxfId="717" priority="448">
      <formula>#REF!=1</formula>
    </cfRule>
  </conditionalFormatting>
  <conditionalFormatting sqref="U22">
    <cfRule type="expression" dxfId="716" priority="447">
      <formula>#REF!=1</formula>
    </cfRule>
  </conditionalFormatting>
  <conditionalFormatting sqref="U14">
    <cfRule type="expression" dxfId="715" priority="446">
      <formula>#REF!=1</formula>
    </cfRule>
  </conditionalFormatting>
  <conditionalFormatting sqref="U14">
    <cfRule type="expression" dxfId="714" priority="445">
      <formula>#REF!=1</formula>
    </cfRule>
  </conditionalFormatting>
  <conditionalFormatting sqref="U14">
    <cfRule type="expression" dxfId="713" priority="444">
      <formula>#REF!=1</formula>
    </cfRule>
  </conditionalFormatting>
  <conditionalFormatting sqref="U14">
    <cfRule type="expression" dxfId="712" priority="443">
      <formula>#REF!=1</formula>
    </cfRule>
  </conditionalFormatting>
  <conditionalFormatting sqref="U13:U22">
    <cfRule type="expression" dxfId="711" priority="442">
      <formula>#REF!=1</formula>
    </cfRule>
  </conditionalFormatting>
  <conditionalFormatting sqref="U13:U22">
    <cfRule type="expression" dxfId="710" priority="441">
      <formula>#REF!=1</formula>
    </cfRule>
  </conditionalFormatting>
  <conditionalFormatting sqref="U13:U22">
    <cfRule type="expression" dxfId="709" priority="440">
      <formula>#REF!=1</formula>
    </cfRule>
  </conditionalFormatting>
  <conditionalFormatting sqref="U13:U22">
    <cfRule type="expression" dxfId="708" priority="439">
      <formula>#REF!=1</formula>
    </cfRule>
  </conditionalFormatting>
  <conditionalFormatting sqref="O17:Q17 T17:U17">
    <cfRule type="expression" dxfId="707" priority="438">
      <formula>#REF!="No"</formula>
    </cfRule>
  </conditionalFormatting>
  <conditionalFormatting sqref="O17:Q19 T17:U19">
    <cfRule type="expression" dxfId="706" priority="437">
      <formula>#REF!=1</formula>
    </cfRule>
  </conditionalFormatting>
  <conditionalFormatting sqref="O17">
    <cfRule type="expression" dxfId="705" priority="436">
      <formula>#REF!=1</formula>
    </cfRule>
  </conditionalFormatting>
  <conditionalFormatting sqref="P17">
    <cfRule type="expression" dxfId="704" priority="435">
      <formula>#REF!=1</formula>
    </cfRule>
  </conditionalFormatting>
  <conditionalFormatting sqref="Q17">
    <cfRule type="expression" dxfId="703" priority="434">
      <formula>#REF!=1</formula>
    </cfRule>
  </conditionalFormatting>
  <conditionalFormatting sqref="U17">
    <cfRule type="expression" dxfId="702" priority="431">
      <formula>#REF!=1</formula>
    </cfRule>
  </conditionalFormatting>
  <conditionalFormatting sqref="T17">
    <cfRule type="expression" dxfId="701" priority="430">
      <formula>#REF!=1</formula>
    </cfRule>
  </conditionalFormatting>
  <conditionalFormatting sqref="T17">
    <cfRule type="expression" dxfId="700" priority="429">
      <formula>#REF!=1</formula>
    </cfRule>
  </conditionalFormatting>
  <conditionalFormatting sqref="T17">
    <cfRule type="expression" dxfId="699" priority="428">
      <formula>#REF!=1</formula>
    </cfRule>
  </conditionalFormatting>
  <conditionalFormatting sqref="T17">
    <cfRule type="expression" dxfId="698" priority="427">
      <formula>#REF!=1</formula>
    </cfRule>
  </conditionalFormatting>
  <conditionalFormatting sqref="T17">
    <cfRule type="expression" dxfId="697" priority="426">
      <formula>#REF!=1</formula>
    </cfRule>
  </conditionalFormatting>
  <conditionalFormatting sqref="T17">
    <cfRule type="expression" dxfId="696" priority="425">
      <formula>#REF!=1</formula>
    </cfRule>
  </conditionalFormatting>
  <conditionalFormatting sqref="T17">
    <cfRule type="expression" dxfId="695" priority="424">
      <formula>#REF!=1</formula>
    </cfRule>
  </conditionalFormatting>
  <conditionalFormatting sqref="U17">
    <cfRule type="expression" dxfId="694" priority="423">
      <formula>#REF!=1</formula>
    </cfRule>
  </conditionalFormatting>
  <conditionalFormatting sqref="U17">
    <cfRule type="expression" dxfId="693" priority="422">
      <formula>#REF!=1</formula>
    </cfRule>
  </conditionalFormatting>
  <conditionalFormatting sqref="U17">
    <cfRule type="expression" dxfId="692" priority="421">
      <formula>#REF!=1</formula>
    </cfRule>
  </conditionalFormatting>
  <conditionalFormatting sqref="U17">
    <cfRule type="expression" dxfId="691" priority="420">
      <formula>#REF!=1</formula>
    </cfRule>
  </conditionalFormatting>
  <conditionalFormatting sqref="U17">
    <cfRule type="expression" dxfId="690" priority="419">
      <formula>#REF!=1</formula>
    </cfRule>
  </conditionalFormatting>
  <conditionalFormatting sqref="U17">
    <cfRule type="expression" dxfId="689" priority="418">
      <formula>#REF!=1</formula>
    </cfRule>
  </conditionalFormatting>
  <conditionalFormatting sqref="O18:Q19 T18:U19">
    <cfRule type="expression" dxfId="688" priority="417">
      <formula>#REF!="No"</formula>
    </cfRule>
  </conditionalFormatting>
  <conditionalFormatting sqref="O18">
    <cfRule type="expression" dxfId="687" priority="415">
      <formula>#REF!=1</formula>
    </cfRule>
  </conditionalFormatting>
  <conditionalFormatting sqref="P18">
    <cfRule type="expression" dxfId="686" priority="414">
      <formula>#REF!=1</formula>
    </cfRule>
  </conditionalFormatting>
  <conditionalFormatting sqref="Q18">
    <cfRule type="expression" dxfId="685" priority="413">
      <formula>#REF!=1</formula>
    </cfRule>
  </conditionalFormatting>
  <conditionalFormatting sqref="U18">
    <cfRule type="expression" dxfId="684" priority="410">
      <formula>#REF!=1</formula>
    </cfRule>
  </conditionalFormatting>
  <conditionalFormatting sqref="T18">
    <cfRule type="expression" dxfId="683" priority="409">
      <formula>#REF!=1</formula>
    </cfRule>
  </conditionalFormatting>
  <conditionalFormatting sqref="T18">
    <cfRule type="expression" dxfId="682" priority="408">
      <formula>#REF!=1</formula>
    </cfRule>
  </conditionalFormatting>
  <conditionalFormatting sqref="T18">
    <cfRule type="expression" dxfId="681" priority="407">
      <formula>#REF!=1</formula>
    </cfRule>
  </conditionalFormatting>
  <conditionalFormatting sqref="T18">
    <cfRule type="expression" dxfId="680" priority="406">
      <formula>#REF!=1</formula>
    </cfRule>
  </conditionalFormatting>
  <conditionalFormatting sqref="T18">
    <cfRule type="expression" dxfId="679" priority="405">
      <formula>#REF!=1</formula>
    </cfRule>
  </conditionalFormatting>
  <conditionalFormatting sqref="T18">
    <cfRule type="expression" dxfId="678" priority="404">
      <formula>#REF!=1</formula>
    </cfRule>
  </conditionalFormatting>
  <conditionalFormatting sqref="T18">
    <cfRule type="expression" dxfId="677" priority="403">
      <formula>#REF!=1</formula>
    </cfRule>
  </conditionalFormatting>
  <conditionalFormatting sqref="U18">
    <cfRule type="expression" dxfId="676" priority="402">
      <formula>#REF!=1</formula>
    </cfRule>
  </conditionalFormatting>
  <conditionalFormatting sqref="U18">
    <cfRule type="expression" dxfId="675" priority="401">
      <formula>#REF!=1</formula>
    </cfRule>
  </conditionalFormatting>
  <conditionalFormatting sqref="U18">
    <cfRule type="expression" dxfId="674" priority="400">
      <formula>#REF!=1</formula>
    </cfRule>
  </conditionalFormatting>
  <conditionalFormatting sqref="U18">
    <cfRule type="expression" dxfId="673" priority="399">
      <formula>#REF!=1</formula>
    </cfRule>
  </conditionalFormatting>
  <conditionalFormatting sqref="U18">
    <cfRule type="expression" dxfId="672" priority="398">
      <formula>#REF!=1</formula>
    </cfRule>
  </conditionalFormatting>
  <conditionalFormatting sqref="U18">
    <cfRule type="expression" dxfId="671" priority="397">
      <formula>#REF!=1</formula>
    </cfRule>
  </conditionalFormatting>
  <conditionalFormatting sqref="O19">
    <cfRule type="expression" dxfId="670" priority="394">
      <formula>#REF!=1</formula>
    </cfRule>
  </conditionalFormatting>
  <conditionalFormatting sqref="P19">
    <cfRule type="expression" dxfId="669" priority="393">
      <formula>#REF!=1</formula>
    </cfRule>
  </conditionalFormatting>
  <conditionalFormatting sqref="Q19">
    <cfRule type="expression" dxfId="668" priority="392">
      <formula>#REF!=1</formula>
    </cfRule>
  </conditionalFormatting>
  <conditionalFormatting sqref="O20:Q21 T20:U21">
    <cfRule type="expression" dxfId="667" priority="391">
      <formula>#REF!=1</formula>
    </cfRule>
  </conditionalFormatting>
  <conditionalFormatting sqref="U19">
    <cfRule type="expression" dxfId="666" priority="389">
      <formula>#REF!=1</formula>
    </cfRule>
  </conditionalFormatting>
  <conditionalFormatting sqref="T19">
    <cfRule type="expression" dxfId="665" priority="388">
      <formula>#REF!=1</formula>
    </cfRule>
  </conditionalFormatting>
  <conditionalFormatting sqref="T19">
    <cfRule type="expression" dxfId="664" priority="387">
      <formula>#REF!=1</formula>
    </cfRule>
  </conditionalFormatting>
  <conditionalFormatting sqref="T19">
    <cfRule type="expression" dxfId="663" priority="386">
      <formula>#REF!=1</formula>
    </cfRule>
  </conditionalFormatting>
  <conditionalFormatting sqref="T19">
    <cfRule type="expression" dxfId="662" priority="385">
      <formula>#REF!=1</formula>
    </cfRule>
  </conditionalFormatting>
  <conditionalFormatting sqref="T19">
    <cfRule type="expression" dxfId="661" priority="384">
      <formula>#REF!=1</formula>
    </cfRule>
  </conditionalFormatting>
  <conditionalFormatting sqref="T19">
    <cfRule type="expression" dxfId="660" priority="383">
      <formula>#REF!=1</formula>
    </cfRule>
  </conditionalFormatting>
  <conditionalFormatting sqref="T19">
    <cfRule type="expression" dxfId="659" priority="382">
      <formula>#REF!=1</formula>
    </cfRule>
  </conditionalFormatting>
  <conditionalFormatting sqref="U19">
    <cfRule type="expression" dxfId="658" priority="381">
      <formula>#REF!=1</formula>
    </cfRule>
  </conditionalFormatting>
  <conditionalFormatting sqref="U19">
    <cfRule type="expression" dxfId="657" priority="380">
      <formula>#REF!=1</formula>
    </cfRule>
  </conditionalFormatting>
  <conditionalFormatting sqref="U19">
    <cfRule type="expression" dxfId="656" priority="379">
      <formula>#REF!=1</formula>
    </cfRule>
  </conditionalFormatting>
  <conditionalFormatting sqref="U19">
    <cfRule type="expression" dxfId="655" priority="378">
      <formula>#REF!=1</formula>
    </cfRule>
  </conditionalFormatting>
  <conditionalFormatting sqref="U19">
    <cfRule type="expression" dxfId="654" priority="377">
      <formula>#REF!=1</formula>
    </cfRule>
  </conditionalFormatting>
  <conditionalFormatting sqref="U19">
    <cfRule type="expression" dxfId="653" priority="376">
      <formula>#REF!=1</formula>
    </cfRule>
  </conditionalFormatting>
  <conditionalFormatting sqref="O20:Q21 T20:U21">
    <cfRule type="expression" dxfId="652" priority="375">
      <formula>#REF!="No"</formula>
    </cfRule>
  </conditionalFormatting>
  <conditionalFormatting sqref="O20">
    <cfRule type="expression" dxfId="651" priority="373">
      <formula>#REF!=1</formula>
    </cfRule>
  </conditionalFormatting>
  <conditionalFormatting sqref="P20">
    <cfRule type="expression" dxfId="650" priority="372">
      <formula>#REF!=1</formula>
    </cfRule>
  </conditionalFormatting>
  <conditionalFormatting sqref="Q20">
    <cfRule type="expression" dxfId="649" priority="371">
      <formula>#REF!=1</formula>
    </cfRule>
  </conditionalFormatting>
  <conditionalFormatting sqref="U20">
    <cfRule type="expression" dxfId="648" priority="368">
      <formula>#REF!=1</formula>
    </cfRule>
  </conditionalFormatting>
  <conditionalFormatting sqref="T20">
    <cfRule type="expression" dxfId="647" priority="367">
      <formula>#REF!=1</formula>
    </cfRule>
  </conditionalFormatting>
  <conditionalFormatting sqref="T20">
    <cfRule type="expression" dxfId="646" priority="366">
      <formula>#REF!=1</formula>
    </cfRule>
  </conditionalFormatting>
  <conditionalFormatting sqref="T20">
    <cfRule type="expression" dxfId="645" priority="365">
      <formula>#REF!=1</formula>
    </cfRule>
  </conditionalFormatting>
  <conditionalFormatting sqref="T20">
    <cfRule type="expression" dxfId="644" priority="364">
      <formula>#REF!=1</formula>
    </cfRule>
  </conditionalFormatting>
  <conditionalFormatting sqref="T20">
    <cfRule type="expression" dxfId="643" priority="363">
      <formula>#REF!=1</formula>
    </cfRule>
  </conditionalFormatting>
  <conditionalFormatting sqref="T20">
    <cfRule type="expression" dxfId="642" priority="362">
      <formula>#REF!=1</formula>
    </cfRule>
  </conditionalFormatting>
  <conditionalFormatting sqref="T20">
    <cfRule type="expression" dxfId="641" priority="361">
      <formula>#REF!=1</formula>
    </cfRule>
  </conditionalFormatting>
  <conditionalFormatting sqref="U20">
    <cfRule type="expression" dxfId="640" priority="360">
      <formula>#REF!=1</formula>
    </cfRule>
  </conditionalFormatting>
  <conditionalFormatting sqref="U20">
    <cfRule type="expression" dxfId="639" priority="359">
      <formula>#REF!=1</formula>
    </cfRule>
  </conditionalFormatting>
  <conditionalFormatting sqref="U20">
    <cfRule type="expression" dxfId="638" priority="358">
      <formula>#REF!=1</formula>
    </cfRule>
  </conditionalFormatting>
  <conditionalFormatting sqref="U20">
    <cfRule type="expression" dxfId="637" priority="357">
      <formula>#REF!=1</formula>
    </cfRule>
  </conditionalFormatting>
  <conditionalFormatting sqref="U20">
    <cfRule type="expression" dxfId="636" priority="356">
      <formula>#REF!=1</formula>
    </cfRule>
  </conditionalFormatting>
  <conditionalFormatting sqref="U20">
    <cfRule type="expression" dxfId="635" priority="355">
      <formula>#REF!=1</formula>
    </cfRule>
  </conditionalFormatting>
  <conditionalFormatting sqref="O21">
    <cfRule type="expression" dxfId="634" priority="352">
      <formula>#REF!=1</formula>
    </cfRule>
  </conditionalFormatting>
  <conditionalFormatting sqref="P21">
    <cfRule type="expression" dxfId="633" priority="351">
      <formula>#REF!=1</formula>
    </cfRule>
  </conditionalFormatting>
  <conditionalFormatting sqref="Q21">
    <cfRule type="expression" dxfId="632" priority="350">
      <formula>#REF!=1</formula>
    </cfRule>
  </conditionalFormatting>
  <conditionalFormatting sqref="U21">
    <cfRule type="expression" dxfId="631" priority="347">
      <formula>#REF!=1</formula>
    </cfRule>
  </conditionalFormatting>
  <conditionalFormatting sqref="T21">
    <cfRule type="expression" dxfId="630" priority="346">
      <formula>#REF!=1</formula>
    </cfRule>
  </conditionalFormatting>
  <conditionalFormatting sqref="T21">
    <cfRule type="expression" dxfId="629" priority="345">
      <formula>#REF!=1</formula>
    </cfRule>
  </conditionalFormatting>
  <conditionalFormatting sqref="T21">
    <cfRule type="expression" dxfId="628" priority="344">
      <formula>#REF!=1</formula>
    </cfRule>
  </conditionalFormatting>
  <conditionalFormatting sqref="T21">
    <cfRule type="expression" dxfId="627" priority="343">
      <formula>#REF!=1</formula>
    </cfRule>
  </conditionalFormatting>
  <conditionalFormatting sqref="T21">
    <cfRule type="expression" dxfId="626" priority="342">
      <formula>#REF!=1</formula>
    </cfRule>
  </conditionalFormatting>
  <conditionalFormatting sqref="T21">
    <cfRule type="expression" dxfId="625" priority="341">
      <formula>#REF!=1</formula>
    </cfRule>
  </conditionalFormatting>
  <conditionalFormatting sqref="T21">
    <cfRule type="expression" dxfId="624" priority="340">
      <formula>#REF!=1</formula>
    </cfRule>
  </conditionalFormatting>
  <conditionalFormatting sqref="U21">
    <cfRule type="expression" dxfId="623" priority="339">
      <formula>#REF!=1</formula>
    </cfRule>
  </conditionalFormatting>
  <conditionalFormatting sqref="U21">
    <cfRule type="expression" dxfId="622" priority="338">
      <formula>#REF!=1</formula>
    </cfRule>
  </conditionalFormatting>
  <conditionalFormatting sqref="U21">
    <cfRule type="expression" dxfId="621" priority="337">
      <formula>#REF!=1</formula>
    </cfRule>
  </conditionalFormatting>
  <conditionalFormatting sqref="U21">
    <cfRule type="expression" dxfId="620" priority="336">
      <formula>#REF!=1</formula>
    </cfRule>
  </conditionalFormatting>
  <conditionalFormatting sqref="U21">
    <cfRule type="expression" dxfId="619" priority="335">
      <formula>#REF!=1</formula>
    </cfRule>
  </conditionalFormatting>
  <conditionalFormatting sqref="U21">
    <cfRule type="expression" dxfId="618" priority="334">
      <formula>#REF!=1</formula>
    </cfRule>
  </conditionalFormatting>
  <conditionalFormatting sqref="V16">
    <cfRule type="expression" dxfId="617" priority="332">
      <formula>#REF!=1</formula>
    </cfRule>
  </conditionalFormatting>
  <conditionalFormatting sqref="V15">
    <cfRule type="expression" dxfId="616" priority="333">
      <formula>#REF!=1</formula>
    </cfRule>
  </conditionalFormatting>
  <conditionalFormatting sqref="V17">
    <cfRule type="expression" dxfId="615" priority="331">
      <formula>#REF!=1</formula>
    </cfRule>
  </conditionalFormatting>
  <conditionalFormatting sqref="V18">
    <cfRule type="expression" dxfId="614" priority="330">
      <formula>#REF!=1</formula>
    </cfRule>
  </conditionalFormatting>
  <conditionalFormatting sqref="V19">
    <cfRule type="expression" dxfId="613" priority="329">
      <formula>#REF!=1</formula>
    </cfRule>
  </conditionalFormatting>
  <conditionalFormatting sqref="V20">
    <cfRule type="expression" dxfId="612" priority="328">
      <formula>#REF!=1</formula>
    </cfRule>
  </conditionalFormatting>
  <conditionalFormatting sqref="V21">
    <cfRule type="expression" dxfId="611" priority="327">
      <formula>#REF!=1</formula>
    </cfRule>
  </conditionalFormatting>
  <conditionalFormatting sqref="V22">
    <cfRule type="expression" dxfId="610" priority="283">
      <formula>#REF!=1</formula>
    </cfRule>
  </conditionalFormatting>
  <conditionalFormatting sqref="Q52:R52">
    <cfRule type="expression" dxfId="609" priority="322">
      <formula>#REF!=1</formula>
    </cfRule>
  </conditionalFormatting>
  <conditionalFormatting sqref="Q43:R43 Q44:Q52">
    <cfRule type="expression" dxfId="608" priority="323">
      <formula>#REF!=1</formula>
    </cfRule>
  </conditionalFormatting>
  <conditionalFormatting sqref="Q44:R44">
    <cfRule type="expression" dxfId="607" priority="324">
      <formula>#REF!=1</formula>
    </cfRule>
  </conditionalFormatting>
  <conditionalFormatting sqref="Q45:R45">
    <cfRule type="expression" dxfId="606" priority="325">
      <formula>#REF!=1</formula>
    </cfRule>
  </conditionalFormatting>
  <conditionalFormatting sqref="Q46:R46">
    <cfRule type="expression" dxfId="605" priority="326">
      <formula>#REF!=1</formula>
    </cfRule>
  </conditionalFormatting>
  <conditionalFormatting sqref="Q44">
    <cfRule type="expression" dxfId="604" priority="321">
      <formula>#REF!=1</formula>
    </cfRule>
  </conditionalFormatting>
  <conditionalFormatting sqref="Q45">
    <cfRule type="expression" dxfId="603" priority="320">
      <formula>#REF!=1</formula>
    </cfRule>
  </conditionalFormatting>
  <conditionalFormatting sqref="Q46">
    <cfRule type="expression" dxfId="602" priority="319">
      <formula>#REF!=1</formula>
    </cfRule>
  </conditionalFormatting>
  <conditionalFormatting sqref="Q52">
    <cfRule type="expression" dxfId="601" priority="318">
      <formula>#REF!=1</formula>
    </cfRule>
  </conditionalFormatting>
  <conditionalFormatting sqref="R44">
    <cfRule type="expression" dxfId="600" priority="317">
      <formula>#REF!=1</formula>
    </cfRule>
  </conditionalFormatting>
  <conditionalFormatting sqref="R45">
    <cfRule type="expression" dxfId="599" priority="316">
      <formula>#REF!=1</formula>
    </cfRule>
  </conditionalFormatting>
  <conditionalFormatting sqref="R46">
    <cfRule type="expression" dxfId="598" priority="315">
      <formula>#REF!=1</formula>
    </cfRule>
  </conditionalFormatting>
  <conditionalFormatting sqref="R52">
    <cfRule type="expression" dxfId="597" priority="314">
      <formula>#REF!=1</formula>
    </cfRule>
  </conditionalFormatting>
  <conditionalFormatting sqref="R44">
    <cfRule type="expression" dxfId="596" priority="313">
      <formula>#REF!=1</formula>
    </cfRule>
  </conditionalFormatting>
  <conditionalFormatting sqref="R45">
    <cfRule type="expression" dxfId="595" priority="312">
      <formula>#REF!=1</formula>
    </cfRule>
  </conditionalFormatting>
  <conditionalFormatting sqref="R46">
    <cfRule type="expression" dxfId="594" priority="311">
      <formula>#REF!=1</formula>
    </cfRule>
  </conditionalFormatting>
  <conditionalFormatting sqref="R52">
    <cfRule type="expression" dxfId="593" priority="310">
      <formula>#REF!=1</formula>
    </cfRule>
  </conditionalFormatting>
  <conditionalFormatting sqref="Q47:R47">
    <cfRule type="expression" dxfId="592" priority="309">
      <formula>#REF!="No"</formula>
    </cfRule>
  </conditionalFormatting>
  <conditionalFormatting sqref="Q47:R47">
    <cfRule type="expression" dxfId="591" priority="308">
      <formula>#REF!=1</formula>
    </cfRule>
  </conditionalFormatting>
  <conditionalFormatting sqref="Q47">
    <cfRule type="expression" dxfId="590" priority="307">
      <formula>#REF!=1</formula>
    </cfRule>
  </conditionalFormatting>
  <conditionalFormatting sqref="R47">
    <cfRule type="expression" dxfId="589" priority="306">
      <formula>#REF!=1</formula>
    </cfRule>
  </conditionalFormatting>
  <conditionalFormatting sqref="R47">
    <cfRule type="expression" dxfId="588" priority="305">
      <formula>#REF!=1</formula>
    </cfRule>
  </conditionalFormatting>
  <conditionalFormatting sqref="Q48:R48">
    <cfRule type="expression" dxfId="587" priority="304">
      <formula>#REF!="No"</formula>
    </cfRule>
  </conditionalFormatting>
  <conditionalFormatting sqref="Q48:R48">
    <cfRule type="expression" dxfId="586" priority="303">
      <formula>#REF!=1</formula>
    </cfRule>
  </conditionalFormatting>
  <conditionalFormatting sqref="Q48">
    <cfRule type="expression" dxfId="585" priority="302">
      <formula>#REF!=1</formula>
    </cfRule>
  </conditionalFormatting>
  <conditionalFormatting sqref="R48">
    <cfRule type="expression" dxfId="584" priority="301">
      <formula>#REF!=1</formula>
    </cfRule>
  </conditionalFormatting>
  <conditionalFormatting sqref="R48">
    <cfRule type="expression" dxfId="583" priority="300">
      <formula>#REF!=1</formula>
    </cfRule>
  </conditionalFormatting>
  <conditionalFormatting sqref="Q49:R49">
    <cfRule type="expression" dxfId="582" priority="299">
      <formula>#REF!="No"</formula>
    </cfRule>
  </conditionalFormatting>
  <conditionalFormatting sqref="Q49:R49">
    <cfRule type="expression" dxfId="581" priority="298">
      <formula>#REF!=1</formula>
    </cfRule>
  </conditionalFormatting>
  <conditionalFormatting sqref="Q49">
    <cfRule type="expression" dxfId="580" priority="297">
      <formula>#REF!=1</formula>
    </cfRule>
  </conditionalFormatting>
  <conditionalFormatting sqref="R49">
    <cfRule type="expression" dxfId="579" priority="296">
      <formula>#REF!=1</formula>
    </cfRule>
  </conditionalFormatting>
  <conditionalFormatting sqref="R49">
    <cfRule type="expression" dxfId="578" priority="295">
      <formula>#REF!=1</formula>
    </cfRule>
  </conditionalFormatting>
  <conditionalFormatting sqref="Q50:R50">
    <cfRule type="expression" dxfId="577" priority="294">
      <formula>#REF!="No"</formula>
    </cfRule>
  </conditionalFormatting>
  <conditionalFormatting sqref="Q50:R50">
    <cfRule type="expression" dxfId="576" priority="293">
      <formula>#REF!=1</formula>
    </cfRule>
  </conditionalFormatting>
  <conditionalFormatting sqref="Q50">
    <cfRule type="expression" dxfId="575" priority="292">
      <formula>#REF!=1</formula>
    </cfRule>
  </conditionalFormatting>
  <conditionalFormatting sqref="R50">
    <cfRule type="expression" dxfId="574" priority="291">
      <formula>#REF!=1</formula>
    </cfRule>
  </conditionalFormatting>
  <conditionalFormatting sqref="R50">
    <cfRule type="expression" dxfId="573" priority="290">
      <formula>#REF!=1</formula>
    </cfRule>
  </conditionalFormatting>
  <conditionalFormatting sqref="Q51:R51">
    <cfRule type="expression" dxfId="572" priority="289">
      <formula>#REF!="No"</formula>
    </cfRule>
  </conditionalFormatting>
  <conditionalFormatting sqref="Q51:R51">
    <cfRule type="expression" dxfId="571" priority="288">
      <formula>#REF!=1</formula>
    </cfRule>
  </conditionalFormatting>
  <conditionalFormatting sqref="Q51">
    <cfRule type="expression" dxfId="570" priority="287">
      <formula>#REF!=1</formula>
    </cfRule>
  </conditionalFormatting>
  <conditionalFormatting sqref="R51">
    <cfRule type="expression" dxfId="569" priority="286">
      <formula>#REF!=1</formula>
    </cfRule>
  </conditionalFormatting>
  <conditionalFormatting sqref="R51">
    <cfRule type="expression" dxfId="568" priority="285">
      <formula>#REF!=1</formula>
    </cfRule>
  </conditionalFormatting>
  <conditionalFormatting sqref="V14:V21">
    <cfRule type="expression" dxfId="567" priority="284">
      <formula>#REF!=1</formula>
    </cfRule>
  </conditionalFormatting>
  <conditionalFormatting sqref="G11 F8 G41 F39">
    <cfRule type="expression" dxfId="566" priority="282">
      <formula>$Z$9="No"</formula>
    </cfRule>
  </conditionalFormatting>
  <conditionalFormatting sqref="G11 F8 G41 F39">
    <cfRule type="expression" dxfId="565" priority="281">
      <formula>$Z$4="No"</formula>
    </cfRule>
  </conditionalFormatting>
  <conditionalFormatting sqref="O42:S42 U42">
    <cfRule type="expression" dxfId="564" priority="268">
      <formula>#REF!="No"</formula>
    </cfRule>
  </conditionalFormatting>
  <conditionalFormatting sqref="O52:P52">
    <cfRule type="expression" dxfId="563" priority="263">
      <formula>#REF!=1</formula>
    </cfRule>
  </conditionalFormatting>
  <conditionalFormatting sqref="O43:P43">
    <cfRule type="expression" dxfId="562" priority="264">
      <formula>#REF!=1</formula>
    </cfRule>
  </conditionalFormatting>
  <conditionalFormatting sqref="O44:P44">
    <cfRule type="expression" dxfId="561" priority="265">
      <formula>#REF!=1</formula>
    </cfRule>
  </conditionalFormatting>
  <conditionalFormatting sqref="O45:P45">
    <cfRule type="expression" dxfId="560" priority="266">
      <formula>#REF!=1</formula>
    </cfRule>
  </conditionalFormatting>
  <conditionalFormatting sqref="O46:P46">
    <cfRule type="expression" dxfId="559" priority="267">
      <formula>#REF!=1</formula>
    </cfRule>
  </conditionalFormatting>
  <conditionalFormatting sqref="O44">
    <cfRule type="expression" dxfId="558" priority="262">
      <formula>#REF!=1</formula>
    </cfRule>
  </conditionalFormatting>
  <conditionalFormatting sqref="O45">
    <cfRule type="expression" dxfId="557" priority="261">
      <formula>#REF!=1</formula>
    </cfRule>
  </conditionalFormatting>
  <conditionalFormatting sqref="O46">
    <cfRule type="expression" dxfId="556" priority="260">
      <formula>#REF!=1</formula>
    </cfRule>
  </conditionalFormatting>
  <conditionalFormatting sqref="O52">
    <cfRule type="expression" dxfId="555" priority="259">
      <formula>#REF!=1</formula>
    </cfRule>
  </conditionalFormatting>
  <conditionalFormatting sqref="P44">
    <cfRule type="expression" dxfId="554" priority="258">
      <formula>#REF!=1</formula>
    </cfRule>
  </conditionalFormatting>
  <conditionalFormatting sqref="P45">
    <cfRule type="expression" dxfId="553" priority="257">
      <formula>#REF!=1</formula>
    </cfRule>
  </conditionalFormatting>
  <conditionalFormatting sqref="P46">
    <cfRule type="expression" dxfId="552" priority="256">
      <formula>#REF!=1</formula>
    </cfRule>
  </conditionalFormatting>
  <conditionalFormatting sqref="P52">
    <cfRule type="expression" dxfId="551" priority="255">
      <formula>#REF!=1</formula>
    </cfRule>
  </conditionalFormatting>
  <conditionalFormatting sqref="O47:P47">
    <cfRule type="expression" dxfId="550" priority="254">
      <formula>#REF!="No"</formula>
    </cfRule>
  </conditionalFormatting>
  <conditionalFormatting sqref="O47:P47">
    <cfRule type="expression" dxfId="549" priority="253">
      <formula>#REF!=1</formula>
    </cfRule>
  </conditionalFormatting>
  <conditionalFormatting sqref="O47">
    <cfRule type="expression" dxfId="548" priority="252">
      <formula>#REF!=1</formula>
    </cfRule>
  </conditionalFormatting>
  <conditionalFormatting sqref="P47">
    <cfRule type="expression" dxfId="547" priority="251">
      <formula>#REF!=1</formula>
    </cfRule>
  </conditionalFormatting>
  <conditionalFormatting sqref="O48:P48">
    <cfRule type="expression" dxfId="546" priority="250">
      <formula>#REF!="No"</formula>
    </cfRule>
  </conditionalFormatting>
  <conditionalFormatting sqref="O48:P48">
    <cfRule type="expression" dxfId="545" priority="249">
      <formula>#REF!=1</formula>
    </cfRule>
  </conditionalFormatting>
  <conditionalFormatting sqref="O48">
    <cfRule type="expression" dxfId="544" priority="248">
      <formula>#REF!=1</formula>
    </cfRule>
  </conditionalFormatting>
  <conditionalFormatting sqref="P48">
    <cfRule type="expression" dxfId="543" priority="247">
      <formula>#REF!=1</formula>
    </cfRule>
  </conditionalFormatting>
  <conditionalFormatting sqref="O49:P49">
    <cfRule type="expression" dxfId="542" priority="246">
      <formula>#REF!="No"</formula>
    </cfRule>
  </conditionalFormatting>
  <conditionalFormatting sqref="O49:P49">
    <cfRule type="expression" dxfId="541" priority="245">
      <formula>#REF!=1</formula>
    </cfRule>
  </conditionalFormatting>
  <conditionalFormatting sqref="O49">
    <cfRule type="expression" dxfId="540" priority="244">
      <formula>#REF!=1</formula>
    </cfRule>
  </conditionalFormatting>
  <conditionalFormatting sqref="P49">
    <cfRule type="expression" dxfId="539" priority="243">
      <formula>#REF!=1</formula>
    </cfRule>
  </conditionalFormatting>
  <conditionalFormatting sqref="O50:P50">
    <cfRule type="expression" dxfId="538" priority="242">
      <formula>#REF!="No"</formula>
    </cfRule>
  </conditionalFormatting>
  <conditionalFormatting sqref="O50:P50">
    <cfRule type="expression" dxfId="537" priority="241">
      <formula>#REF!=1</formula>
    </cfRule>
  </conditionalFormatting>
  <conditionalFormatting sqref="O50">
    <cfRule type="expression" dxfId="536" priority="240">
      <formula>#REF!=1</formula>
    </cfRule>
  </conditionalFormatting>
  <conditionalFormatting sqref="P50">
    <cfRule type="expression" dxfId="535" priority="239">
      <formula>#REF!=1</formula>
    </cfRule>
  </conditionalFormatting>
  <conditionalFormatting sqref="O51:P51">
    <cfRule type="expression" dxfId="534" priority="238">
      <formula>#REF!="No"</formula>
    </cfRule>
  </conditionalFormatting>
  <conditionalFormatting sqref="O51:P51">
    <cfRule type="expression" dxfId="533" priority="237">
      <formula>#REF!=1</formula>
    </cfRule>
  </conditionalFormatting>
  <conditionalFormatting sqref="O51">
    <cfRule type="expression" dxfId="532" priority="236">
      <formula>#REF!=1</formula>
    </cfRule>
  </conditionalFormatting>
  <conditionalFormatting sqref="P51">
    <cfRule type="expression" dxfId="531" priority="235">
      <formula>#REF!=1</formula>
    </cfRule>
  </conditionalFormatting>
  <conditionalFormatting sqref="S52:T52">
    <cfRule type="expression" dxfId="530" priority="230">
      <formula>#REF!=1</formula>
    </cfRule>
  </conditionalFormatting>
  <conditionalFormatting sqref="S43:U52">
    <cfRule type="expression" dxfId="529" priority="231">
      <formula>#REF!=1</formula>
    </cfRule>
  </conditionalFormatting>
  <conditionalFormatting sqref="S44:T44">
    <cfRule type="expression" dxfId="528" priority="232">
      <formula>#REF!=1</formula>
    </cfRule>
  </conditionalFormatting>
  <conditionalFormatting sqref="S45:T45">
    <cfRule type="expression" dxfId="527" priority="233">
      <formula>#REF!=1</formula>
    </cfRule>
  </conditionalFormatting>
  <conditionalFormatting sqref="S46:T46">
    <cfRule type="expression" dxfId="526" priority="234">
      <formula>#REF!=1</formula>
    </cfRule>
  </conditionalFormatting>
  <conditionalFormatting sqref="T44">
    <cfRule type="expression" dxfId="525" priority="229">
      <formula>#REF!=1</formula>
    </cfRule>
  </conditionalFormatting>
  <conditionalFormatting sqref="T45">
    <cfRule type="expression" dxfId="524" priority="228">
      <formula>#REF!=1</formula>
    </cfRule>
  </conditionalFormatting>
  <conditionalFormatting sqref="T46">
    <cfRule type="expression" dxfId="523" priority="227">
      <formula>#REF!=1</formula>
    </cfRule>
  </conditionalFormatting>
  <conditionalFormatting sqref="T52">
    <cfRule type="expression" dxfId="522" priority="226">
      <formula>#REF!=1</formula>
    </cfRule>
  </conditionalFormatting>
  <conditionalFormatting sqref="S44">
    <cfRule type="expression" dxfId="521" priority="225">
      <formula>#REF!=1</formula>
    </cfRule>
  </conditionalFormatting>
  <conditionalFormatting sqref="S45">
    <cfRule type="expression" dxfId="520" priority="224">
      <formula>#REF!=1</formula>
    </cfRule>
  </conditionalFormatting>
  <conditionalFormatting sqref="S46">
    <cfRule type="expression" dxfId="519" priority="223">
      <formula>#REF!=1</formula>
    </cfRule>
  </conditionalFormatting>
  <conditionalFormatting sqref="S52">
    <cfRule type="expression" dxfId="518" priority="222">
      <formula>#REF!=1</formula>
    </cfRule>
  </conditionalFormatting>
  <conditionalFormatting sqref="S43:S52">
    <cfRule type="expression" dxfId="517" priority="221">
      <formula>#REF!=1</formula>
    </cfRule>
  </conditionalFormatting>
  <conditionalFormatting sqref="S43:S52">
    <cfRule type="expression" dxfId="516" priority="220">
      <formula>#REF!=1</formula>
    </cfRule>
  </conditionalFormatting>
  <conditionalFormatting sqref="S44">
    <cfRule type="expression" dxfId="515" priority="219">
      <formula>#REF!=1</formula>
    </cfRule>
  </conditionalFormatting>
  <conditionalFormatting sqref="S44">
    <cfRule type="expression" dxfId="514" priority="218">
      <formula>#REF!=1</formula>
    </cfRule>
  </conditionalFormatting>
  <conditionalFormatting sqref="S44">
    <cfRule type="expression" dxfId="513" priority="217">
      <formula>#REF!=1</formula>
    </cfRule>
  </conditionalFormatting>
  <conditionalFormatting sqref="S45">
    <cfRule type="expression" dxfId="512" priority="216">
      <formula>#REF!=1</formula>
    </cfRule>
  </conditionalFormatting>
  <conditionalFormatting sqref="S45">
    <cfRule type="expression" dxfId="511" priority="215">
      <formula>#REF!=1</formula>
    </cfRule>
  </conditionalFormatting>
  <conditionalFormatting sqref="S45">
    <cfRule type="expression" dxfId="510" priority="214">
      <formula>#REF!=1</formula>
    </cfRule>
  </conditionalFormatting>
  <conditionalFormatting sqref="S46">
    <cfRule type="expression" dxfId="509" priority="213">
      <formula>#REF!=1</formula>
    </cfRule>
  </conditionalFormatting>
  <conditionalFormatting sqref="S46">
    <cfRule type="expression" dxfId="508" priority="212">
      <formula>#REF!=1</formula>
    </cfRule>
  </conditionalFormatting>
  <conditionalFormatting sqref="S46">
    <cfRule type="expression" dxfId="507" priority="211">
      <formula>#REF!=1</formula>
    </cfRule>
  </conditionalFormatting>
  <conditionalFormatting sqref="S52">
    <cfRule type="expression" dxfId="506" priority="210">
      <formula>#REF!=1</formula>
    </cfRule>
  </conditionalFormatting>
  <conditionalFormatting sqref="S52">
    <cfRule type="expression" dxfId="505" priority="209">
      <formula>#REF!=1</formula>
    </cfRule>
  </conditionalFormatting>
  <conditionalFormatting sqref="S52">
    <cfRule type="expression" dxfId="504" priority="208">
      <formula>#REF!=1</formula>
    </cfRule>
  </conditionalFormatting>
  <conditionalFormatting sqref="S44">
    <cfRule type="expression" dxfId="503" priority="207">
      <formula>#REF!=1</formula>
    </cfRule>
  </conditionalFormatting>
  <conditionalFormatting sqref="S44">
    <cfRule type="expression" dxfId="502" priority="206">
      <formula>#REF!=1</formula>
    </cfRule>
  </conditionalFormatting>
  <conditionalFormatting sqref="S44">
    <cfRule type="expression" dxfId="501" priority="205">
      <formula>#REF!=1</formula>
    </cfRule>
  </conditionalFormatting>
  <conditionalFormatting sqref="S45">
    <cfRule type="expression" dxfId="500" priority="204">
      <formula>#REF!=1</formula>
    </cfRule>
  </conditionalFormatting>
  <conditionalFormatting sqref="S45">
    <cfRule type="expression" dxfId="499" priority="203">
      <formula>#REF!=1</formula>
    </cfRule>
  </conditionalFormatting>
  <conditionalFormatting sqref="S45">
    <cfRule type="expression" dxfId="498" priority="202">
      <formula>#REF!=1</formula>
    </cfRule>
  </conditionalFormatting>
  <conditionalFormatting sqref="S46">
    <cfRule type="expression" dxfId="497" priority="201">
      <formula>#REF!=1</formula>
    </cfRule>
  </conditionalFormatting>
  <conditionalFormatting sqref="S46">
    <cfRule type="expression" dxfId="496" priority="200">
      <formula>#REF!=1</formula>
    </cfRule>
  </conditionalFormatting>
  <conditionalFormatting sqref="S46">
    <cfRule type="expression" dxfId="495" priority="199">
      <formula>#REF!=1</formula>
    </cfRule>
  </conditionalFormatting>
  <conditionalFormatting sqref="S52">
    <cfRule type="expression" dxfId="494" priority="198">
      <formula>#REF!=1</formula>
    </cfRule>
  </conditionalFormatting>
  <conditionalFormatting sqref="S52">
    <cfRule type="expression" dxfId="493" priority="197">
      <formula>#REF!=1</formula>
    </cfRule>
  </conditionalFormatting>
  <conditionalFormatting sqref="S52">
    <cfRule type="expression" dxfId="492" priority="196">
      <formula>#REF!=1</formula>
    </cfRule>
  </conditionalFormatting>
  <conditionalFormatting sqref="T43:T52">
    <cfRule type="expression" dxfId="491" priority="195">
      <formula>#REF!=1</formula>
    </cfRule>
  </conditionalFormatting>
  <conditionalFormatting sqref="T43:T52">
    <cfRule type="expression" dxfId="490" priority="194">
      <formula>#REF!=1</formula>
    </cfRule>
  </conditionalFormatting>
  <conditionalFormatting sqref="T45">
    <cfRule type="expression" dxfId="489" priority="193">
      <formula>#REF!=1</formula>
    </cfRule>
  </conditionalFormatting>
  <conditionalFormatting sqref="T45">
    <cfRule type="expression" dxfId="488" priority="192">
      <formula>#REF!=1</formula>
    </cfRule>
  </conditionalFormatting>
  <conditionalFormatting sqref="T46">
    <cfRule type="expression" dxfId="487" priority="191">
      <formula>#REF!=1</formula>
    </cfRule>
  </conditionalFormatting>
  <conditionalFormatting sqref="T46">
    <cfRule type="expression" dxfId="486" priority="190">
      <formula>#REF!=1</formula>
    </cfRule>
  </conditionalFormatting>
  <conditionalFormatting sqref="T52">
    <cfRule type="expression" dxfId="485" priority="189">
      <formula>#REF!=1</formula>
    </cfRule>
  </conditionalFormatting>
  <conditionalFormatting sqref="T52">
    <cfRule type="expression" dxfId="484" priority="188">
      <formula>#REF!=1</formula>
    </cfRule>
  </conditionalFormatting>
  <conditionalFormatting sqref="T46">
    <cfRule type="expression" dxfId="483" priority="187">
      <formula>#REF!=1</formula>
    </cfRule>
  </conditionalFormatting>
  <conditionalFormatting sqref="T46">
    <cfRule type="expression" dxfId="482" priority="186">
      <formula>#REF!=1</formula>
    </cfRule>
  </conditionalFormatting>
  <conditionalFormatting sqref="T46">
    <cfRule type="expression" dxfId="481" priority="185">
      <formula>#REF!=1</formula>
    </cfRule>
  </conditionalFormatting>
  <conditionalFormatting sqref="T46">
    <cfRule type="expression" dxfId="480" priority="184">
      <formula>#REF!=1</formula>
    </cfRule>
  </conditionalFormatting>
  <conditionalFormatting sqref="T52">
    <cfRule type="expression" dxfId="479" priority="183">
      <formula>#REF!=1</formula>
    </cfRule>
  </conditionalFormatting>
  <conditionalFormatting sqref="T52">
    <cfRule type="expression" dxfId="478" priority="182">
      <formula>#REF!=1</formula>
    </cfRule>
  </conditionalFormatting>
  <conditionalFormatting sqref="T52">
    <cfRule type="expression" dxfId="477" priority="181">
      <formula>#REF!=1</formula>
    </cfRule>
  </conditionalFormatting>
  <conditionalFormatting sqref="T52">
    <cfRule type="expression" dxfId="476" priority="180">
      <formula>#REF!=1</formula>
    </cfRule>
  </conditionalFormatting>
  <conditionalFormatting sqref="T44">
    <cfRule type="expression" dxfId="475" priority="179">
      <formula>#REF!=1</formula>
    </cfRule>
  </conditionalFormatting>
  <conditionalFormatting sqref="T44">
    <cfRule type="expression" dxfId="474" priority="178">
      <formula>#REF!=1</formula>
    </cfRule>
  </conditionalFormatting>
  <conditionalFormatting sqref="T44">
    <cfRule type="expression" dxfId="473" priority="177">
      <formula>#REF!=1</formula>
    </cfRule>
  </conditionalFormatting>
  <conditionalFormatting sqref="T44">
    <cfRule type="expression" dxfId="472" priority="176">
      <formula>#REF!=1</formula>
    </cfRule>
  </conditionalFormatting>
  <conditionalFormatting sqref="T43:T52">
    <cfRule type="expression" dxfId="471" priority="175">
      <formula>#REF!=1</formula>
    </cfRule>
  </conditionalFormatting>
  <conditionalFormatting sqref="T43:T52">
    <cfRule type="expression" dxfId="470" priority="174">
      <formula>#REF!=1</formula>
    </cfRule>
  </conditionalFormatting>
  <conditionalFormatting sqref="T43:T52">
    <cfRule type="expression" dxfId="469" priority="173">
      <formula>#REF!=1</formula>
    </cfRule>
  </conditionalFormatting>
  <conditionalFormatting sqref="T43:T52">
    <cfRule type="expression" dxfId="468" priority="172">
      <formula>#REF!=1</formula>
    </cfRule>
  </conditionalFormatting>
  <conditionalFormatting sqref="S47:T47">
    <cfRule type="expression" dxfId="467" priority="171">
      <formula>#REF!="No"</formula>
    </cfRule>
  </conditionalFormatting>
  <conditionalFormatting sqref="S47:T47">
    <cfRule type="expression" dxfId="466" priority="170">
      <formula>#REF!=1</formula>
    </cfRule>
  </conditionalFormatting>
  <conditionalFormatting sqref="T47">
    <cfRule type="expression" dxfId="465" priority="169">
      <formula>#REF!=1</formula>
    </cfRule>
  </conditionalFormatting>
  <conditionalFormatting sqref="S47">
    <cfRule type="expression" dxfId="464" priority="168">
      <formula>#REF!=1</formula>
    </cfRule>
  </conditionalFormatting>
  <conditionalFormatting sqref="S47">
    <cfRule type="expression" dxfId="463" priority="167">
      <formula>#REF!=1</formula>
    </cfRule>
  </conditionalFormatting>
  <conditionalFormatting sqref="S47">
    <cfRule type="expression" dxfId="462" priority="166">
      <formula>#REF!=1</formula>
    </cfRule>
  </conditionalFormatting>
  <conditionalFormatting sqref="S47">
    <cfRule type="expression" dxfId="461" priority="165">
      <formula>#REF!=1</formula>
    </cfRule>
  </conditionalFormatting>
  <conditionalFormatting sqref="S47">
    <cfRule type="expression" dxfId="460" priority="164">
      <formula>#REF!=1</formula>
    </cfRule>
  </conditionalFormatting>
  <conditionalFormatting sqref="S47">
    <cfRule type="expression" dxfId="459" priority="163">
      <formula>#REF!=1</formula>
    </cfRule>
  </conditionalFormatting>
  <conditionalFormatting sqref="S47">
    <cfRule type="expression" dxfId="458" priority="162">
      <formula>#REF!=1</formula>
    </cfRule>
  </conditionalFormatting>
  <conditionalFormatting sqref="T47">
    <cfRule type="expression" dxfId="457" priority="161">
      <formula>#REF!=1</formula>
    </cfRule>
  </conditionalFormatting>
  <conditionalFormatting sqref="T47">
    <cfRule type="expression" dxfId="456" priority="160">
      <formula>#REF!=1</formula>
    </cfRule>
  </conditionalFormatting>
  <conditionalFormatting sqref="T47">
    <cfRule type="expression" dxfId="455" priority="159">
      <formula>#REF!=1</formula>
    </cfRule>
  </conditionalFormatting>
  <conditionalFormatting sqref="T47">
    <cfRule type="expression" dxfId="454" priority="158">
      <formula>#REF!=1</formula>
    </cfRule>
  </conditionalFormatting>
  <conditionalFormatting sqref="T47">
    <cfRule type="expression" dxfId="453" priority="157">
      <formula>#REF!=1</formula>
    </cfRule>
  </conditionalFormatting>
  <conditionalFormatting sqref="T47">
    <cfRule type="expression" dxfId="452" priority="156">
      <formula>#REF!=1</formula>
    </cfRule>
  </conditionalFormatting>
  <conditionalFormatting sqref="S48:T48">
    <cfRule type="expression" dxfId="451" priority="155">
      <formula>#REF!="No"</formula>
    </cfRule>
  </conditionalFormatting>
  <conditionalFormatting sqref="S48:T48">
    <cfRule type="expression" dxfId="450" priority="154">
      <formula>#REF!=1</formula>
    </cfRule>
  </conditionalFormatting>
  <conditionalFormatting sqref="T48">
    <cfRule type="expression" dxfId="449" priority="153">
      <formula>#REF!=1</formula>
    </cfRule>
  </conditionalFormatting>
  <conditionalFormatting sqref="S48">
    <cfRule type="expression" dxfId="448" priority="152">
      <formula>#REF!=1</formula>
    </cfRule>
  </conditionalFormatting>
  <conditionalFormatting sqref="S48">
    <cfRule type="expression" dxfId="447" priority="151">
      <formula>#REF!=1</formula>
    </cfRule>
  </conditionalFormatting>
  <conditionalFormatting sqref="S48">
    <cfRule type="expression" dxfId="446" priority="150">
      <formula>#REF!=1</formula>
    </cfRule>
  </conditionalFormatting>
  <conditionalFormatting sqref="S48">
    <cfRule type="expression" dxfId="445" priority="149">
      <formula>#REF!=1</formula>
    </cfRule>
  </conditionalFormatting>
  <conditionalFormatting sqref="S48">
    <cfRule type="expression" dxfId="444" priority="148">
      <formula>#REF!=1</formula>
    </cfRule>
  </conditionalFormatting>
  <conditionalFormatting sqref="S48">
    <cfRule type="expression" dxfId="443" priority="147">
      <formula>#REF!=1</formula>
    </cfRule>
  </conditionalFormatting>
  <conditionalFormatting sqref="S48">
    <cfRule type="expression" dxfId="442" priority="146">
      <formula>#REF!=1</formula>
    </cfRule>
  </conditionalFormatting>
  <conditionalFormatting sqref="T48">
    <cfRule type="expression" dxfId="441" priority="145">
      <formula>#REF!=1</formula>
    </cfRule>
  </conditionalFormatting>
  <conditionalFormatting sqref="T48">
    <cfRule type="expression" dxfId="440" priority="144">
      <formula>#REF!=1</formula>
    </cfRule>
  </conditionalFormatting>
  <conditionalFormatting sqref="T48">
    <cfRule type="expression" dxfId="439" priority="143">
      <formula>#REF!=1</formula>
    </cfRule>
  </conditionalFormatting>
  <conditionalFormatting sqref="T48">
    <cfRule type="expression" dxfId="438" priority="142">
      <formula>#REF!=1</formula>
    </cfRule>
  </conditionalFormatting>
  <conditionalFormatting sqref="T48">
    <cfRule type="expression" dxfId="437" priority="141">
      <formula>#REF!=1</formula>
    </cfRule>
  </conditionalFormatting>
  <conditionalFormatting sqref="T48">
    <cfRule type="expression" dxfId="436" priority="140">
      <formula>#REF!=1</formula>
    </cfRule>
  </conditionalFormatting>
  <conditionalFormatting sqref="S49:T49">
    <cfRule type="expression" dxfId="435" priority="139">
      <formula>#REF!="No"</formula>
    </cfRule>
  </conditionalFormatting>
  <conditionalFormatting sqref="S49:T49">
    <cfRule type="expression" dxfId="434" priority="138">
      <formula>#REF!=1</formula>
    </cfRule>
  </conditionalFormatting>
  <conditionalFormatting sqref="T49">
    <cfRule type="expression" dxfId="433" priority="137">
      <formula>#REF!=1</formula>
    </cfRule>
  </conditionalFormatting>
  <conditionalFormatting sqref="S49">
    <cfRule type="expression" dxfId="432" priority="136">
      <formula>#REF!=1</formula>
    </cfRule>
  </conditionalFormatting>
  <conditionalFormatting sqref="S49">
    <cfRule type="expression" dxfId="431" priority="135">
      <formula>#REF!=1</formula>
    </cfRule>
  </conditionalFormatting>
  <conditionalFormatting sqref="S49">
    <cfRule type="expression" dxfId="430" priority="134">
      <formula>#REF!=1</formula>
    </cfRule>
  </conditionalFormatting>
  <conditionalFormatting sqref="S49">
    <cfRule type="expression" dxfId="429" priority="133">
      <formula>#REF!=1</formula>
    </cfRule>
  </conditionalFormatting>
  <conditionalFormatting sqref="S49">
    <cfRule type="expression" dxfId="428" priority="132">
      <formula>#REF!=1</formula>
    </cfRule>
  </conditionalFormatting>
  <conditionalFormatting sqref="S49">
    <cfRule type="expression" dxfId="427" priority="131">
      <formula>#REF!=1</formula>
    </cfRule>
  </conditionalFormatting>
  <conditionalFormatting sqref="S49">
    <cfRule type="expression" dxfId="426" priority="130">
      <formula>#REF!=1</formula>
    </cfRule>
  </conditionalFormatting>
  <conditionalFormatting sqref="T49">
    <cfRule type="expression" dxfId="425" priority="129">
      <formula>#REF!=1</formula>
    </cfRule>
  </conditionalFormatting>
  <conditionalFormatting sqref="T49">
    <cfRule type="expression" dxfId="424" priority="128">
      <formula>#REF!=1</formula>
    </cfRule>
  </conditionalFormatting>
  <conditionalFormatting sqref="T49">
    <cfRule type="expression" dxfId="423" priority="127">
      <formula>#REF!=1</formula>
    </cfRule>
  </conditionalFormatting>
  <conditionalFormatting sqref="T49">
    <cfRule type="expression" dxfId="422" priority="126">
      <formula>#REF!=1</formula>
    </cfRule>
  </conditionalFormatting>
  <conditionalFormatting sqref="T49">
    <cfRule type="expression" dxfId="421" priority="125">
      <formula>#REF!=1</formula>
    </cfRule>
  </conditionalFormatting>
  <conditionalFormatting sqref="T49">
    <cfRule type="expression" dxfId="420" priority="124">
      <formula>#REF!=1</formula>
    </cfRule>
  </conditionalFormatting>
  <conditionalFormatting sqref="S50:T50">
    <cfRule type="expression" dxfId="419" priority="123">
      <formula>#REF!="No"</formula>
    </cfRule>
  </conditionalFormatting>
  <conditionalFormatting sqref="S50:T50">
    <cfRule type="expression" dxfId="418" priority="122">
      <formula>#REF!=1</formula>
    </cfRule>
  </conditionalFormatting>
  <conditionalFormatting sqref="T50">
    <cfRule type="expression" dxfId="417" priority="121">
      <formula>#REF!=1</formula>
    </cfRule>
  </conditionalFormatting>
  <conditionalFormatting sqref="S50">
    <cfRule type="expression" dxfId="416" priority="120">
      <formula>#REF!=1</formula>
    </cfRule>
  </conditionalFormatting>
  <conditionalFormatting sqref="S50">
    <cfRule type="expression" dxfId="415" priority="119">
      <formula>#REF!=1</formula>
    </cfRule>
  </conditionalFormatting>
  <conditionalFormatting sqref="S50">
    <cfRule type="expression" dxfId="414" priority="118">
      <formula>#REF!=1</formula>
    </cfRule>
  </conditionalFormatting>
  <conditionalFormatting sqref="S50">
    <cfRule type="expression" dxfId="413" priority="117">
      <formula>#REF!=1</formula>
    </cfRule>
  </conditionalFormatting>
  <conditionalFormatting sqref="S50">
    <cfRule type="expression" dxfId="412" priority="116">
      <formula>#REF!=1</formula>
    </cfRule>
  </conditionalFormatting>
  <conditionalFormatting sqref="S50">
    <cfRule type="expression" dxfId="411" priority="115">
      <formula>#REF!=1</formula>
    </cfRule>
  </conditionalFormatting>
  <conditionalFormatting sqref="S50">
    <cfRule type="expression" dxfId="410" priority="114">
      <formula>#REF!=1</formula>
    </cfRule>
  </conditionalFormatting>
  <conditionalFormatting sqref="T50">
    <cfRule type="expression" dxfId="409" priority="113">
      <formula>#REF!=1</formula>
    </cfRule>
  </conditionalFormatting>
  <conditionalFormatting sqref="T50">
    <cfRule type="expression" dxfId="408" priority="112">
      <formula>#REF!=1</formula>
    </cfRule>
  </conditionalFormatting>
  <conditionalFormatting sqref="T50">
    <cfRule type="expression" dxfId="407" priority="111">
      <formula>#REF!=1</formula>
    </cfRule>
  </conditionalFormatting>
  <conditionalFormatting sqref="T50">
    <cfRule type="expression" dxfId="406" priority="110">
      <formula>#REF!=1</formula>
    </cfRule>
  </conditionalFormatting>
  <conditionalFormatting sqref="T50">
    <cfRule type="expression" dxfId="405" priority="109">
      <formula>#REF!=1</formula>
    </cfRule>
  </conditionalFormatting>
  <conditionalFormatting sqref="T50">
    <cfRule type="expression" dxfId="404" priority="108">
      <formula>#REF!=1</formula>
    </cfRule>
  </conditionalFormatting>
  <conditionalFormatting sqref="S51:T51">
    <cfRule type="expression" dxfId="403" priority="107">
      <formula>#REF!="No"</formula>
    </cfRule>
  </conditionalFormatting>
  <conditionalFormatting sqref="S51:T51">
    <cfRule type="expression" dxfId="402" priority="106">
      <formula>#REF!=1</formula>
    </cfRule>
  </conditionalFormatting>
  <conditionalFormatting sqref="T51">
    <cfRule type="expression" dxfId="401" priority="105">
      <formula>#REF!=1</formula>
    </cfRule>
  </conditionalFormatting>
  <conditionalFormatting sqref="S51">
    <cfRule type="expression" dxfId="400" priority="104">
      <formula>#REF!=1</formula>
    </cfRule>
  </conditionalFormatting>
  <conditionalFormatting sqref="S51">
    <cfRule type="expression" dxfId="399" priority="103">
      <formula>#REF!=1</formula>
    </cfRule>
  </conditionalFormatting>
  <conditionalFormatting sqref="S51">
    <cfRule type="expression" dxfId="398" priority="102">
      <formula>#REF!=1</formula>
    </cfRule>
  </conditionalFormatting>
  <conditionalFormatting sqref="S51">
    <cfRule type="expression" dxfId="397" priority="101">
      <formula>#REF!=1</formula>
    </cfRule>
  </conditionalFormatting>
  <conditionalFormatting sqref="S51">
    <cfRule type="expression" dxfId="396" priority="100">
      <formula>#REF!=1</formula>
    </cfRule>
  </conditionalFormatting>
  <conditionalFormatting sqref="S51">
    <cfRule type="expression" dxfId="395" priority="99">
      <formula>#REF!=1</formula>
    </cfRule>
  </conditionalFormatting>
  <conditionalFormatting sqref="S51">
    <cfRule type="expression" dxfId="394" priority="98">
      <formula>#REF!=1</formula>
    </cfRule>
  </conditionalFormatting>
  <conditionalFormatting sqref="T51">
    <cfRule type="expression" dxfId="393" priority="97">
      <formula>#REF!=1</formula>
    </cfRule>
  </conditionalFormatting>
  <conditionalFormatting sqref="T51">
    <cfRule type="expression" dxfId="392" priority="96">
      <formula>#REF!=1</formula>
    </cfRule>
  </conditionalFormatting>
  <conditionalFormatting sqref="T51">
    <cfRule type="expression" dxfId="391" priority="95">
      <formula>#REF!=1</formula>
    </cfRule>
  </conditionalFormatting>
  <conditionalFormatting sqref="T51">
    <cfRule type="expression" dxfId="390" priority="94">
      <formula>#REF!=1</formula>
    </cfRule>
  </conditionalFormatting>
  <conditionalFormatting sqref="T51">
    <cfRule type="expression" dxfId="389" priority="93">
      <formula>#REF!=1</formula>
    </cfRule>
  </conditionalFormatting>
  <conditionalFormatting sqref="T51">
    <cfRule type="expression" dxfId="388" priority="92">
      <formula>#REF!=1</formula>
    </cfRule>
  </conditionalFormatting>
  <conditionalFormatting sqref="U46">
    <cfRule type="expression" dxfId="387" priority="90">
      <formula>#REF!=1</formula>
    </cfRule>
  </conditionalFormatting>
  <conditionalFormatting sqref="U45">
    <cfRule type="expression" dxfId="386" priority="91">
      <formula>#REF!=1</formula>
    </cfRule>
  </conditionalFormatting>
  <conditionalFormatting sqref="U47">
    <cfRule type="expression" dxfId="385" priority="89">
      <formula>#REF!=1</formula>
    </cfRule>
  </conditionalFormatting>
  <conditionalFormatting sqref="U48">
    <cfRule type="expression" dxfId="384" priority="88">
      <formula>#REF!=1</formula>
    </cfRule>
  </conditionalFormatting>
  <conditionalFormatting sqref="U49">
    <cfRule type="expression" dxfId="383" priority="87">
      <formula>#REF!=1</formula>
    </cfRule>
  </conditionalFormatting>
  <conditionalFormatting sqref="U50">
    <cfRule type="expression" dxfId="382" priority="86">
      <formula>#REF!=1</formula>
    </cfRule>
  </conditionalFormatting>
  <conditionalFormatting sqref="U51">
    <cfRule type="expression" dxfId="381" priority="85">
      <formula>#REF!=1</formula>
    </cfRule>
  </conditionalFormatting>
  <conditionalFormatting sqref="U52">
    <cfRule type="expression" dxfId="380" priority="83">
      <formula>#REF!=1</formula>
    </cfRule>
  </conditionalFormatting>
  <conditionalFormatting sqref="U44:U51">
    <cfRule type="expression" dxfId="379" priority="84">
      <formula>#REF!=1</formula>
    </cfRule>
  </conditionalFormatting>
  <conditionalFormatting sqref="B43:H52">
    <cfRule type="expression" dxfId="378" priority="82">
      <formula>$R$39="No"</formula>
    </cfRule>
  </conditionalFormatting>
  <conditionalFormatting sqref="B43:H43">
    <cfRule type="expression" dxfId="377" priority="81">
      <formula>$W$43=1</formula>
    </cfRule>
  </conditionalFormatting>
  <conditionalFormatting sqref="B44:H44">
    <cfRule type="expression" dxfId="376" priority="80">
      <formula>$W$44=1</formula>
    </cfRule>
  </conditionalFormatting>
  <conditionalFormatting sqref="B45:H45">
    <cfRule type="expression" dxfId="375" priority="79">
      <formula>$W$45=1</formula>
    </cfRule>
  </conditionalFormatting>
  <conditionalFormatting sqref="B46:H46">
    <cfRule type="expression" dxfId="374" priority="78">
      <formula>$W$46=1</formula>
    </cfRule>
  </conditionalFormatting>
  <conditionalFormatting sqref="B47:H47">
    <cfRule type="expression" dxfId="373" priority="77">
      <formula>$W$47=1</formula>
    </cfRule>
  </conditionalFormatting>
  <conditionalFormatting sqref="B48:H48">
    <cfRule type="expression" dxfId="372" priority="76">
      <formula>$W$48=1</formula>
    </cfRule>
  </conditionalFormatting>
  <conditionalFormatting sqref="B49:H49">
    <cfRule type="expression" dxfId="371" priority="75">
      <formula>$W$49=1</formula>
    </cfRule>
  </conditionalFormatting>
  <conditionalFormatting sqref="B50:H50">
    <cfRule type="expression" dxfId="370" priority="74">
      <formula>$W$50=1</formula>
    </cfRule>
  </conditionalFormatting>
  <conditionalFormatting sqref="B51:H51">
    <cfRule type="expression" dxfId="369" priority="73">
      <formula>$W$51=1</formula>
    </cfRule>
  </conditionalFormatting>
  <conditionalFormatting sqref="B52:H52">
    <cfRule type="expression" dxfId="368" priority="72">
      <formula>$W$52=1</formula>
    </cfRule>
  </conditionalFormatting>
  <conditionalFormatting sqref="C64:D68">
    <cfRule type="expression" dxfId="367" priority="70">
      <formula>$R$39="No"</formula>
    </cfRule>
  </conditionalFormatting>
  <conditionalFormatting sqref="B13:I13">
    <cfRule type="expression" dxfId="366" priority="1076">
      <formula>$X$13=1</formula>
    </cfRule>
  </conditionalFormatting>
  <conditionalFormatting sqref="B14:I14">
    <cfRule type="expression" dxfId="365" priority="1078">
      <formula>$X$14=1</formula>
    </cfRule>
  </conditionalFormatting>
  <conditionalFormatting sqref="B15:I15">
    <cfRule type="expression" dxfId="364" priority="1080">
      <formula>$X$15=1</formula>
    </cfRule>
  </conditionalFormatting>
  <conditionalFormatting sqref="B16:I16">
    <cfRule type="expression" dxfId="363" priority="1082">
      <formula>$X$16=1</formula>
    </cfRule>
  </conditionalFormatting>
  <conditionalFormatting sqref="B17:I17">
    <cfRule type="expression" dxfId="362" priority="1084">
      <formula>$X$17=1</formula>
    </cfRule>
  </conditionalFormatting>
  <conditionalFormatting sqref="B18:I18">
    <cfRule type="expression" dxfId="361" priority="1086">
      <formula>$X$18=1</formula>
    </cfRule>
  </conditionalFormatting>
  <conditionalFormatting sqref="B19:I19">
    <cfRule type="expression" dxfId="360" priority="1088">
      <formula>$X$19=1</formula>
    </cfRule>
  </conditionalFormatting>
  <conditionalFormatting sqref="B20:I20">
    <cfRule type="expression" dxfId="359" priority="1090">
      <formula>$X$20=1</formula>
    </cfRule>
  </conditionalFormatting>
  <conditionalFormatting sqref="B21:I21">
    <cfRule type="expression" dxfId="358" priority="1092">
      <formula>$X$21=1</formula>
    </cfRule>
  </conditionalFormatting>
  <conditionalFormatting sqref="B22:I22">
    <cfRule type="expression" dxfId="357" priority="1094">
      <formula>$X$22=1</formula>
    </cfRule>
  </conditionalFormatting>
  <conditionalFormatting sqref="C57:D61">
    <cfRule type="expression" dxfId="356" priority="62">
      <formula>$R$39="No"</formula>
    </cfRule>
  </conditionalFormatting>
  <conditionalFormatting sqref="D50">
    <cfRule type="expression" dxfId="355" priority="61">
      <formula>$W$51=1</formula>
    </cfRule>
  </conditionalFormatting>
  <conditionalFormatting sqref="D49">
    <cfRule type="expression" dxfId="354" priority="60">
      <formula>$W$51=1</formula>
    </cfRule>
  </conditionalFormatting>
  <conditionalFormatting sqref="D48">
    <cfRule type="expression" dxfId="353" priority="59">
      <formula>$W$51=1</formula>
    </cfRule>
  </conditionalFormatting>
  <conditionalFormatting sqref="D47">
    <cfRule type="expression" dxfId="352" priority="58">
      <formula>$W$51=1</formula>
    </cfRule>
  </conditionalFormatting>
  <conditionalFormatting sqref="D48">
    <cfRule type="expression" dxfId="351" priority="57">
      <formula>$W$47=1</formula>
    </cfRule>
  </conditionalFormatting>
  <conditionalFormatting sqref="D48">
    <cfRule type="expression" dxfId="350" priority="56">
      <formula>$W$51=1</formula>
    </cfRule>
  </conditionalFormatting>
  <conditionalFormatting sqref="D49">
    <cfRule type="expression" dxfId="349" priority="55">
      <formula>$W$47=1</formula>
    </cfRule>
  </conditionalFormatting>
  <conditionalFormatting sqref="D49">
    <cfRule type="expression" dxfId="348" priority="54">
      <formula>$W$51=1</formula>
    </cfRule>
  </conditionalFormatting>
  <conditionalFormatting sqref="D50">
    <cfRule type="expression" dxfId="347" priority="53">
      <formula>$W$47=1</formula>
    </cfRule>
  </conditionalFormatting>
  <conditionalFormatting sqref="D50">
    <cfRule type="expression" dxfId="346" priority="52">
      <formula>$W$51=1</formula>
    </cfRule>
  </conditionalFormatting>
  <conditionalFormatting sqref="D51">
    <cfRule type="expression" dxfId="345" priority="51">
      <formula>$W$47=1</formula>
    </cfRule>
  </conditionalFormatting>
  <conditionalFormatting sqref="D51">
    <cfRule type="expression" dxfId="344" priority="50">
      <formula>$W$51=1</formula>
    </cfRule>
  </conditionalFormatting>
  <conditionalFormatting sqref="B33:C34">
    <cfRule type="expression" dxfId="343" priority="45">
      <formula>$S$33=TRUE</formula>
    </cfRule>
  </conditionalFormatting>
  <conditionalFormatting sqref="R13:R16 R22">
    <cfRule type="expression" dxfId="342" priority="39">
      <formula>#REF!=1</formula>
    </cfRule>
  </conditionalFormatting>
  <conditionalFormatting sqref="R14">
    <cfRule type="expression" dxfId="341" priority="38">
      <formula>#REF!=1</formula>
    </cfRule>
  </conditionalFormatting>
  <conditionalFormatting sqref="R15">
    <cfRule type="expression" dxfId="340" priority="37">
      <formula>#REF!=1</formula>
    </cfRule>
  </conditionalFormatting>
  <conditionalFormatting sqref="R16">
    <cfRule type="expression" dxfId="339" priority="36">
      <formula>#REF!=1</formula>
    </cfRule>
  </conditionalFormatting>
  <conditionalFormatting sqref="R22">
    <cfRule type="expression" dxfId="338" priority="35">
      <formula>#REF!=1</formula>
    </cfRule>
  </conditionalFormatting>
  <conditionalFormatting sqref="R17">
    <cfRule type="expression" dxfId="337" priority="34">
      <formula>#REF!="No"</formula>
    </cfRule>
  </conditionalFormatting>
  <conditionalFormatting sqref="R17:R19">
    <cfRule type="expression" dxfId="336" priority="33">
      <formula>#REF!=1</formula>
    </cfRule>
  </conditionalFormatting>
  <conditionalFormatting sqref="R17">
    <cfRule type="expression" dxfId="335" priority="32">
      <formula>#REF!=1</formula>
    </cfRule>
  </conditionalFormatting>
  <conditionalFormatting sqref="R18:R19">
    <cfRule type="expression" dxfId="334" priority="31">
      <formula>#REF!="No"</formula>
    </cfRule>
  </conditionalFormatting>
  <conditionalFormatting sqref="R18">
    <cfRule type="expression" dxfId="333" priority="30">
      <formula>#REF!=1</formula>
    </cfRule>
  </conditionalFormatting>
  <conditionalFormatting sqref="R19">
    <cfRule type="expression" dxfId="332" priority="29">
      <formula>#REF!=1</formula>
    </cfRule>
  </conditionalFormatting>
  <conditionalFormatting sqref="R20:R21">
    <cfRule type="expression" dxfId="331" priority="28">
      <formula>#REF!=1</formula>
    </cfRule>
  </conditionalFormatting>
  <conditionalFormatting sqref="R20:R21">
    <cfRule type="expression" dxfId="330" priority="27">
      <formula>#REF!="No"</formula>
    </cfRule>
  </conditionalFormatting>
  <conditionalFormatting sqref="R20">
    <cfRule type="expression" dxfId="329" priority="26">
      <formula>#REF!=1</formula>
    </cfRule>
  </conditionalFormatting>
  <conditionalFormatting sqref="R21">
    <cfRule type="expression" dxfId="328" priority="25">
      <formula>#REF!=1</formula>
    </cfRule>
  </conditionalFormatting>
  <conditionalFormatting sqref="S13:S16 S22">
    <cfRule type="expression" dxfId="327" priority="18">
      <formula>#REF!=1</formula>
    </cfRule>
  </conditionalFormatting>
  <conditionalFormatting sqref="S14">
    <cfRule type="expression" dxfId="326" priority="17">
      <formula>#REF!=1</formula>
    </cfRule>
  </conditionalFormatting>
  <conditionalFormatting sqref="S15">
    <cfRule type="expression" dxfId="325" priority="16">
      <formula>#REF!=1</formula>
    </cfRule>
  </conditionalFormatting>
  <conditionalFormatting sqref="S16">
    <cfRule type="expression" dxfId="324" priority="15">
      <formula>#REF!=1</formula>
    </cfRule>
  </conditionalFormatting>
  <conditionalFormatting sqref="S22">
    <cfRule type="expression" dxfId="323" priority="14">
      <formula>#REF!=1</formula>
    </cfRule>
  </conditionalFormatting>
  <conditionalFormatting sqref="S17">
    <cfRule type="expression" dxfId="322" priority="13">
      <formula>#REF!="No"</formula>
    </cfRule>
  </conditionalFormatting>
  <conditionalFormatting sqref="S17:S19">
    <cfRule type="expression" dxfId="321" priority="12">
      <formula>#REF!=1</formula>
    </cfRule>
  </conditionalFormatting>
  <conditionalFormatting sqref="S17">
    <cfRule type="expression" dxfId="320" priority="11">
      <formula>#REF!=1</formula>
    </cfRule>
  </conditionalFormatting>
  <conditionalFormatting sqref="S18:S19">
    <cfRule type="expression" dxfId="319" priority="10">
      <formula>#REF!="No"</formula>
    </cfRule>
  </conditionalFormatting>
  <conditionalFormatting sqref="S18">
    <cfRule type="expression" dxfId="318" priority="9">
      <formula>#REF!=1</formula>
    </cfRule>
  </conditionalFormatting>
  <conditionalFormatting sqref="S19">
    <cfRule type="expression" dxfId="317" priority="8">
      <formula>#REF!=1</formula>
    </cfRule>
  </conditionalFormatting>
  <conditionalFormatting sqref="S20:S21">
    <cfRule type="expression" dxfId="316" priority="7">
      <formula>#REF!=1</formula>
    </cfRule>
  </conditionalFormatting>
  <conditionalFormatting sqref="S20:S21">
    <cfRule type="expression" dxfId="315" priority="6">
      <formula>#REF!="No"</formula>
    </cfRule>
  </conditionalFormatting>
  <conditionalFormatting sqref="S20">
    <cfRule type="expression" dxfId="314" priority="5">
      <formula>#REF!=1</formula>
    </cfRule>
  </conditionalFormatting>
  <conditionalFormatting sqref="S21">
    <cfRule type="expression" dxfId="313" priority="4">
      <formula>#REF!=1</formula>
    </cfRule>
  </conditionalFormatting>
  <conditionalFormatting sqref="B78">
    <cfRule type="expression" dxfId="312" priority="3">
      <formula>$B$78="All Sections Completed"</formula>
    </cfRule>
  </conditionalFormatting>
  <conditionalFormatting sqref="B79">
    <cfRule type="expression" dxfId="311" priority="2">
      <formula>$B$79="All Sections Completed"</formula>
    </cfRule>
  </conditionalFormatting>
  <conditionalFormatting sqref="B13:I22 C26:C28 C33:C34 D9">
    <cfRule type="expression" dxfId="310" priority="1">
      <formula>$R$9="No"</formula>
    </cfRule>
  </conditionalFormatting>
  <conditionalFormatting sqref="C72:C74">
    <cfRule type="expression" dxfId="309" priority="68">
      <formula>$R$39="No"</formula>
    </cfRule>
    <cfRule type="expression" dxfId="308" priority="69">
      <formula>$R$72=1</formula>
    </cfRule>
  </conditionalFormatting>
  <dataValidations count="8">
    <dataValidation type="date" allowBlank="1" showInputMessage="1" showErrorMessage="1" errorTitle="Date:" error="Please only enter dates in the dd/mm/yyyy format" sqref="C74">
      <formula1>TODAY()-30</formula1>
      <formula2>TODAY()+5000</formula2>
    </dataValidation>
    <dataValidation type="list" allowBlank="1" showInputMessage="1" showErrorMessage="1" errorTitle="Legal Status" error="Please only select options from the menu provided" sqref="D43:D52">
      <formula1>Legal_Status1</formula1>
    </dataValidation>
    <dataValidation type="list" allowBlank="1" showInputMessage="1" showErrorMessage="1" sqref="D9 D39">
      <formula1>Number1</formula1>
    </dataValidation>
    <dataValidation type="date" operator="lessThanOrEqual" allowBlank="1" showInputMessage="1" showErrorMessage="1" sqref="D13:D22">
      <formula1>TODAY()-1</formula1>
    </dataValidation>
    <dataValidation type="decimal" allowBlank="1" showInputMessage="1" showErrorMessage="1" sqref="I13:I22 H43:H52">
      <formula1>0</formula1>
      <formula2>1</formula2>
    </dataValidation>
    <dataValidation type="custom" allowBlank="1" showInputMessage="1" showErrorMessage="1" errorTitle="Invalid Input" error="Please ensure that answers contain text" sqref="C57:E61">
      <formula1>ISTEXT(C57:E61)</formula1>
    </dataValidation>
    <dataValidation type="list" operator="lessThanOrEqual" allowBlank="1" showInputMessage="1" showErrorMessage="1" sqref="E13:E22">
      <formula1>Id_Type</formula1>
    </dataValidation>
    <dataValidation type="textLength" operator="lessThan" allowBlank="1" showInputMessage="1" showErrorMessage="1" errorTitle="Cell Values" error="Please do not enter any data into this cell_x000a_" sqref="C75">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2</xdr:col>
                    <xdr:colOff>1257300</xdr:colOff>
                    <xdr:row>8</xdr:row>
                    <xdr:rowOff>9525</xdr:rowOff>
                  </from>
                  <to>
                    <xdr:col>2</xdr:col>
                    <xdr:colOff>2333625</xdr:colOff>
                    <xdr:row>8</xdr:row>
                    <xdr:rowOff>600075</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2</xdr:col>
                    <xdr:colOff>2352675</xdr:colOff>
                    <xdr:row>8</xdr:row>
                    <xdr:rowOff>9525</xdr:rowOff>
                  </from>
                  <to>
                    <xdr:col>2</xdr:col>
                    <xdr:colOff>3429000</xdr:colOff>
                    <xdr:row>8</xdr:row>
                    <xdr:rowOff>600075</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2</xdr:col>
                    <xdr:colOff>1257300</xdr:colOff>
                    <xdr:row>38</xdr:row>
                    <xdr:rowOff>9525</xdr:rowOff>
                  </from>
                  <to>
                    <xdr:col>2</xdr:col>
                    <xdr:colOff>2333625</xdr:colOff>
                    <xdr:row>38</xdr:row>
                    <xdr:rowOff>695325</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2</xdr:col>
                    <xdr:colOff>2352675</xdr:colOff>
                    <xdr:row>38</xdr:row>
                    <xdr:rowOff>9525</xdr:rowOff>
                  </from>
                  <to>
                    <xdr:col>2</xdr:col>
                    <xdr:colOff>3429000</xdr:colOff>
                    <xdr:row>38</xdr:row>
                    <xdr:rowOff>695325</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7</xdr:col>
                    <xdr:colOff>400050</xdr:colOff>
                    <xdr:row>12</xdr:row>
                    <xdr:rowOff>9525</xdr:rowOff>
                  </from>
                  <to>
                    <xdr:col>7</xdr:col>
                    <xdr:colOff>1028700</xdr:colOff>
                    <xdr:row>12</xdr:row>
                    <xdr:rowOff>390525</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7</xdr:col>
                    <xdr:colOff>1047750</xdr:colOff>
                    <xdr:row>12</xdr:row>
                    <xdr:rowOff>9525</xdr:rowOff>
                  </from>
                  <to>
                    <xdr:col>7</xdr:col>
                    <xdr:colOff>1676400</xdr:colOff>
                    <xdr:row>12</xdr:row>
                    <xdr:rowOff>390525</xdr:rowOff>
                  </to>
                </anchor>
              </controlPr>
            </control>
          </mc:Choice>
        </mc:AlternateContent>
        <mc:AlternateContent xmlns:mc="http://schemas.openxmlformats.org/markup-compatibility/2006">
          <mc:Choice Requires="x14">
            <control shapeId="47111" r:id="rId10" name="Check Box 7">
              <controlPr defaultSize="0" autoFill="0" autoLine="0" autoPict="0">
                <anchor moveWithCells="1">
                  <from>
                    <xdr:col>6</xdr:col>
                    <xdr:colOff>342900</xdr:colOff>
                    <xdr:row>12</xdr:row>
                    <xdr:rowOff>9525</xdr:rowOff>
                  </from>
                  <to>
                    <xdr:col>6</xdr:col>
                    <xdr:colOff>1095375</xdr:colOff>
                    <xdr:row>12</xdr:row>
                    <xdr:rowOff>390525</xdr:rowOff>
                  </to>
                </anchor>
              </controlPr>
            </control>
          </mc:Choice>
        </mc:AlternateContent>
        <mc:AlternateContent xmlns:mc="http://schemas.openxmlformats.org/markup-compatibility/2006">
          <mc:Choice Requires="x14">
            <control shapeId="47112" r:id="rId11" name="Check Box 8">
              <controlPr defaultSize="0" autoFill="0" autoLine="0" autoPict="0">
                <anchor moveWithCells="1">
                  <from>
                    <xdr:col>6</xdr:col>
                    <xdr:colOff>1114425</xdr:colOff>
                    <xdr:row>12</xdr:row>
                    <xdr:rowOff>9525</xdr:rowOff>
                  </from>
                  <to>
                    <xdr:col>6</xdr:col>
                    <xdr:colOff>1866900</xdr:colOff>
                    <xdr:row>12</xdr:row>
                    <xdr:rowOff>390525</xdr:rowOff>
                  </to>
                </anchor>
              </controlPr>
            </control>
          </mc:Choice>
        </mc:AlternateContent>
        <mc:AlternateContent xmlns:mc="http://schemas.openxmlformats.org/markup-compatibility/2006">
          <mc:Choice Requires="x14">
            <control shapeId="47113" r:id="rId12" name="Check Box 9">
              <controlPr defaultSize="0" autoFill="0" autoLine="0" autoPict="0">
                <anchor moveWithCells="1">
                  <from>
                    <xdr:col>7</xdr:col>
                    <xdr:colOff>400050</xdr:colOff>
                    <xdr:row>13</xdr:row>
                    <xdr:rowOff>9525</xdr:rowOff>
                  </from>
                  <to>
                    <xdr:col>7</xdr:col>
                    <xdr:colOff>1028700</xdr:colOff>
                    <xdr:row>13</xdr:row>
                    <xdr:rowOff>390525</xdr:rowOff>
                  </to>
                </anchor>
              </controlPr>
            </control>
          </mc:Choice>
        </mc:AlternateContent>
        <mc:AlternateContent xmlns:mc="http://schemas.openxmlformats.org/markup-compatibility/2006">
          <mc:Choice Requires="x14">
            <control shapeId="47114" r:id="rId13" name="Check Box 10">
              <controlPr defaultSize="0" autoFill="0" autoLine="0" autoPict="0">
                <anchor moveWithCells="1">
                  <from>
                    <xdr:col>7</xdr:col>
                    <xdr:colOff>1047750</xdr:colOff>
                    <xdr:row>13</xdr:row>
                    <xdr:rowOff>9525</xdr:rowOff>
                  </from>
                  <to>
                    <xdr:col>7</xdr:col>
                    <xdr:colOff>1676400</xdr:colOff>
                    <xdr:row>13</xdr:row>
                    <xdr:rowOff>390525</xdr:rowOff>
                  </to>
                </anchor>
              </controlPr>
            </control>
          </mc:Choice>
        </mc:AlternateContent>
        <mc:AlternateContent xmlns:mc="http://schemas.openxmlformats.org/markup-compatibility/2006">
          <mc:Choice Requires="x14">
            <control shapeId="47115" r:id="rId14" name="Check Box 11">
              <controlPr defaultSize="0" autoFill="0" autoLine="0" autoPict="0">
                <anchor moveWithCells="1">
                  <from>
                    <xdr:col>6</xdr:col>
                    <xdr:colOff>342900</xdr:colOff>
                    <xdr:row>13</xdr:row>
                    <xdr:rowOff>9525</xdr:rowOff>
                  </from>
                  <to>
                    <xdr:col>6</xdr:col>
                    <xdr:colOff>1095375</xdr:colOff>
                    <xdr:row>13</xdr:row>
                    <xdr:rowOff>390525</xdr:rowOff>
                  </to>
                </anchor>
              </controlPr>
            </control>
          </mc:Choice>
        </mc:AlternateContent>
        <mc:AlternateContent xmlns:mc="http://schemas.openxmlformats.org/markup-compatibility/2006">
          <mc:Choice Requires="x14">
            <control shapeId="47116" r:id="rId15" name="Check Box 12">
              <controlPr defaultSize="0" autoFill="0" autoLine="0" autoPict="0">
                <anchor moveWithCells="1">
                  <from>
                    <xdr:col>6</xdr:col>
                    <xdr:colOff>1114425</xdr:colOff>
                    <xdr:row>13</xdr:row>
                    <xdr:rowOff>9525</xdr:rowOff>
                  </from>
                  <to>
                    <xdr:col>6</xdr:col>
                    <xdr:colOff>1866900</xdr:colOff>
                    <xdr:row>13</xdr:row>
                    <xdr:rowOff>390525</xdr:rowOff>
                  </to>
                </anchor>
              </controlPr>
            </control>
          </mc:Choice>
        </mc:AlternateContent>
        <mc:AlternateContent xmlns:mc="http://schemas.openxmlformats.org/markup-compatibility/2006">
          <mc:Choice Requires="x14">
            <control shapeId="47117" r:id="rId16" name="Check Box 13">
              <controlPr defaultSize="0" autoFill="0" autoLine="0" autoPict="0">
                <anchor moveWithCells="1">
                  <from>
                    <xdr:col>7</xdr:col>
                    <xdr:colOff>400050</xdr:colOff>
                    <xdr:row>14</xdr:row>
                    <xdr:rowOff>9525</xdr:rowOff>
                  </from>
                  <to>
                    <xdr:col>7</xdr:col>
                    <xdr:colOff>1028700</xdr:colOff>
                    <xdr:row>14</xdr:row>
                    <xdr:rowOff>390525</xdr:rowOff>
                  </to>
                </anchor>
              </controlPr>
            </control>
          </mc:Choice>
        </mc:AlternateContent>
        <mc:AlternateContent xmlns:mc="http://schemas.openxmlformats.org/markup-compatibility/2006">
          <mc:Choice Requires="x14">
            <control shapeId="47118" r:id="rId17" name="Check Box 14">
              <controlPr defaultSize="0" autoFill="0" autoLine="0" autoPict="0">
                <anchor moveWithCells="1">
                  <from>
                    <xdr:col>7</xdr:col>
                    <xdr:colOff>1047750</xdr:colOff>
                    <xdr:row>14</xdr:row>
                    <xdr:rowOff>9525</xdr:rowOff>
                  </from>
                  <to>
                    <xdr:col>7</xdr:col>
                    <xdr:colOff>1676400</xdr:colOff>
                    <xdr:row>14</xdr:row>
                    <xdr:rowOff>390525</xdr:rowOff>
                  </to>
                </anchor>
              </controlPr>
            </control>
          </mc:Choice>
        </mc:AlternateContent>
        <mc:AlternateContent xmlns:mc="http://schemas.openxmlformats.org/markup-compatibility/2006">
          <mc:Choice Requires="x14">
            <control shapeId="47119" r:id="rId18" name="Check Box 15">
              <controlPr defaultSize="0" autoFill="0" autoLine="0" autoPict="0">
                <anchor moveWithCells="1">
                  <from>
                    <xdr:col>6</xdr:col>
                    <xdr:colOff>342900</xdr:colOff>
                    <xdr:row>14</xdr:row>
                    <xdr:rowOff>9525</xdr:rowOff>
                  </from>
                  <to>
                    <xdr:col>6</xdr:col>
                    <xdr:colOff>1095375</xdr:colOff>
                    <xdr:row>14</xdr:row>
                    <xdr:rowOff>390525</xdr:rowOff>
                  </to>
                </anchor>
              </controlPr>
            </control>
          </mc:Choice>
        </mc:AlternateContent>
        <mc:AlternateContent xmlns:mc="http://schemas.openxmlformats.org/markup-compatibility/2006">
          <mc:Choice Requires="x14">
            <control shapeId="47120" r:id="rId19" name="Check Box 16">
              <controlPr defaultSize="0" autoFill="0" autoLine="0" autoPict="0">
                <anchor moveWithCells="1">
                  <from>
                    <xdr:col>6</xdr:col>
                    <xdr:colOff>1114425</xdr:colOff>
                    <xdr:row>14</xdr:row>
                    <xdr:rowOff>9525</xdr:rowOff>
                  </from>
                  <to>
                    <xdr:col>6</xdr:col>
                    <xdr:colOff>1866900</xdr:colOff>
                    <xdr:row>14</xdr:row>
                    <xdr:rowOff>390525</xdr:rowOff>
                  </to>
                </anchor>
              </controlPr>
            </control>
          </mc:Choice>
        </mc:AlternateContent>
        <mc:AlternateContent xmlns:mc="http://schemas.openxmlformats.org/markup-compatibility/2006">
          <mc:Choice Requires="x14">
            <control shapeId="47121" r:id="rId20" name="Check Box 17">
              <controlPr defaultSize="0" autoFill="0" autoLine="0" autoPict="0">
                <anchor moveWithCells="1">
                  <from>
                    <xdr:col>7</xdr:col>
                    <xdr:colOff>400050</xdr:colOff>
                    <xdr:row>15</xdr:row>
                    <xdr:rowOff>9525</xdr:rowOff>
                  </from>
                  <to>
                    <xdr:col>7</xdr:col>
                    <xdr:colOff>1028700</xdr:colOff>
                    <xdr:row>15</xdr:row>
                    <xdr:rowOff>390525</xdr:rowOff>
                  </to>
                </anchor>
              </controlPr>
            </control>
          </mc:Choice>
        </mc:AlternateContent>
        <mc:AlternateContent xmlns:mc="http://schemas.openxmlformats.org/markup-compatibility/2006">
          <mc:Choice Requires="x14">
            <control shapeId="47122" r:id="rId21" name="Check Box 18">
              <controlPr defaultSize="0" autoFill="0" autoLine="0" autoPict="0">
                <anchor moveWithCells="1">
                  <from>
                    <xdr:col>7</xdr:col>
                    <xdr:colOff>1047750</xdr:colOff>
                    <xdr:row>15</xdr:row>
                    <xdr:rowOff>9525</xdr:rowOff>
                  </from>
                  <to>
                    <xdr:col>7</xdr:col>
                    <xdr:colOff>1676400</xdr:colOff>
                    <xdr:row>15</xdr:row>
                    <xdr:rowOff>390525</xdr:rowOff>
                  </to>
                </anchor>
              </controlPr>
            </control>
          </mc:Choice>
        </mc:AlternateContent>
        <mc:AlternateContent xmlns:mc="http://schemas.openxmlformats.org/markup-compatibility/2006">
          <mc:Choice Requires="x14">
            <control shapeId="47123" r:id="rId22" name="Check Box 19">
              <controlPr defaultSize="0" autoFill="0" autoLine="0" autoPict="0">
                <anchor moveWithCells="1">
                  <from>
                    <xdr:col>6</xdr:col>
                    <xdr:colOff>342900</xdr:colOff>
                    <xdr:row>15</xdr:row>
                    <xdr:rowOff>9525</xdr:rowOff>
                  </from>
                  <to>
                    <xdr:col>6</xdr:col>
                    <xdr:colOff>1095375</xdr:colOff>
                    <xdr:row>15</xdr:row>
                    <xdr:rowOff>390525</xdr:rowOff>
                  </to>
                </anchor>
              </controlPr>
            </control>
          </mc:Choice>
        </mc:AlternateContent>
        <mc:AlternateContent xmlns:mc="http://schemas.openxmlformats.org/markup-compatibility/2006">
          <mc:Choice Requires="x14">
            <control shapeId="47124" r:id="rId23" name="Check Box 20">
              <controlPr defaultSize="0" autoFill="0" autoLine="0" autoPict="0">
                <anchor moveWithCells="1">
                  <from>
                    <xdr:col>6</xdr:col>
                    <xdr:colOff>1114425</xdr:colOff>
                    <xdr:row>15</xdr:row>
                    <xdr:rowOff>9525</xdr:rowOff>
                  </from>
                  <to>
                    <xdr:col>6</xdr:col>
                    <xdr:colOff>1866900</xdr:colOff>
                    <xdr:row>15</xdr:row>
                    <xdr:rowOff>390525</xdr:rowOff>
                  </to>
                </anchor>
              </controlPr>
            </control>
          </mc:Choice>
        </mc:AlternateContent>
        <mc:AlternateContent xmlns:mc="http://schemas.openxmlformats.org/markup-compatibility/2006">
          <mc:Choice Requires="x14">
            <control shapeId="47125" r:id="rId24" name="Check Box 21">
              <controlPr defaultSize="0" autoFill="0" autoLine="0" autoPict="0">
                <anchor moveWithCells="1">
                  <from>
                    <xdr:col>7</xdr:col>
                    <xdr:colOff>400050</xdr:colOff>
                    <xdr:row>16</xdr:row>
                    <xdr:rowOff>9525</xdr:rowOff>
                  </from>
                  <to>
                    <xdr:col>7</xdr:col>
                    <xdr:colOff>1028700</xdr:colOff>
                    <xdr:row>16</xdr:row>
                    <xdr:rowOff>390525</xdr:rowOff>
                  </to>
                </anchor>
              </controlPr>
            </control>
          </mc:Choice>
        </mc:AlternateContent>
        <mc:AlternateContent xmlns:mc="http://schemas.openxmlformats.org/markup-compatibility/2006">
          <mc:Choice Requires="x14">
            <control shapeId="47126" r:id="rId25" name="Check Box 22">
              <controlPr defaultSize="0" autoFill="0" autoLine="0" autoPict="0">
                <anchor moveWithCells="1">
                  <from>
                    <xdr:col>7</xdr:col>
                    <xdr:colOff>1047750</xdr:colOff>
                    <xdr:row>16</xdr:row>
                    <xdr:rowOff>9525</xdr:rowOff>
                  </from>
                  <to>
                    <xdr:col>7</xdr:col>
                    <xdr:colOff>1676400</xdr:colOff>
                    <xdr:row>16</xdr:row>
                    <xdr:rowOff>390525</xdr:rowOff>
                  </to>
                </anchor>
              </controlPr>
            </control>
          </mc:Choice>
        </mc:AlternateContent>
        <mc:AlternateContent xmlns:mc="http://schemas.openxmlformats.org/markup-compatibility/2006">
          <mc:Choice Requires="x14">
            <control shapeId="47127" r:id="rId26" name="Check Box 23">
              <controlPr defaultSize="0" autoFill="0" autoLine="0" autoPict="0">
                <anchor moveWithCells="1">
                  <from>
                    <xdr:col>6</xdr:col>
                    <xdr:colOff>342900</xdr:colOff>
                    <xdr:row>16</xdr:row>
                    <xdr:rowOff>9525</xdr:rowOff>
                  </from>
                  <to>
                    <xdr:col>6</xdr:col>
                    <xdr:colOff>1095375</xdr:colOff>
                    <xdr:row>16</xdr:row>
                    <xdr:rowOff>390525</xdr:rowOff>
                  </to>
                </anchor>
              </controlPr>
            </control>
          </mc:Choice>
        </mc:AlternateContent>
        <mc:AlternateContent xmlns:mc="http://schemas.openxmlformats.org/markup-compatibility/2006">
          <mc:Choice Requires="x14">
            <control shapeId="47128" r:id="rId27" name="Check Box 24">
              <controlPr defaultSize="0" autoFill="0" autoLine="0" autoPict="0">
                <anchor moveWithCells="1">
                  <from>
                    <xdr:col>6</xdr:col>
                    <xdr:colOff>1114425</xdr:colOff>
                    <xdr:row>16</xdr:row>
                    <xdr:rowOff>9525</xdr:rowOff>
                  </from>
                  <to>
                    <xdr:col>6</xdr:col>
                    <xdr:colOff>1866900</xdr:colOff>
                    <xdr:row>16</xdr:row>
                    <xdr:rowOff>390525</xdr:rowOff>
                  </to>
                </anchor>
              </controlPr>
            </control>
          </mc:Choice>
        </mc:AlternateContent>
        <mc:AlternateContent xmlns:mc="http://schemas.openxmlformats.org/markup-compatibility/2006">
          <mc:Choice Requires="x14">
            <control shapeId="47129" r:id="rId28" name="Check Box 25">
              <controlPr defaultSize="0" autoFill="0" autoLine="0" autoPict="0">
                <anchor moveWithCells="1">
                  <from>
                    <xdr:col>7</xdr:col>
                    <xdr:colOff>400050</xdr:colOff>
                    <xdr:row>17</xdr:row>
                    <xdr:rowOff>9525</xdr:rowOff>
                  </from>
                  <to>
                    <xdr:col>7</xdr:col>
                    <xdr:colOff>1028700</xdr:colOff>
                    <xdr:row>17</xdr:row>
                    <xdr:rowOff>390525</xdr:rowOff>
                  </to>
                </anchor>
              </controlPr>
            </control>
          </mc:Choice>
        </mc:AlternateContent>
        <mc:AlternateContent xmlns:mc="http://schemas.openxmlformats.org/markup-compatibility/2006">
          <mc:Choice Requires="x14">
            <control shapeId="47130" r:id="rId29" name="Check Box 26">
              <controlPr defaultSize="0" autoFill="0" autoLine="0" autoPict="0">
                <anchor moveWithCells="1">
                  <from>
                    <xdr:col>7</xdr:col>
                    <xdr:colOff>1047750</xdr:colOff>
                    <xdr:row>17</xdr:row>
                    <xdr:rowOff>9525</xdr:rowOff>
                  </from>
                  <to>
                    <xdr:col>7</xdr:col>
                    <xdr:colOff>1676400</xdr:colOff>
                    <xdr:row>17</xdr:row>
                    <xdr:rowOff>390525</xdr:rowOff>
                  </to>
                </anchor>
              </controlPr>
            </control>
          </mc:Choice>
        </mc:AlternateContent>
        <mc:AlternateContent xmlns:mc="http://schemas.openxmlformats.org/markup-compatibility/2006">
          <mc:Choice Requires="x14">
            <control shapeId="47131" r:id="rId30" name="Check Box 27">
              <controlPr defaultSize="0" autoFill="0" autoLine="0" autoPict="0">
                <anchor moveWithCells="1">
                  <from>
                    <xdr:col>6</xdr:col>
                    <xdr:colOff>342900</xdr:colOff>
                    <xdr:row>17</xdr:row>
                    <xdr:rowOff>9525</xdr:rowOff>
                  </from>
                  <to>
                    <xdr:col>6</xdr:col>
                    <xdr:colOff>1095375</xdr:colOff>
                    <xdr:row>17</xdr:row>
                    <xdr:rowOff>390525</xdr:rowOff>
                  </to>
                </anchor>
              </controlPr>
            </control>
          </mc:Choice>
        </mc:AlternateContent>
        <mc:AlternateContent xmlns:mc="http://schemas.openxmlformats.org/markup-compatibility/2006">
          <mc:Choice Requires="x14">
            <control shapeId="47132" r:id="rId31" name="Check Box 28">
              <controlPr defaultSize="0" autoFill="0" autoLine="0" autoPict="0">
                <anchor moveWithCells="1">
                  <from>
                    <xdr:col>6</xdr:col>
                    <xdr:colOff>1114425</xdr:colOff>
                    <xdr:row>17</xdr:row>
                    <xdr:rowOff>9525</xdr:rowOff>
                  </from>
                  <to>
                    <xdr:col>6</xdr:col>
                    <xdr:colOff>1866900</xdr:colOff>
                    <xdr:row>17</xdr:row>
                    <xdr:rowOff>390525</xdr:rowOff>
                  </to>
                </anchor>
              </controlPr>
            </control>
          </mc:Choice>
        </mc:AlternateContent>
        <mc:AlternateContent xmlns:mc="http://schemas.openxmlformats.org/markup-compatibility/2006">
          <mc:Choice Requires="x14">
            <control shapeId="47133" r:id="rId32" name="Check Box 29">
              <controlPr defaultSize="0" autoFill="0" autoLine="0" autoPict="0">
                <anchor moveWithCells="1">
                  <from>
                    <xdr:col>7</xdr:col>
                    <xdr:colOff>400050</xdr:colOff>
                    <xdr:row>18</xdr:row>
                    <xdr:rowOff>9525</xdr:rowOff>
                  </from>
                  <to>
                    <xdr:col>7</xdr:col>
                    <xdr:colOff>1028700</xdr:colOff>
                    <xdr:row>18</xdr:row>
                    <xdr:rowOff>390525</xdr:rowOff>
                  </to>
                </anchor>
              </controlPr>
            </control>
          </mc:Choice>
        </mc:AlternateContent>
        <mc:AlternateContent xmlns:mc="http://schemas.openxmlformats.org/markup-compatibility/2006">
          <mc:Choice Requires="x14">
            <control shapeId="47134" r:id="rId33" name="Check Box 30">
              <controlPr defaultSize="0" autoFill="0" autoLine="0" autoPict="0">
                <anchor moveWithCells="1">
                  <from>
                    <xdr:col>7</xdr:col>
                    <xdr:colOff>1047750</xdr:colOff>
                    <xdr:row>18</xdr:row>
                    <xdr:rowOff>9525</xdr:rowOff>
                  </from>
                  <to>
                    <xdr:col>7</xdr:col>
                    <xdr:colOff>1676400</xdr:colOff>
                    <xdr:row>18</xdr:row>
                    <xdr:rowOff>390525</xdr:rowOff>
                  </to>
                </anchor>
              </controlPr>
            </control>
          </mc:Choice>
        </mc:AlternateContent>
        <mc:AlternateContent xmlns:mc="http://schemas.openxmlformats.org/markup-compatibility/2006">
          <mc:Choice Requires="x14">
            <control shapeId="47135" r:id="rId34" name="Check Box 31">
              <controlPr defaultSize="0" autoFill="0" autoLine="0" autoPict="0">
                <anchor moveWithCells="1">
                  <from>
                    <xdr:col>6</xdr:col>
                    <xdr:colOff>342900</xdr:colOff>
                    <xdr:row>18</xdr:row>
                    <xdr:rowOff>9525</xdr:rowOff>
                  </from>
                  <to>
                    <xdr:col>6</xdr:col>
                    <xdr:colOff>1095375</xdr:colOff>
                    <xdr:row>18</xdr:row>
                    <xdr:rowOff>390525</xdr:rowOff>
                  </to>
                </anchor>
              </controlPr>
            </control>
          </mc:Choice>
        </mc:AlternateContent>
        <mc:AlternateContent xmlns:mc="http://schemas.openxmlformats.org/markup-compatibility/2006">
          <mc:Choice Requires="x14">
            <control shapeId="47136" r:id="rId35" name="Check Box 32">
              <controlPr defaultSize="0" autoFill="0" autoLine="0" autoPict="0">
                <anchor moveWithCells="1">
                  <from>
                    <xdr:col>6</xdr:col>
                    <xdr:colOff>1114425</xdr:colOff>
                    <xdr:row>18</xdr:row>
                    <xdr:rowOff>9525</xdr:rowOff>
                  </from>
                  <to>
                    <xdr:col>6</xdr:col>
                    <xdr:colOff>1866900</xdr:colOff>
                    <xdr:row>18</xdr:row>
                    <xdr:rowOff>390525</xdr:rowOff>
                  </to>
                </anchor>
              </controlPr>
            </control>
          </mc:Choice>
        </mc:AlternateContent>
        <mc:AlternateContent xmlns:mc="http://schemas.openxmlformats.org/markup-compatibility/2006">
          <mc:Choice Requires="x14">
            <control shapeId="47137" r:id="rId36" name="Check Box 33">
              <controlPr defaultSize="0" autoFill="0" autoLine="0" autoPict="0">
                <anchor moveWithCells="1">
                  <from>
                    <xdr:col>7</xdr:col>
                    <xdr:colOff>400050</xdr:colOff>
                    <xdr:row>19</xdr:row>
                    <xdr:rowOff>9525</xdr:rowOff>
                  </from>
                  <to>
                    <xdr:col>7</xdr:col>
                    <xdr:colOff>1028700</xdr:colOff>
                    <xdr:row>19</xdr:row>
                    <xdr:rowOff>390525</xdr:rowOff>
                  </to>
                </anchor>
              </controlPr>
            </control>
          </mc:Choice>
        </mc:AlternateContent>
        <mc:AlternateContent xmlns:mc="http://schemas.openxmlformats.org/markup-compatibility/2006">
          <mc:Choice Requires="x14">
            <control shapeId="47138" r:id="rId37" name="Check Box 34">
              <controlPr defaultSize="0" autoFill="0" autoLine="0" autoPict="0">
                <anchor moveWithCells="1">
                  <from>
                    <xdr:col>7</xdr:col>
                    <xdr:colOff>1047750</xdr:colOff>
                    <xdr:row>19</xdr:row>
                    <xdr:rowOff>9525</xdr:rowOff>
                  </from>
                  <to>
                    <xdr:col>7</xdr:col>
                    <xdr:colOff>1676400</xdr:colOff>
                    <xdr:row>19</xdr:row>
                    <xdr:rowOff>390525</xdr:rowOff>
                  </to>
                </anchor>
              </controlPr>
            </control>
          </mc:Choice>
        </mc:AlternateContent>
        <mc:AlternateContent xmlns:mc="http://schemas.openxmlformats.org/markup-compatibility/2006">
          <mc:Choice Requires="x14">
            <control shapeId="47139" r:id="rId38" name="Check Box 35">
              <controlPr defaultSize="0" autoFill="0" autoLine="0" autoPict="0">
                <anchor moveWithCells="1">
                  <from>
                    <xdr:col>6</xdr:col>
                    <xdr:colOff>342900</xdr:colOff>
                    <xdr:row>19</xdr:row>
                    <xdr:rowOff>9525</xdr:rowOff>
                  </from>
                  <to>
                    <xdr:col>6</xdr:col>
                    <xdr:colOff>1095375</xdr:colOff>
                    <xdr:row>19</xdr:row>
                    <xdr:rowOff>390525</xdr:rowOff>
                  </to>
                </anchor>
              </controlPr>
            </control>
          </mc:Choice>
        </mc:AlternateContent>
        <mc:AlternateContent xmlns:mc="http://schemas.openxmlformats.org/markup-compatibility/2006">
          <mc:Choice Requires="x14">
            <control shapeId="47140" r:id="rId39" name="Check Box 36">
              <controlPr defaultSize="0" autoFill="0" autoLine="0" autoPict="0">
                <anchor moveWithCells="1">
                  <from>
                    <xdr:col>6</xdr:col>
                    <xdr:colOff>1114425</xdr:colOff>
                    <xdr:row>19</xdr:row>
                    <xdr:rowOff>9525</xdr:rowOff>
                  </from>
                  <to>
                    <xdr:col>6</xdr:col>
                    <xdr:colOff>1866900</xdr:colOff>
                    <xdr:row>19</xdr:row>
                    <xdr:rowOff>390525</xdr:rowOff>
                  </to>
                </anchor>
              </controlPr>
            </control>
          </mc:Choice>
        </mc:AlternateContent>
        <mc:AlternateContent xmlns:mc="http://schemas.openxmlformats.org/markup-compatibility/2006">
          <mc:Choice Requires="x14">
            <control shapeId="47141" r:id="rId40" name="Check Box 37">
              <controlPr defaultSize="0" autoFill="0" autoLine="0" autoPict="0">
                <anchor moveWithCells="1">
                  <from>
                    <xdr:col>7</xdr:col>
                    <xdr:colOff>400050</xdr:colOff>
                    <xdr:row>20</xdr:row>
                    <xdr:rowOff>9525</xdr:rowOff>
                  </from>
                  <to>
                    <xdr:col>7</xdr:col>
                    <xdr:colOff>1028700</xdr:colOff>
                    <xdr:row>20</xdr:row>
                    <xdr:rowOff>390525</xdr:rowOff>
                  </to>
                </anchor>
              </controlPr>
            </control>
          </mc:Choice>
        </mc:AlternateContent>
        <mc:AlternateContent xmlns:mc="http://schemas.openxmlformats.org/markup-compatibility/2006">
          <mc:Choice Requires="x14">
            <control shapeId="47142" r:id="rId41" name="Check Box 38">
              <controlPr defaultSize="0" autoFill="0" autoLine="0" autoPict="0">
                <anchor moveWithCells="1">
                  <from>
                    <xdr:col>7</xdr:col>
                    <xdr:colOff>1047750</xdr:colOff>
                    <xdr:row>20</xdr:row>
                    <xdr:rowOff>9525</xdr:rowOff>
                  </from>
                  <to>
                    <xdr:col>7</xdr:col>
                    <xdr:colOff>1676400</xdr:colOff>
                    <xdr:row>20</xdr:row>
                    <xdr:rowOff>390525</xdr:rowOff>
                  </to>
                </anchor>
              </controlPr>
            </control>
          </mc:Choice>
        </mc:AlternateContent>
        <mc:AlternateContent xmlns:mc="http://schemas.openxmlformats.org/markup-compatibility/2006">
          <mc:Choice Requires="x14">
            <control shapeId="47143" r:id="rId42" name="Check Box 39">
              <controlPr defaultSize="0" autoFill="0" autoLine="0" autoPict="0">
                <anchor moveWithCells="1">
                  <from>
                    <xdr:col>6</xdr:col>
                    <xdr:colOff>342900</xdr:colOff>
                    <xdr:row>20</xdr:row>
                    <xdr:rowOff>9525</xdr:rowOff>
                  </from>
                  <to>
                    <xdr:col>6</xdr:col>
                    <xdr:colOff>1095375</xdr:colOff>
                    <xdr:row>20</xdr:row>
                    <xdr:rowOff>390525</xdr:rowOff>
                  </to>
                </anchor>
              </controlPr>
            </control>
          </mc:Choice>
        </mc:AlternateContent>
        <mc:AlternateContent xmlns:mc="http://schemas.openxmlformats.org/markup-compatibility/2006">
          <mc:Choice Requires="x14">
            <control shapeId="47144" r:id="rId43" name="Check Box 40">
              <controlPr defaultSize="0" autoFill="0" autoLine="0" autoPict="0">
                <anchor moveWithCells="1">
                  <from>
                    <xdr:col>6</xdr:col>
                    <xdr:colOff>1114425</xdr:colOff>
                    <xdr:row>20</xdr:row>
                    <xdr:rowOff>9525</xdr:rowOff>
                  </from>
                  <to>
                    <xdr:col>6</xdr:col>
                    <xdr:colOff>1866900</xdr:colOff>
                    <xdr:row>20</xdr:row>
                    <xdr:rowOff>390525</xdr:rowOff>
                  </to>
                </anchor>
              </controlPr>
            </control>
          </mc:Choice>
        </mc:AlternateContent>
        <mc:AlternateContent xmlns:mc="http://schemas.openxmlformats.org/markup-compatibility/2006">
          <mc:Choice Requires="x14">
            <control shapeId="47145" r:id="rId44" name="Check Box 41">
              <controlPr defaultSize="0" autoFill="0" autoLine="0" autoPict="0">
                <anchor moveWithCells="1">
                  <from>
                    <xdr:col>7</xdr:col>
                    <xdr:colOff>400050</xdr:colOff>
                    <xdr:row>21</xdr:row>
                    <xdr:rowOff>9525</xdr:rowOff>
                  </from>
                  <to>
                    <xdr:col>7</xdr:col>
                    <xdr:colOff>1028700</xdr:colOff>
                    <xdr:row>21</xdr:row>
                    <xdr:rowOff>390525</xdr:rowOff>
                  </to>
                </anchor>
              </controlPr>
            </control>
          </mc:Choice>
        </mc:AlternateContent>
        <mc:AlternateContent xmlns:mc="http://schemas.openxmlformats.org/markup-compatibility/2006">
          <mc:Choice Requires="x14">
            <control shapeId="47146" r:id="rId45" name="Check Box 42">
              <controlPr defaultSize="0" autoFill="0" autoLine="0" autoPict="0">
                <anchor moveWithCells="1">
                  <from>
                    <xdr:col>7</xdr:col>
                    <xdr:colOff>1047750</xdr:colOff>
                    <xdr:row>21</xdr:row>
                    <xdr:rowOff>9525</xdr:rowOff>
                  </from>
                  <to>
                    <xdr:col>7</xdr:col>
                    <xdr:colOff>1676400</xdr:colOff>
                    <xdr:row>21</xdr:row>
                    <xdr:rowOff>390525</xdr:rowOff>
                  </to>
                </anchor>
              </controlPr>
            </control>
          </mc:Choice>
        </mc:AlternateContent>
        <mc:AlternateContent xmlns:mc="http://schemas.openxmlformats.org/markup-compatibility/2006">
          <mc:Choice Requires="x14">
            <control shapeId="47147" r:id="rId46" name="Check Box 43">
              <controlPr defaultSize="0" autoFill="0" autoLine="0" autoPict="0">
                <anchor moveWithCells="1">
                  <from>
                    <xdr:col>6</xdr:col>
                    <xdr:colOff>342900</xdr:colOff>
                    <xdr:row>21</xdr:row>
                    <xdr:rowOff>9525</xdr:rowOff>
                  </from>
                  <to>
                    <xdr:col>6</xdr:col>
                    <xdr:colOff>1095375</xdr:colOff>
                    <xdr:row>21</xdr:row>
                    <xdr:rowOff>390525</xdr:rowOff>
                  </to>
                </anchor>
              </controlPr>
            </control>
          </mc:Choice>
        </mc:AlternateContent>
        <mc:AlternateContent xmlns:mc="http://schemas.openxmlformats.org/markup-compatibility/2006">
          <mc:Choice Requires="x14">
            <control shapeId="47148" r:id="rId47" name="Check Box 44">
              <controlPr defaultSize="0" autoFill="0" autoLine="0" autoPict="0">
                <anchor moveWithCells="1">
                  <from>
                    <xdr:col>6</xdr:col>
                    <xdr:colOff>1114425</xdr:colOff>
                    <xdr:row>21</xdr:row>
                    <xdr:rowOff>9525</xdr:rowOff>
                  </from>
                  <to>
                    <xdr:col>6</xdr:col>
                    <xdr:colOff>1866900</xdr:colOff>
                    <xdr:row>21</xdr:row>
                    <xdr:rowOff>390525</xdr:rowOff>
                  </to>
                </anchor>
              </controlPr>
            </control>
          </mc:Choice>
        </mc:AlternateContent>
        <mc:AlternateContent xmlns:mc="http://schemas.openxmlformats.org/markup-compatibility/2006">
          <mc:Choice Requires="x14">
            <control shapeId="47149" r:id="rId48" name="Check Box 45">
              <controlPr defaultSize="0" autoFill="0" autoLine="0" autoPict="0">
                <anchor moveWithCells="1">
                  <from>
                    <xdr:col>2</xdr:col>
                    <xdr:colOff>1276350</xdr:colOff>
                    <xdr:row>25</xdr:row>
                    <xdr:rowOff>9525</xdr:rowOff>
                  </from>
                  <to>
                    <xdr:col>2</xdr:col>
                    <xdr:colOff>2352675</xdr:colOff>
                    <xdr:row>25</xdr:row>
                    <xdr:rowOff>800100</xdr:rowOff>
                  </to>
                </anchor>
              </controlPr>
            </control>
          </mc:Choice>
        </mc:AlternateContent>
        <mc:AlternateContent xmlns:mc="http://schemas.openxmlformats.org/markup-compatibility/2006">
          <mc:Choice Requires="x14">
            <control shapeId="47150" r:id="rId49" name="Check Box 46">
              <controlPr defaultSize="0" autoFill="0" autoLine="0" autoPict="0">
                <anchor moveWithCells="1">
                  <from>
                    <xdr:col>2</xdr:col>
                    <xdr:colOff>2371725</xdr:colOff>
                    <xdr:row>25</xdr:row>
                    <xdr:rowOff>9525</xdr:rowOff>
                  </from>
                  <to>
                    <xdr:col>2</xdr:col>
                    <xdr:colOff>3448050</xdr:colOff>
                    <xdr:row>25</xdr:row>
                    <xdr:rowOff>800100</xdr:rowOff>
                  </to>
                </anchor>
              </controlPr>
            </control>
          </mc:Choice>
        </mc:AlternateContent>
        <mc:AlternateContent xmlns:mc="http://schemas.openxmlformats.org/markup-compatibility/2006">
          <mc:Choice Requires="x14">
            <control shapeId="47151" r:id="rId50" name="Check Box 47">
              <controlPr defaultSize="0" autoFill="0" autoLine="0" autoPict="0">
                <anchor moveWithCells="1">
                  <from>
                    <xdr:col>6</xdr:col>
                    <xdr:colOff>400050</xdr:colOff>
                    <xdr:row>42</xdr:row>
                    <xdr:rowOff>9525</xdr:rowOff>
                  </from>
                  <to>
                    <xdr:col>6</xdr:col>
                    <xdr:colOff>1028700</xdr:colOff>
                    <xdr:row>42</xdr:row>
                    <xdr:rowOff>390525</xdr:rowOff>
                  </to>
                </anchor>
              </controlPr>
            </control>
          </mc:Choice>
        </mc:AlternateContent>
        <mc:AlternateContent xmlns:mc="http://schemas.openxmlformats.org/markup-compatibility/2006">
          <mc:Choice Requires="x14">
            <control shapeId="47152" r:id="rId51" name="Check Box 48">
              <controlPr defaultSize="0" autoFill="0" autoLine="0" autoPict="0">
                <anchor moveWithCells="1">
                  <from>
                    <xdr:col>6</xdr:col>
                    <xdr:colOff>1047750</xdr:colOff>
                    <xdr:row>42</xdr:row>
                    <xdr:rowOff>9525</xdr:rowOff>
                  </from>
                  <to>
                    <xdr:col>6</xdr:col>
                    <xdr:colOff>1676400</xdr:colOff>
                    <xdr:row>42</xdr:row>
                    <xdr:rowOff>390525</xdr:rowOff>
                  </to>
                </anchor>
              </controlPr>
            </control>
          </mc:Choice>
        </mc:AlternateContent>
        <mc:AlternateContent xmlns:mc="http://schemas.openxmlformats.org/markup-compatibility/2006">
          <mc:Choice Requires="x14">
            <control shapeId="47153" r:id="rId52" name="Check Box 49">
              <controlPr defaultSize="0" autoFill="0" autoLine="0" autoPict="0">
                <anchor moveWithCells="1">
                  <from>
                    <xdr:col>5</xdr:col>
                    <xdr:colOff>342900</xdr:colOff>
                    <xdr:row>42</xdr:row>
                    <xdr:rowOff>9525</xdr:rowOff>
                  </from>
                  <to>
                    <xdr:col>5</xdr:col>
                    <xdr:colOff>1095375</xdr:colOff>
                    <xdr:row>42</xdr:row>
                    <xdr:rowOff>390525</xdr:rowOff>
                  </to>
                </anchor>
              </controlPr>
            </control>
          </mc:Choice>
        </mc:AlternateContent>
        <mc:AlternateContent xmlns:mc="http://schemas.openxmlformats.org/markup-compatibility/2006">
          <mc:Choice Requires="x14">
            <control shapeId="47154" r:id="rId53" name="Check Box 50">
              <controlPr defaultSize="0" autoFill="0" autoLine="0" autoPict="0">
                <anchor moveWithCells="1">
                  <from>
                    <xdr:col>5</xdr:col>
                    <xdr:colOff>1114425</xdr:colOff>
                    <xdr:row>42</xdr:row>
                    <xdr:rowOff>9525</xdr:rowOff>
                  </from>
                  <to>
                    <xdr:col>5</xdr:col>
                    <xdr:colOff>1866900</xdr:colOff>
                    <xdr:row>42</xdr:row>
                    <xdr:rowOff>390525</xdr:rowOff>
                  </to>
                </anchor>
              </controlPr>
            </control>
          </mc:Choice>
        </mc:AlternateContent>
        <mc:AlternateContent xmlns:mc="http://schemas.openxmlformats.org/markup-compatibility/2006">
          <mc:Choice Requires="x14">
            <control shapeId="47155" r:id="rId54" name="Check Box 51">
              <controlPr defaultSize="0" autoFill="0" autoLine="0" autoPict="0">
                <anchor moveWithCells="1">
                  <from>
                    <xdr:col>6</xdr:col>
                    <xdr:colOff>400050</xdr:colOff>
                    <xdr:row>43</xdr:row>
                    <xdr:rowOff>9525</xdr:rowOff>
                  </from>
                  <to>
                    <xdr:col>6</xdr:col>
                    <xdr:colOff>1028700</xdr:colOff>
                    <xdr:row>43</xdr:row>
                    <xdr:rowOff>390525</xdr:rowOff>
                  </to>
                </anchor>
              </controlPr>
            </control>
          </mc:Choice>
        </mc:AlternateContent>
        <mc:AlternateContent xmlns:mc="http://schemas.openxmlformats.org/markup-compatibility/2006">
          <mc:Choice Requires="x14">
            <control shapeId="47156" r:id="rId55" name="Check Box 52">
              <controlPr defaultSize="0" autoFill="0" autoLine="0" autoPict="0">
                <anchor moveWithCells="1">
                  <from>
                    <xdr:col>6</xdr:col>
                    <xdr:colOff>1047750</xdr:colOff>
                    <xdr:row>43</xdr:row>
                    <xdr:rowOff>9525</xdr:rowOff>
                  </from>
                  <to>
                    <xdr:col>6</xdr:col>
                    <xdr:colOff>1676400</xdr:colOff>
                    <xdr:row>43</xdr:row>
                    <xdr:rowOff>390525</xdr:rowOff>
                  </to>
                </anchor>
              </controlPr>
            </control>
          </mc:Choice>
        </mc:AlternateContent>
        <mc:AlternateContent xmlns:mc="http://schemas.openxmlformats.org/markup-compatibility/2006">
          <mc:Choice Requires="x14">
            <control shapeId="47157" r:id="rId56" name="Check Box 53">
              <controlPr defaultSize="0" autoFill="0" autoLine="0" autoPict="0">
                <anchor moveWithCells="1">
                  <from>
                    <xdr:col>5</xdr:col>
                    <xdr:colOff>342900</xdr:colOff>
                    <xdr:row>43</xdr:row>
                    <xdr:rowOff>9525</xdr:rowOff>
                  </from>
                  <to>
                    <xdr:col>5</xdr:col>
                    <xdr:colOff>1095375</xdr:colOff>
                    <xdr:row>43</xdr:row>
                    <xdr:rowOff>390525</xdr:rowOff>
                  </to>
                </anchor>
              </controlPr>
            </control>
          </mc:Choice>
        </mc:AlternateContent>
        <mc:AlternateContent xmlns:mc="http://schemas.openxmlformats.org/markup-compatibility/2006">
          <mc:Choice Requires="x14">
            <control shapeId="47158" r:id="rId57" name="Check Box 54">
              <controlPr defaultSize="0" autoFill="0" autoLine="0" autoPict="0">
                <anchor moveWithCells="1">
                  <from>
                    <xdr:col>5</xdr:col>
                    <xdr:colOff>1114425</xdr:colOff>
                    <xdr:row>43</xdr:row>
                    <xdr:rowOff>9525</xdr:rowOff>
                  </from>
                  <to>
                    <xdr:col>5</xdr:col>
                    <xdr:colOff>1866900</xdr:colOff>
                    <xdr:row>43</xdr:row>
                    <xdr:rowOff>390525</xdr:rowOff>
                  </to>
                </anchor>
              </controlPr>
            </control>
          </mc:Choice>
        </mc:AlternateContent>
        <mc:AlternateContent xmlns:mc="http://schemas.openxmlformats.org/markup-compatibility/2006">
          <mc:Choice Requires="x14">
            <control shapeId="47159" r:id="rId58" name="Check Box 55">
              <controlPr defaultSize="0" autoFill="0" autoLine="0" autoPict="0">
                <anchor moveWithCells="1">
                  <from>
                    <xdr:col>6</xdr:col>
                    <xdr:colOff>400050</xdr:colOff>
                    <xdr:row>44</xdr:row>
                    <xdr:rowOff>9525</xdr:rowOff>
                  </from>
                  <to>
                    <xdr:col>6</xdr:col>
                    <xdr:colOff>1028700</xdr:colOff>
                    <xdr:row>44</xdr:row>
                    <xdr:rowOff>390525</xdr:rowOff>
                  </to>
                </anchor>
              </controlPr>
            </control>
          </mc:Choice>
        </mc:AlternateContent>
        <mc:AlternateContent xmlns:mc="http://schemas.openxmlformats.org/markup-compatibility/2006">
          <mc:Choice Requires="x14">
            <control shapeId="47160" r:id="rId59" name="Check Box 56">
              <controlPr defaultSize="0" autoFill="0" autoLine="0" autoPict="0">
                <anchor moveWithCells="1">
                  <from>
                    <xdr:col>6</xdr:col>
                    <xdr:colOff>1047750</xdr:colOff>
                    <xdr:row>44</xdr:row>
                    <xdr:rowOff>9525</xdr:rowOff>
                  </from>
                  <to>
                    <xdr:col>6</xdr:col>
                    <xdr:colOff>1676400</xdr:colOff>
                    <xdr:row>44</xdr:row>
                    <xdr:rowOff>390525</xdr:rowOff>
                  </to>
                </anchor>
              </controlPr>
            </control>
          </mc:Choice>
        </mc:AlternateContent>
        <mc:AlternateContent xmlns:mc="http://schemas.openxmlformats.org/markup-compatibility/2006">
          <mc:Choice Requires="x14">
            <control shapeId="47161" r:id="rId60" name="Check Box 57">
              <controlPr defaultSize="0" autoFill="0" autoLine="0" autoPict="0">
                <anchor moveWithCells="1">
                  <from>
                    <xdr:col>5</xdr:col>
                    <xdr:colOff>342900</xdr:colOff>
                    <xdr:row>44</xdr:row>
                    <xdr:rowOff>9525</xdr:rowOff>
                  </from>
                  <to>
                    <xdr:col>5</xdr:col>
                    <xdr:colOff>1095375</xdr:colOff>
                    <xdr:row>44</xdr:row>
                    <xdr:rowOff>390525</xdr:rowOff>
                  </to>
                </anchor>
              </controlPr>
            </control>
          </mc:Choice>
        </mc:AlternateContent>
        <mc:AlternateContent xmlns:mc="http://schemas.openxmlformats.org/markup-compatibility/2006">
          <mc:Choice Requires="x14">
            <control shapeId="47162" r:id="rId61" name="Check Box 58">
              <controlPr defaultSize="0" autoFill="0" autoLine="0" autoPict="0">
                <anchor moveWithCells="1">
                  <from>
                    <xdr:col>5</xdr:col>
                    <xdr:colOff>1114425</xdr:colOff>
                    <xdr:row>44</xdr:row>
                    <xdr:rowOff>9525</xdr:rowOff>
                  </from>
                  <to>
                    <xdr:col>5</xdr:col>
                    <xdr:colOff>1866900</xdr:colOff>
                    <xdr:row>44</xdr:row>
                    <xdr:rowOff>390525</xdr:rowOff>
                  </to>
                </anchor>
              </controlPr>
            </control>
          </mc:Choice>
        </mc:AlternateContent>
        <mc:AlternateContent xmlns:mc="http://schemas.openxmlformats.org/markup-compatibility/2006">
          <mc:Choice Requires="x14">
            <control shapeId="47163" r:id="rId62" name="Check Box 59">
              <controlPr defaultSize="0" autoFill="0" autoLine="0" autoPict="0">
                <anchor moveWithCells="1">
                  <from>
                    <xdr:col>6</xdr:col>
                    <xdr:colOff>400050</xdr:colOff>
                    <xdr:row>45</xdr:row>
                    <xdr:rowOff>9525</xdr:rowOff>
                  </from>
                  <to>
                    <xdr:col>6</xdr:col>
                    <xdr:colOff>1028700</xdr:colOff>
                    <xdr:row>45</xdr:row>
                    <xdr:rowOff>390525</xdr:rowOff>
                  </to>
                </anchor>
              </controlPr>
            </control>
          </mc:Choice>
        </mc:AlternateContent>
        <mc:AlternateContent xmlns:mc="http://schemas.openxmlformats.org/markup-compatibility/2006">
          <mc:Choice Requires="x14">
            <control shapeId="47164" r:id="rId63" name="Check Box 60">
              <controlPr defaultSize="0" autoFill="0" autoLine="0" autoPict="0">
                <anchor moveWithCells="1">
                  <from>
                    <xdr:col>6</xdr:col>
                    <xdr:colOff>1047750</xdr:colOff>
                    <xdr:row>45</xdr:row>
                    <xdr:rowOff>9525</xdr:rowOff>
                  </from>
                  <to>
                    <xdr:col>6</xdr:col>
                    <xdr:colOff>1676400</xdr:colOff>
                    <xdr:row>45</xdr:row>
                    <xdr:rowOff>390525</xdr:rowOff>
                  </to>
                </anchor>
              </controlPr>
            </control>
          </mc:Choice>
        </mc:AlternateContent>
        <mc:AlternateContent xmlns:mc="http://schemas.openxmlformats.org/markup-compatibility/2006">
          <mc:Choice Requires="x14">
            <control shapeId="47165" r:id="rId64" name="Check Box 61">
              <controlPr defaultSize="0" autoFill="0" autoLine="0" autoPict="0">
                <anchor moveWithCells="1">
                  <from>
                    <xdr:col>5</xdr:col>
                    <xdr:colOff>342900</xdr:colOff>
                    <xdr:row>45</xdr:row>
                    <xdr:rowOff>9525</xdr:rowOff>
                  </from>
                  <to>
                    <xdr:col>5</xdr:col>
                    <xdr:colOff>1095375</xdr:colOff>
                    <xdr:row>45</xdr:row>
                    <xdr:rowOff>390525</xdr:rowOff>
                  </to>
                </anchor>
              </controlPr>
            </control>
          </mc:Choice>
        </mc:AlternateContent>
        <mc:AlternateContent xmlns:mc="http://schemas.openxmlformats.org/markup-compatibility/2006">
          <mc:Choice Requires="x14">
            <control shapeId="47166" r:id="rId65" name="Check Box 62">
              <controlPr defaultSize="0" autoFill="0" autoLine="0" autoPict="0">
                <anchor moveWithCells="1">
                  <from>
                    <xdr:col>5</xdr:col>
                    <xdr:colOff>1114425</xdr:colOff>
                    <xdr:row>45</xdr:row>
                    <xdr:rowOff>9525</xdr:rowOff>
                  </from>
                  <to>
                    <xdr:col>5</xdr:col>
                    <xdr:colOff>1866900</xdr:colOff>
                    <xdr:row>45</xdr:row>
                    <xdr:rowOff>390525</xdr:rowOff>
                  </to>
                </anchor>
              </controlPr>
            </control>
          </mc:Choice>
        </mc:AlternateContent>
        <mc:AlternateContent xmlns:mc="http://schemas.openxmlformats.org/markup-compatibility/2006">
          <mc:Choice Requires="x14">
            <control shapeId="47167" r:id="rId66" name="Check Box 63">
              <controlPr defaultSize="0" autoFill="0" autoLine="0" autoPict="0">
                <anchor moveWithCells="1">
                  <from>
                    <xdr:col>6</xdr:col>
                    <xdr:colOff>400050</xdr:colOff>
                    <xdr:row>46</xdr:row>
                    <xdr:rowOff>9525</xdr:rowOff>
                  </from>
                  <to>
                    <xdr:col>6</xdr:col>
                    <xdr:colOff>1028700</xdr:colOff>
                    <xdr:row>46</xdr:row>
                    <xdr:rowOff>390525</xdr:rowOff>
                  </to>
                </anchor>
              </controlPr>
            </control>
          </mc:Choice>
        </mc:AlternateContent>
        <mc:AlternateContent xmlns:mc="http://schemas.openxmlformats.org/markup-compatibility/2006">
          <mc:Choice Requires="x14">
            <control shapeId="47168" r:id="rId67" name="Check Box 64">
              <controlPr defaultSize="0" autoFill="0" autoLine="0" autoPict="0">
                <anchor moveWithCells="1">
                  <from>
                    <xdr:col>6</xdr:col>
                    <xdr:colOff>1047750</xdr:colOff>
                    <xdr:row>46</xdr:row>
                    <xdr:rowOff>9525</xdr:rowOff>
                  </from>
                  <to>
                    <xdr:col>6</xdr:col>
                    <xdr:colOff>1676400</xdr:colOff>
                    <xdr:row>46</xdr:row>
                    <xdr:rowOff>390525</xdr:rowOff>
                  </to>
                </anchor>
              </controlPr>
            </control>
          </mc:Choice>
        </mc:AlternateContent>
        <mc:AlternateContent xmlns:mc="http://schemas.openxmlformats.org/markup-compatibility/2006">
          <mc:Choice Requires="x14">
            <control shapeId="47169" r:id="rId68" name="Check Box 65">
              <controlPr defaultSize="0" autoFill="0" autoLine="0" autoPict="0">
                <anchor moveWithCells="1">
                  <from>
                    <xdr:col>5</xdr:col>
                    <xdr:colOff>342900</xdr:colOff>
                    <xdr:row>46</xdr:row>
                    <xdr:rowOff>9525</xdr:rowOff>
                  </from>
                  <to>
                    <xdr:col>5</xdr:col>
                    <xdr:colOff>1095375</xdr:colOff>
                    <xdr:row>46</xdr:row>
                    <xdr:rowOff>390525</xdr:rowOff>
                  </to>
                </anchor>
              </controlPr>
            </control>
          </mc:Choice>
        </mc:AlternateContent>
        <mc:AlternateContent xmlns:mc="http://schemas.openxmlformats.org/markup-compatibility/2006">
          <mc:Choice Requires="x14">
            <control shapeId="47170" r:id="rId69" name="Check Box 66">
              <controlPr defaultSize="0" autoFill="0" autoLine="0" autoPict="0">
                <anchor moveWithCells="1">
                  <from>
                    <xdr:col>5</xdr:col>
                    <xdr:colOff>1114425</xdr:colOff>
                    <xdr:row>46</xdr:row>
                    <xdr:rowOff>9525</xdr:rowOff>
                  </from>
                  <to>
                    <xdr:col>5</xdr:col>
                    <xdr:colOff>1866900</xdr:colOff>
                    <xdr:row>46</xdr:row>
                    <xdr:rowOff>390525</xdr:rowOff>
                  </to>
                </anchor>
              </controlPr>
            </control>
          </mc:Choice>
        </mc:AlternateContent>
        <mc:AlternateContent xmlns:mc="http://schemas.openxmlformats.org/markup-compatibility/2006">
          <mc:Choice Requires="x14">
            <control shapeId="47171" r:id="rId70" name="Check Box 67">
              <controlPr defaultSize="0" autoFill="0" autoLine="0" autoPict="0">
                <anchor moveWithCells="1">
                  <from>
                    <xdr:col>6</xdr:col>
                    <xdr:colOff>400050</xdr:colOff>
                    <xdr:row>47</xdr:row>
                    <xdr:rowOff>9525</xdr:rowOff>
                  </from>
                  <to>
                    <xdr:col>6</xdr:col>
                    <xdr:colOff>1028700</xdr:colOff>
                    <xdr:row>47</xdr:row>
                    <xdr:rowOff>390525</xdr:rowOff>
                  </to>
                </anchor>
              </controlPr>
            </control>
          </mc:Choice>
        </mc:AlternateContent>
        <mc:AlternateContent xmlns:mc="http://schemas.openxmlformats.org/markup-compatibility/2006">
          <mc:Choice Requires="x14">
            <control shapeId="47172" r:id="rId71" name="Check Box 68">
              <controlPr defaultSize="0" autoFill="0" autoLine="0" autoPict="0">
                <anchor moveWithCells="1">
                  <from>
                    <xdr:col>6</xdr:col>
                    <xdr:colOff>1047750</xdr:colOff>
                    <xdr:row>47</xdr:row>
                    <xdr:rowOff>9525</xdr:rowOff>
                  </from>
                  <to>
                    <xdr:col>6</xdr:col>
                    <xdr:colOff>1676400</xdr:colOff>
                    <xdr:row>47</xdr:row>
                    <xdr:rowOff>390525</xdr:rowOff>
                  </to>
                </anchor>
              </controlPr>
            </control>
          </mc:Choice>
        </mc:AlternateContent>
        <mc:AlternateContent xmlns:mc="http://schemas.openxmlformats.org/markup-compatibility/2006">
          <mc:Choice Requires="x14">
            <control shapeId="47173" r:id="rId72" name="Check Box 69">
              <controlPr defaultSize="0" autoFill="0" autoLine="0" autoPict="0">
                <anchor moveWithCells="1">
                  <from>
                    <xdr:col>5</xdr:col>
                    <xdr:colOff>342900</xdr:colOff>
                    <xdr:row>47</xdr:row>
                    <xdr:rowOff>9525</xdr:rowOff>
                  </from>
                  <to>
                    <xdr:col>5</xdr:col>
                    <xdr:colOff>1095375</xdr:colOff>
                    <xdr:row>47</xdr:row>
                    <xdr:rowOff>390525</xdr:rowOff>
                  </to>
                </anchor>
              </controlPr>
            </control>
          </mc:Choice>
        </mc:AlternateContent>
        <mc:AlternateContent xmlns:mc="http://schemas.openxmlformats.org/markup-compatibility/2006">
          <mc:Choice Requires="x14">
            <control shapeId="47174" r:id="rId73" name="Check Box 70">
              <controlPr defaultSize="0" autoFill="0" autoLine="0" autoPict="0">
                <anchor moveWithCells="1">
                  <from>
                    <xdr:col>5</xdr:col>
                    <xdr:colOff>1114425</xdr:colOff>
                    <xdr:row>47</xdr:row>
                    <xdr:rowOff>9525</xdr:rowOff>
                  </from>
                  <to>
                    <xdr:col>5</xdr:col>
                    <xdr:colOff>1866900</xdr:colOff>
                    <xdr:row>47</xdr:row>
                    <xdr:rowOff>390525</xdr:rowOff>
                  </to>
                </anchor>
              </controlPr>
            </control>
          </mc:Choice>
        </mc:AlternateContent>
        <mc:AlternateContent xmlns:mc="http://schemas.openxmlformats.org/markup-compatibility/2006">
          <mc:Choice Requires="x14">
            <control shapeId="47175" r:id="rId74" name="Check Box 71">
              <controlPr defaultSize="0" autoFill="0" autoLine="0" autoPict="0">
                <anchor moveWithCells="1">
                  <from>
                    <xdr:col>6</xdr:col>
                    <xdr:colOff>400050</xdr:colOff>
                    <xdr:row>48</xdr:row>
                    <xdr:rowOff>9525</xdr:rowOff>
                  </from>
                  <to>
                    <xdr:col>6</xdr:col>
                    <xdr:colOff>1028700</xdr:colOff>
                    <xdr:row>48</xdr:row>
                    <xdr:rowOff>390525</xdr:rowOff>
                  </to>
                </anchor>
              </controlPr>
            </control>
          </mc:Choice>
        </mc:AlternateContent>
        <mc:AlternateContent xmlns:mc="http://schemas.openxmlformats.org/markup-compatibility/2006">
          <mc:Choice Requires="x14">
            <control shapeId="47176" r:id="rId75" name="Check Box 72">
              <controlPr defaultSize="0" autoFill="0" autoLine="0" autoPict="0">
                <anchor moveWithCells="1">
                  <from>
                    <xdr:col>6</xdr:col>
                    <xdr:colOff>1047750</xdr:colOff>
                    <xdr:row>48</xdr:row>
                    <xdr:rowOff>9525</xdr:rowOff>
                  </from>
                  <to>
                    <xdr:col>6</xdr:col>
                    <xdr:colOff>1676400</xdr:colOff>
                    <xdr:row>48</xdr:row>
                    <xdr:rowOff>390525</xdr:rowOff>
                  </to>
                </anchor>
              </controlPr>
            </control>
          </mc:Choice>
        </mc:AlternateContent>
        <mc:AlternateContent xmlns:mc="http://schemas.openxmlformats.org/markup-compatibility/2006">
          <mc:Choice Requires="x14">
            <control shapeId="47177" r:id="rId76" name="Check Box 73">
              <controlPr defaultSize="0" autoFill="0" autoLine="0" autoPict="0">
                <anchor moveWithCells="1">
                  <from>
                    <xdr:col>5</xdr:col>
                    <xdr:colOff>342900</xdr:colOff>
                    <xdr:row>48</xdr:row>
                    <xdr:rowOff>9525</xdr:rowOff>
                  </from>
                  <to>
                    <xdr:col>5</xdr:col>
                    <xdr:colOff>1095375</xdr:colOff>
                    <xdr:row>48</xdr:row>
                    <xdr:rowOff>390525</xdr:rowOff>
                  </to>
                </anchor>
              </controlPr>
            </control>
          </mc:Choice>
        </mc:AlternateContent>
        <mc:AlternateContent xmlns:mc="http://schemas.openxmlformats.org/markup-compatibility/2006">
          <mc:Choice Requires="x14">
            <control shapeId="47178" r:id="rId77" name="Check Box 74">
              <controlPr defaultSize="0" autoFill="0" autoLine="0" autoPict="0">
                <anchor moveWithCells="1">
                  <from>
                    <xdr:col>5</xdr:col>
                    <xdr:colOff>1114425</xdr:colOff>
                    <xdr:row>48</xdr:row>
                    <xdr:rowOff>9525</xdr:rowOff>
                  </from>
                  <to>
                    <xdr:col>5</xdr:col>
                    <xdr:colOff>1866900</xdr:colOff>
                    <xdr:row>48</xdr:row>
                    <xdr:rowOff>390525</xdr:rowOff>
                  </to>
                </anchor>
              </controlPr>
            </control>
          </mc:Choice>
        </mc:AlternateContent>
        <mc:AlternateContent xmlns:mc="http://schemas.openxmlformats.org/markup-compatibility/2006">
          <mc:Choice Requires="x14">
            <control shapeId="47179" r:id="rId78" name="Check Box 75">
              <controlPr defaultSize="0" autoFill="0" autoLine="0" autoPict="0">
                <anchor moveWithCells="1">
                  <from>
                    <xdr:col>6</xdr:col>
                    <xdr:colOff>400050</xdr:colOff>
                    <xdr:row>49</xdr:row>
                    <xdr:rowOff>9525</xdr:rowOff>
                  </from>
                  <to>
                    <xdr:col>6</xdr:col>
                    <xdr:colOff>1028700</xdr:colOff>
                    <xdr:row>49</xdr:row>
                    <xdr:rowOff>390525</xdr:rowOff>
                  </to>
                </anchor>
              </controlPr>
            </control>
          </mc:Choice>
        </mc:AlternateContent>
        <mc:AlternateContent xmlns:mc="http://schemas.openxmlformats.org/markup-compatibility/2006">
          <mc:Choice Requires="x14">
            <control shapeId="47180" r:id="rId79" name="Check Box 76">
              <controlPr defaultSize="0" autoFill="0" autoLine="0" autoPict="0">
                <anchor moveWithCells="1">
                  <from>
                    <xdr:col>6</xdr:col>
                    <xdr:colOff>1047750</xdr:colOff>
                    <xdr:row>49</xdr:row>
                    <xdr:rowOff>9525</xdr:rowOff>
                  </from>
                  <to>
                    <xdr:col>6</xdr:col>
                    <xdr:colOff>1676400</xdr:colOff>
                    <xdr:row>49</xdr:row>
                    <xdr:rowOff>390525</xdr:rowOff>
                  </to>
                </anchor>
              </controlPr>
            </control>
          </mc:Choice>
        </mc:AlternateContent>
        <mc:AlternateContent xmlns:mc="http://schemas.openxmlformats.org/markup-compatibility/2006">
          <mc:Choice Requires="x14">
            <control shapeId="47181" r:id="rId80" name="Check Box 77">
              <controlPr defaultSize="0" autoFill="0" autoLine="0" autoPict="0">
                <anchor moveWithCells="1">
                  <from>
                    <xdr:col>5</xdr:col>
                    <xdr:colOff>342900</xdr:colOff>
                    <xdr:row>49</xdr:row>
                    <xdr:rowOff>9525</xdr:rowOff>
                  </from>
                  <to>
                    <xdr:col>5</xdr:col>
                    <xdr:colOff>1095375</xdr:colOff>
                    <xdr:row>49</xdr:row>
                    <xdr:rowOff>390525</xdr:rowOff>
                  </to>
                </anchor>
              </controlPr>
            </control>
          </mc:Choice>
        </mc:AlternateContent>
        <mc:AlternateContent xmlns:mc="http://schemas.openxmlformats.org/markup-compatibility/2006">
          <mc:Choice Requires="x14">
            <control shapeId="47182" r:id="rId81" name="Check Box 78">
              <controlPr defaultSize="0" autoFill="0" autoLine="0" autoPict="0">
                <anchor moveWithCells="1">
                  <from>
                    <xdr:col>5</xdr:col>
                    <xdr:colOff>1114425</xdr:colOff>
                    <xdr:row>49</xdr:row>
                    <xdr:rowOff>9525</xdr:rowOff>
                  </from>
                  <to>
                    <xdr:col>5</xdr:col>
                    <xdr:colOff>1866900</xdr:colOff>
                    <xdr:row>49</xdr:row>
                    <xdr:rowOff>390525</xdr:rowOff>
                  </to>
                </anchor>
              </controlPr>
            </control>
          </mc:Choice>
        </mc:AlternateContent>
        <mc:AlternateContent xmlns:mc="http://schemas.openxmlformats.org/markup-compatibility/2006">
          <mc:Choice Requires="x14">
            <control shapeId="47183" r:id="rId82" name="Check Box 79">
              <controlPr defaultSize="0" autoFill="0" autoLine="0" autoPict="0">
                <anchor moveWithCells="1">
                  <from>
                    <xdr:col>6</xdr:col>
                    <xdr:colOff>400050</xdr:colOff>
                    <xdr:row>50</xdr:row>
                    <xdr:rowOff>9525</xdr:rowOff>
                  </from>
                  <to>
                    <xdr:col>6</xdr:col>
                    <xdr:colOff>1028700</xdr:colOff>
                    <xdr:row>50</xdr:row>
                    <xdr:rowOff>390525</xdr:rowOff>
                  </to>
                </anchor>
              </controlPr>
            </control>
          </mc:Choice>
        </mc:AlternateContent>
        <mc:AlternateContent xmlns:mc="http://schemas.openxmlformats.org/markup-compatibility/2006">
          <mc:Choice Requires="x14">
            <control shapeId="47184" r:id="rId83" name="Check Box 80">
              <controlPr defaultSize="0" autoFill="0" autoLine="0" autoPict="0">
                <anchor moveWithCells="1">
                  <from>
                    <xdr:col>6</xdr:col>
                    <xdr:colOff>1047750</xdr:colOff>
                    <xdr:row>50</xdr:row>
                    <xdr:rowOff>9525</xdr:rowOff>
                  </from>
                  <to>
                    <xdr:col>6</xdr:col>
                    <xdr:colOff>1676400</xdr:colOff>
                    <xdr:row>50</xdr:row>
                    <xdr:rowOff>390525</xdr:rowOff>
                  </to>
                </anchor>
              </controlPr>
            </control>
          </mc:Choice>
        </mc:AlternateContent>
        <mc:AlternateContent xmlns:mc="http://schemas.openxmlformats.org/markup-compatibility/2006">
          <mc:Choice Requires="x14">
            <control shapeId="47185" r:id="rId84" name="Check Box 81">
              <controlPr defaultSize="0" autoFill="0" autoLine="0" autoPict="0">
                <anchor moveWithCells="1">
                  <from>
                    <xdr:col>5</xdr:col>
                    <xdr:colOff>342900</xdr:colOff>
                    <xdr:row>50</xdr:row>
                    <xdr:rowOff>9525</xdr:rowOff>
                  </from>
                  <to>
                    <xdr:col>5</xdr:col>
                    <xdr:colOff>1095375</xdr:colOff>
                    <xdr:row>50</xdr:row>
                    <xdr:rowOff>390525</xdr:rowOff>
                  </to>
                </anchor>
              </controlPr>
            </control>
          </mc:Choice>
        </mc:AlternateContent>
        <mc:AlternateContent xmlns:mc="http://schemas.openxmlformats.org/markup-compatibility/2006">
          <mc:Choice Requires="x14">
            <control shapeId="47186" r:id="rId85" name="Check Box 82">
              <controlPr defaultSize="0" autoFill="0" autoLine="0" autoPict="0">
                <anchor moveWithCells="1">
                  <from>
                    <xdr:col>5</xdr:col>
                    <xdr:colOff>1114425</xdr:colOff>
                    <xdr:row>50</xdr:row>
                    <xdr:rowOff>9525</xdr:rowOff>
                  </from>
                  <to>
                    <xdr:col>5</xdr:col>
                    <xdr:colOff>1866900</xdr:colOff>
                    <xdr:row>50</xdr:row>
                    <xdr:rowOff>390525</xdr:rowOff>
                  </to>
                </anchor>
              </controlPr>
            </control>
          </mc:Choice>
        </mc:AlternateContent>
        <mc:AlternateContent xmlns:mc="http://schemas.openxmlformats.org/markup-compatibility/2006">
          <mc:Choice Requires="x14">
            <control shapeId="47187" r:id="rId86" name="Check Box 83">
              <controlPr defaultSize="0" autoFill="0" autoLine="0" autoPict="0">
                <anchor moveWithCells="1">
                  <from>
                    <xdr:col>6</xdr:col>
                    <xdr:colOff>400050</xdr:colOff>
                    <xdr:row>51</xdr:row>
                    <xdr:rowOff>9525</xdr:rowOff>
                  </from>
                  <to>
                    <xdr:col>6</xdr:col>
                    <xdr:colOff>1028700</xdr:colOff>
                    <xdr:row>51</xdr:row>
                    <xdr:rowOff>390525</xdr:rowOff>
                  </to>
                </anchor>
              </controlPr>
            </control>
          </mc:Choice>
        </mc:AlternateContent>
        <mc:AlternateContent xmlns:mc="http://schemas.openxmlformats.org/markup-compatibility/2006">
          <mc:Choice Requires="x14">
            <control shapeId="47188" r:id="rId87" name="Check Box 84">
              <controlPr defaultSize="0" autoFill="0" autoLine="0" autoPict="0">
                <anchor moveWithCells="1">
                  <from>
                    <xdr:col>6</xdr:col>
                    <xdr:colOff>1047750</xdr:colOff>
                    <xdr:row>51</xdr:row>
                    <xdr:rowOff>9525</xdr:rowOff>
                  </from>
                  <to>
                    <xdr:col>6</xdr:col>
                    <xdr:colOff>1676400</xdr:colOff>
                    <xdr:row>51</xdr:row>
                    <xdr:rowOff>390525</xdr:rowOff>
                  </to>
                </anchor>
              </controlPr>
            </control>
          </mc:Choice>
        </mc:AlternateContent>
        <mc:AlternateContent xmlns:mc="http://schemas.openxmlformats.org/markup-compatibility/2006">
          <mc:Choice Requires="x14">
            <control shapeId="47189" r:id="rId88" name="Check Box 85">
              <controlPr defaultSize="0" autoFill="0" autoLine="0" autoPict="0">
                <anchor moveWithCells="1">
                  <from>
                    <xdr:col>5</xdr:col>
                    <xdr:colOff>342900</xdr:colOff>
                    <xdr:row>51</xdr:row>
                    <xdr:rowOff>9525</xdr:rowOff>
                  </from>
                  <to>
                    <xdr:col>5</xdr:col>
                    <xdr:colOff>1095375</xdr:colOff>
                    <xdr:row>51</xdr:row>
                    <xdr:rowOff>390525</xdr:rowOff>
                  </to>
                </anchor>
              </controlPr>
            </control>
          </mc:Choice>
        </mc:AlternateContent>
        <mc:AlternateContent xmlns:mc="http://schemas.openxmlformats.org/markup-compatibility/2006">
          <mc:Choice Requires="x14">
            <control shapeId="47190" r:id="rId89" name="Check Box 86">
              <controlPr defaultSize="0" autoFill="0" autoLine="0" autoPict="0">
                <anchor moveWithCells="1">
                  <from>
                    <xdr:col>5</xdr:col>
                    <xdr:colOff>1114425</xdr:colOff>
                    <xdr:row>51</xdr:row>
                    <xdr:rowOff>9525</xdr:rowOff>
                  </from>
                  <to>
                    <xdr:col>5</xdr:col>
                    <xdr:colOff>1866900</xdr:colOff>
                    <xdr:row>51</xdr:row>
                    <xdr:rowOff>390525</xdr:rowOff>
                  </to>
                </anchor>
              </controlPr>
            </control>
          </mc:Choice>
        </mc:AlternateContent>
        <mc:AlternateContent xmlns:mc="http://schemas.openxmlformats.org/markup-compatibility/2006">
          <mc:Choice Requires="x14">
            <control shapeId="47191" r:id="rId90" name="Check Box 87">
              <controlPr defaultSize="0" autoFill="0" autoLine="0" autoPict="0">
                <anchor moveWithCells="1">
                  <from>
                    <xdr:col>2</xdr:col>
                    <xdr:colOff>1257300</xdr:colOff>
                    <xdr:row>71</xdr:row>
                    <xdr:rowOff>9525</xdr:rowOff>
                  </from>
                  <to>
                    <xdr:col>2</xdr:col>
                    <xdr:colOff>2333625</xdr:colOff>
                    <xdr:row>72</xdr:row>
                    <xdr:rowOff>0</xdr:rowOff>
                  </to>
                </anchor>
              </controlPr>
            </control>
          </mc:Choice>
        </mc:AlternateContent>
        <mc:AlternateContent xmlns:mc="http://schemas.openxmlformats.org/markup-compatibility/2006">
          <mc:Choice Requires="x14">
            <control shapeId="47192" r:id="rId91" name="Check Box 88">
              <controlPr defaultSize="0" autoFill="0" autoLine="0" autoPict="0">
                <anchor moveWithCells="1">
                  <from>
                    <xdr:col>2</xdr:col>
                    <xdr:colOff>2352675</xdr:colOff>
                    <xdr:row>71</xdr:row>
                    <xdr:rowOff>9525</xdr:rowOff>
                  </from>
                  <to>
                    <xdr:col>2</xdr:col>
                    <xdr:colOff>3429000</xdr:colOff>
                    <xdr:row>72</xdr:row>
                    <xdr:rowOff>0</xdr:rowOff>
                  </to>
                </anchor>
              </controlPr>
            </control>
          </mc:Choice>
        </mc:AlternateContent>
        <mc:AlternateContent xmlns:mc="http://schemas.openxmlformats.org/markup-compatibility/2006">
          <mc:Choice Requires="x14">
            <control shapeId="47227" r:id="rId92" name="Check Box 123">
              <controlPr defaultSize="0" autoFill="0" autoLine="0" autoPict="0">
                <anchor moveWithCells="1">
                  <from>
                    <xdr:col>2</xdr:col>
                    <xdr:colOff>1276350</xdr:colOff>
                    <xdr:row>32</xdr:row>
                    <xdr:rowOff>9525</xdr:rowOff>
                  </from>
                  <to>
                    <xdr:col>2</xdr:col>
                    <xdr:colOff>2352675</xdr:colOff>
                    <xdr:row>33</xdr:row>
                    <xdr:rowOff>0</xdr:rowOff>
                  </to>
                </anchor>
              </controlPr>
            </control>
          </mc:Choice>
        </mc:AlternateContent>
        <mc:AlternateContent xmlns:mc="http://schemas.openxmlformats.org/markup-compatibility/2006">
          <mc:Choice Requires="x14">
            <control shapeId="47228" r:id="rId93" name="Check Box 124">
              <controlPr defaultSize="0" autoFill="0" autoLine="0" autoPict="0">
                <anchor moveWithCells="1">
                  <from>
                    <xdr:col>2</xdr:col>
                    <xdr:colOff>2371725</xdr:colOff>
                    <xdr:row>32</xdr:row>
                    <xdr:rowOff>9525</xdr:rowOff>
                  </from>
                  <to>
                    <xdr:col>2</xdr:col>
                    <xdr:colOff>3448050</xdr:colOff>
                    <xdr:row>33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4:BA46"/>
  <sheetViews>
    <sheetView showGridLines="0" showRowColHeaders="0" zoomScaleNormal="100" workbookViewId="0">
      <pane ySplit="6" topLeftCell="A7" activePane="bottomLeft" state="frozen"/>
      <selection activeCell="AI108" sqref="AI108"/>
      <selection pane="bottomLeft" activeCell="C19" sqref="C19"/>
    </sheetView>
  </sheetViews>
  <sheetFormatPr defaultColWidth="9.140625" defaultRowHeight="14.25" x14ac:dyDescent="0.2"/>
  <cols>
    <col min="1" max="1" width="9.140625" style="178"/>
    <col min="2" max="2" width="80.7109375" style="178" customWidth="1"/>
    <col min="3" max="3" width="45.5703125" style="178" customWidth="1"/>
    <col min="4" max="5" width="30.5703125" style="178" customWidth="1"/>
    <col min="6" max="6" width="30.7109375" style="178" customWidth="1"/>
    <col min="7" max="7" width="30.5703125" style="178" customWidth="1"/>
    <col min="8" max="8" width="15.7109375" style="178" customWidth="1"/>
    <col min="9" max="9" width="30.7109375" style="178" customWidth="1"/>
    <col min="10" max="11" width="9.140625" style="178" customWidth="1"/>
    <col min="12" max="12" width="13.42578125" style="178" hidden="1" customWidth="1"/>
    <col min="13" max="13" width="9.140625" style="178" hidden="1" customWidth="1"/>
    <col min="14" max="21" width="12.7109375" style="178" hidden="1" customWidth="1"/>
    <col min="22" max="38" width="9.140625" style="178" hidden="1" customWidth="1"/>
    <col min="39" max="41" width="9.140625" style="178" customWidth="1"/>
    <col min="42" max="16384" width="9.140625" style="178"/>
  </cols>
  <sheetData>
    <row r="4" spans="1:17" x14ac:dyDescent="0.2">
      <c r="A4" s="179"/>
    </row>
    <row r="7" spans="1:17" ht="18.75" customHeight="1" thickBot="1" x14ac:dyDescent="0.25">
      <c r="E7" s="13"/>
    </row>
    <row r="8" spans="1:17" s="17" customFormat="1" ht="39.950000000000003" customHeight="1" thickBot="1" x14ac:dyDescent="0.25">
      <c r="A8" s="179"/>
      <c r="B8" s="503" t="s">
        <v>449</v>
      </c>
      <c r="C8" s="180"/>
      <c r="D8" s="181"/>
    </row>
    <row r="9" spans="1:17" s="17" customFormat="1" ht="39.950000000000003" customHeight="1" x14ac:dyDescent="0.2">
      <c r="A9" s="179"/>
      <c r="B9" s="500" t="s">
        <v>448</v>
      </c>
      <c r="C9" s="527" t="str">
        <f>IF((N9&amp;" "&amp;O9)="TRUE TRUE","Please select only one option","")</f>
        <v/>
      </c>
      <c r="D9" s="317" t="str">
        <f t="shared" ref="D9:D14" si="0">IF(M9=1,"*","")</f>
        <v>*</v>
      </c>
      <c r="H9" s="20"/>
      <c r="M9" s="20">
        <f>IF((N9&amp;" "&amp;O9)="FALSE FALSE",1,IF((N9&amp;" "&amp;O9)="TRUE FALSE",0,IF((N9&amp;" "&amp;O9)="FALSE TRUE",0,1)))</f>
        <v>1</v>
      </c>
      <c r="N9" s="19" t="b">
        <v>0</v>
      </c>
      <c r="O9" s="19" t="b">
        <v>0</v>
      </c>
      <c r="P9" s="134" t="str">
        <f>IF((N9&amp;" "&amp;O9)="TRUE FALSE","YES",IF((N9&amp;" "&amp;O9)="FALSE TRUE","No",""))</f>
        <v/>
      </c>
      <c r="Q9" s="20">
        <f>IF((N9&amp;" "&amp;O9)="FALSE FALSE",0,IF((N9&amp;" "&amp;O9)="TRUE TRUE",0,IF((N9&amp;" "&amp;O9)="TRUE FALSE",0,1)))</f>
        <v>0</v>
      </c>
    </row>
    <row r="10" spans="1:17" s="17" customFormat="1" ht="39.950000000000003" customHeight="1" x14ac:dyDescent="0.2">
      <c r="A10" s="183"/>
      <c r="B10" s="501" t="s">
        <v>493</v>
      </c>
      <c r="C10" s="184"/>
      <c r="D10" s="317" t="str">
        <f t="shared" si="0"/>
        <v/>
      </c>
      <c r="H10" s="20"/>
      <c r="M10" s="20">
        <f>IF((N9&amp;" "&amp;O9)="TRUE FALSE",IF(ISNUMBER(C10)=TRUE,0,1),0)</f>
        <v>0</v>
      </c>
      <c r="N10" s="20"/>
      <c r="O10" s="20"/>
    </row>
    <row r="11" spans="1:17" s="17" customFormat="1" ht="39.950000000000003" customHeight="1" x14ac:dyDescent="0.2">
      <c r="A11" s="179"/>
      <c r="B11" s="501" t="s">
        <v>495</v>
      </c>
      <c r="C11" s="185" t="str">
        <f>IF((N11&amp;" "&amp;O11)="TRUE TRUE","Please select only one option","")</f>
        <v/>
      </c>
      <c r="D11" s="317" t="str">
        <f t="shared" si="0"/>
        <v>*</v>
      </c>
      <c r="H11" s="20"/>
      <c r="M11" s="20">
        <f>IF((N11&amp;" "&amp;O11)="FALSE FALSE",1,IF((N11&amp;" "&amp;O11)="TRUE FALSE",0,IF((N11&amp;" "&amp;O11)="FALSE TRUE",0,1)))</f>
        <v>1</v>
      </c>
      <c r="N11" s="19" t="b">
        <v>0</v>
      </c>
      <c r="O11" s="19" t="b">
        <v>0</v>
      </c>
      <c r="P11" s="134" t="str">
        <f>IF((N11&amp;" "&amp;O11)="TRUE FALSE","YES",IF((N11&amp;" "&amp;O11)="FALSE TRUE","No",""))</f>
        <v/>
      </c>
      <c r="Q11" s="20">
        <f>IF((N11&amp;" "&amp;O11)="FALSE FALSE",0,IF((N11&amp;" "&amp;O11)="TRUE TRUE",0,IF((N11&amp;" "&amp;O11)="TRUE FALSE",0,1)))</f>
        <v>0</v>
      </c>
    </row>
    <row r="12" spans="1:17" s="17" customFormat="1" ht="39.950000000000003" customHeight="1" x14ac:dyDescent="0.2">
      <c r="A12" s="179"/>
      <c r="B12" s="501" t="s">
        <v>641</v>
      </c>
      <c r="C12" s="88" t="str">
        <f>IF((N12&amp;" "&amp;O12)="TRUE TRUE","Please select only one option","")</f>
        <v/>
      </c>
      <c r="D12" s="317" t="str">
        <f>IF(M12=1,"*","")</f>
        <v>*</v>
      </c>
      <c r="H12" s="20"/>
      <c r="M12" s="20">
        <f>IF((N12&amp;" "&amp;O12)="FALSE FALSE",1,IF((N12&amp;" "&amp;O12)="TRUE FALSE",0,IF((N12&amp;" "&amp;O12)="FALSE TRUE",0,1)))</f>
        <v>1</v>
      </c>
      <c r="N12" s="19" t="b">
        <v>0</v>
      </c>
      <c r="O12" s="19" t="b">
        <v>0</v>
      </c>
      <c r="P12" s="134" t="str">
        <f>IF((N12&amp;" "&amp;O12)="TRUE FALSE","YES",IF((N12&amp;" "&amp;O12)="FALSE TRUE","No",""))</f>
        <v/>
      </c>
      <c r="Q12" s="20">
        <f>IF((N12&amp;" "&amp;O12)="FALSE FALSE",0,IF((N12&amp;" "&amp;O12)="TRUE TRUE",0,IF((N12&amp;" "&amp;O12)="TRUE FALSE",0,1)))</f>
        <v>0</v>
      </c>
    </row>
    <row r="13" spans="1:17" s="17" customFormat="1" ht="39" customHeight="1" x14ac:dyDescent="0.2">
      <c r="A13" s="183"/>
      <c r="B13" s="501" t="s">
        <v>494</v>
      </c>
      <c r="C13" s="184"/>
      <c r="D13" s="317" t="str">
        <f>IF(M13=1,"*","")</f>
        <v/>
      </c>
      <c r="H13" s="20"/>
      <c r="M13" s="20">
        <f>IF((N12&amp;" "&amp;O12)="TRUE FALSE",IF(ISNUMBER(C13)=TRUE,0,1),0)</f>
        <v>0</v>
      </c>
      <c r="N13" s="20"/>
      <c r="O13" s="20"/>
    </row>
    <row r="14" spans="1:17" s="17" customFormat="1" ht="39.950000000000003" customHeight="1" thickBot="1" x14ac:dyDescent="0.25">
      <c r="A14" s="179"/>
      <c r="B14" s="502" t="s">
        <v>642</v>
      </c>
      <c r="C14" s="528" t="str">
        <f>IF((N14&amp;" "&amp;O14)="TRUE TRUE","Please select only one option","")</f>
        <v/>
      </c>
      <c r="D14" s="317" t="str">
        <f t="shared" si="0"/>
        <v>*</v>
      </c>
      <c r="E14" s="429"/>
      <c r="H14" s="20"/>
      <c r="M14" s="20">
        <f>IF((N14&amp;" "&amp;O14)="FALSE FALSE",1,IF((N14&amp;" "&amp;O14)="TRUE FALSE",0,IF((N14&amp;" "&amp;O14)="FALSE TRUE",0,1)))</f>
        <v>1</v>
      </c>
      <c r="N14" s="19" t="b">
        <v>0</v>
      </c>
      <c r="O14" s="19" t="b">
        <v>0</v>
      </c>
      <c r="P14" s="134" t="str">
        <f>IF((N14&amp;" "&amp;O14)="TRUE FALSE","YES",IF((N14&amp;" "&amp;O14)="FALSE TRUE","No",""))</f>
        <v/>
      </c>
      <c r="Q14" s="20">
        <f>IF((N14&amp;" "&amp;O14)="FALSE FALSE",0,IF((N14&amp;" "&amp;O14)="TRUE TRUE",0,IF((N14&amp;" "&amp;O14)="TRUE FALSE",0,1)))</f>
        <v>0</v>
      </c>
    </row>
    <row r="16" spans="1:17" ht="15" thickBot="1" x14ac:dyDescent="0.25"/>
    <row r="17" spans="1:53" ht="39.950000000000003" customHeight="1" x14ac:dyDescent="0.2">
      <c r="A17" s="2"/>
      <c r="B17" s="156" t="s">
        <v>9</v>
      </c>
      <c r="C17" s="261" t="s">
        <v>560</v>
      </c>
      <c r="D17" s="197"/>
      <c r="F17" s="155"/>
      <c r="G17" s="198"/>
      <c r="H17" s="182"/>
      <c r="I17" s="134"/>
      <c r="J17" s="17"/>
      <c r="K17" s="17"/>
      <c r="L17" s="17"/>
      <c r="M17" s="17"/>
      <c r="N17" s="17"/>
      <c r="O17" s="17"/>
      <c r="P17" s="17"/>
      <c r="Q17" s="17"/>
      <c r="R17" s="17"/>
      <c r="T17" s="199" t="s">
        <v>404</v>
      </c>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row>
    <row r="18" spans="1:53" ht="104.1" customHeight="1" x14ac:dyDescent="0.2">
      <c r="A18" s="2"/>
      <c r="B18" s="87" t="s">
        <v>647</v>
      </c>
      <c r="C18" s="200"/>
      <c r="D18" s="317" t="str">
        <f t="shared" ref="D18:D20" si="1">IF(M18=1,"*","")</f>
        <v/>
      </c>
      <c r="F18" s="201"/>
      <c r="G18" s="202"/>
      <c r="H18" s="134"/>
      <c r="I18" s="134"/>
      <c r="J18" s="17"/>
      <c r="K18" s="17"/>
      <c r="L18" s="17"/>
      <c r="M18" s="20">
        <f>IF(P14="Yes",IF((N18&amp;" "&amp;O18)="FALSE FALSE",1,IF((N18&amp;" "&amp;O18)="TRUE FALSE",0,IF((N18&amp;" "&amp;O18)="FALSE TRUE",0,1))),0)</f>
        <v>0</v>
      </c>
      <c r="N18" s="18" t="b">
        <v>0</v>
      </c>
      <c r="O18" s="18" t="b">
        <v>0</v>
      </c>
      <c r="P18" s="134" t="str">
        <f>IF((N18&amp;" "&amp;O18)="TRUE FALSE","Yes",IF((N18&amp;" "&amp;O18)="FALSE TRUE","No",""))</f>
        <v/>
      </c>
      <c r="Q18" s="134" t="str">
        <f>IF((O18&amp;" "&amp;P18)="TRUE FALSE","Yes",IF((O18&amp;" "&amp;P18)="FALSE TRUE","No",""))</f>
        <v/>
      </c>
      <c r="R18" s="17"/>
      <c r="T18" s="20" t="e">
        <f>IF(#REF!="Yes",IF(#REF!="",0,IF(#REF!&lt;&gt;"5+",1,0)))</f>
        <v>#REF!</v>
      </c>
      <c r="Y18" s="20"/>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row>
    <row r="19" spans="1:53" ht="39.950000000000003" customHeight="1" x14ac:dyDescent="0.2">
      <c r="A19" s="2"/>
      <c r="B19" s="87" t="s">
        <v>450</v>
      </c>
      <c r="C19" s="382"/>
      <c r="D19" s="317" t="str">
        <f t="shared" si="1"/>
        <v/>
      </c>
      <c r="F19" s="201"/>
      <c r="G19" s="202"/>
      <c r="H19" s="134"/>
      <c r="I19" s="134"/>
      <c r="J19" s="17"/>
      <c r="K19" s="17"/>
      <c r="L19" s="17"/>
      <c r="M19" s="20">
        <f>IF(P18="Yes",IF(ISTEXT(C19)=TRUE,0,1),0)</f>
        <v>0</v>
      </c>
      <c r="N19" s="17"/>
      <c r="O19" s="17"/>
      <c r="P19" s="17"/>
      <c r="Q19" s="17"/>
      <c r="R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row>
    <row r="20" spans="1:53" ht="39.950000000000003" customHeight="1" thickBot="1" x14ac:dyDescent="0.25">
      <c r="A20" s="2"/>
      <c r="B20" s="109" t="s">
        <v>451</v>
      </c>
      <c r="C20" s="272"/>
      <c r="D20" s="317" t="str">
        <f t="shared" si="1"/>
        <v/>
      </c>
      <c r="F20" s="201"/>
      <c r="G20" s="202"/>
      <c r="H20" s="134"/>
      <c r="I20" s="134"/>
      <c r="J20" s="17"/>
      <c r="K20" s="17"/>
      <c r="L20" s="17"/>
      <c r="M20" s="20">
        <f>IF(P18="No",IF(ISNUMBER(C20)=FALSE,1,0),0)</f>
        <v>0</v>
      </c>
      <c r="N20" s="17"/>
      <c r="O20" s="17"/>
      <c r="P20" s="17"/>
      <c r="Q20" s="17"/>
      <c r="R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row>
    <row r="21" spans="1:53" ht="15.95" customHeight="1" x14ac:dyDescent="0.2">
      <c r="A21" s="196"/>
      <c r="B21" s="197"/>
      <c r="C21" s="197"/>
      <c r="D21" s="197"/>
      <c r="E21" s="197"/>
      <c r="F21" s="197"/>
      <c r="M21" s="20"/>
    </row>
    <row r="22" spans="1:53" ht="15.95" customHeight="1" x14ac:dyDescent="0.2">
      <c r="A22" s="196"/>
      <c r="B22" s="157" t="str">
        <f>IF(P18="No",IF(ISNUMBER(C20)=TRUE,"Please note that your application will not proceed until all the required documentation is submitted",""),"")</f>
        <v/>
      </c>
      <c r="C22" s="203"/>
      <c r="D22" s="197"/>
      <c r="E22" s="197"/>
      <c r="F22" s="197"/>
      <c r="L22" s="249" t="s">
        <v>393</v>
      </c>
      <c r="M22" s="2" t="str">
        <f>IF(SUM(M9:M20)&lt;&gt;0,"Invalid","Valid")</f>
        <v>Invalid</v>
      </c>
    </row>
    <row r="23" spans="1:53" ht="15.95" customHeight="1" thickBot="1" x14ac:dyDescent="0.25">
      <c r="A23" s="196"/>
      <c r="B23" s="197"/>
      <c r="C23" s="197"/>
      <c r="D23" s="197"/>
      <c r="E23" s="197"/>
      <c r="F23" s="197"/>
      <c r="M23" s="20"/>
    </row>
    <row r="24" spans="1:53" ht="39.950000000000003" customHeight="1" x14ac:dyDescent="0.2">
      <c r="B24" s="521" t="s">
        <v>374</v>
      </c>
      <c r="C24" s="121"/>
    </row>
    <row r="25" spans="1:53" s="17" customFormat="1" ht="63.95" customHeight="1" x14ac:dyDescent="0.2">
      <c r="A25" s="2"/>
      <c r="B25" s="119" t="s">
        <v>471</v>
      </c>
      <c r="C25" s="122" t="str">
        <f>IF((N25&amp;" "&amp;O25)="TRUE TRUE","Please select only one option","")</f>
        <v/>
      </c>
      <c r="D25" s="317" t="str">
        <f t="shared" ref="D25:D30" si="2">IF(M25=1,"*","")</f>
        <v>*</v>
      </c>
      <c r="M25" s="20">
        <f>IF((N25&amp;" "&amp;O25)="FALSE FALSE",1,IF((N25&amp;" "&amp;O25)="TRUE FALSE",0,IF((N25&amp;" "&amp;O25)="FALSE TRUE",0,1)))</f>
        <v>1</v>
      </c>
      <c r="N25" s="18" t="b">
        <v>0</v>
      </c>
      <c r="O25" s="18" t="b">
        <v>0</v>
      </c>
      <c r="Q25" s="20" t="str">
        <f>IF((N25&amp;" "&amp;O25)="TRUE FALSE","Yes",IF((N25&amp;" "&amp;O25)="FALSE TRUE","No",""))</f>
        <v/>
      </c>
      <c r="R25" s="20">
        <f>IF((N25&amp;" "&amp;O25)="FALSE FALSE",0,IF((N25&amp;" "&amp;O25)="TRUE TRUE",0,IF((N25&amp;" "&amp;O25)="TRUE FALSE",0,1)))</f>
        <v>0</v>
      </c>
    </row>
    <row r="26" spans="1:53" s="17" customFormat="1" ht="63.95" customHeight="1" x14ac:dyDescent="0.2">
      <c r="A26" s="2"/>
      <c r="B26" s="119" t="s">
        <v>452</v>
      </c>
      <c r="C26" s="122" t="str">
        <f>IF((N26&amp;" "&amp;O26)="TRUE TRUE","Please select only one option","")</f>
        <v/>
      </c>
      <c r="D26" s="317" t="str">
        <f t="shared" si="2"/>
        <v>*</v>
      </c>
      <c r="M26" s="20">
        <f>IF((N26&amp;" "&amp;O26)="FALSE FALSE",1,IF((N26&amp;" "&amp;O26)="TRUE FALSE",0,IF((N26&amp;" "&amp;O26)="FALSE TRUE",0,1)))</f>
        <v>1</v>
      </c>
      <c r="N26" s="18" t="b">
        <v>0</v>
      </c>
      <c r="O26" s="18" t="b">
        <v>0</v>
      </c>
      <c r="Q26" s="20" t="str">
        <f>IF((N26&amp;" "&amp;O26)="TRUE FALSE","Yes",IF((N26&amp;" "&amp;O26)="FALSE TRUE","No",""))</f>
        <v/>
      </c>
      <c r="R26" s="20">
        <f>IF((N26&amp;" "&amp;O26)="FALSE FALSE",0,IF((N26&amp;" "&amp;O26)="TRUE TRUE",0,IF((N26&amp;" "&amp;O26)="TRUE FALSE",0,1)))</f>
        <v>0</v>
      </c>
    </row>
    <row r="27" spans="1:53" s="134" customFormat="1" ht="63.95" customHeight="1" x14ac:dyDescent="0.2">
      <c r="A27" s="2"/>
      <c r="B27" s="119" t="s">
        <v>453</v>
      </c>
      <c r="C27" s="122" t="str">
        <f>IF(Q27="Invalid Input","Please select only one option","")</f>
        <v/>
      </c>
      <c r="D27" s="317" t="str">
        <f t="shared" si="2"/>
        <v>*</v>
      </c>
      <c r="H27" s="17"/>
      <c r="M27" s="20">
        <f>IF(Q27="",1,IF(Q27="Invalid Input",1,0))</f>
        <v>1</v>
      </c>
      <c r="N27" s="18" t="b">
        <v>0</v>
      </c>
      <c r="O27" s="18" t="b">
        <v>0</v>
      </c>
      <c r="P27" s="18" t="b">
        <v>0</v>
      </c>
      <c r="Q27" s="20" t="str">
        <f>VLOOKUP((N27&amp;" "&amp;O27&amp;" "&amp;P27),YN_1,2,FALSE)</f>
        <v/>
      </c>
      <c r="R27" s="20">
        <f>IF((N27&amp;" "&amp;O27&amp;" "&amp;P27)="FALSE FALSE FALSE",0,IF((N27&amp;" "&amp;O27&amp;" "&amp;P27)="TRUE TRUE TRUE",0,IF((N27&amp;" "&amp;O27&amp;" "&amp;P27)="TRUE FALSE FALSE",0,1)))</f>
        <v>0</v>
      </c>
    </row>
    <row r="28" spans="1:53" s="134" customFormat="1" ht="56.1" customHeight="1" thickBot="1" x14ac:dyDescent="0.25">
      <c r="A28" s="2"/>
      <c r="B28" s="120" t="s">
        <v>454</v>
      </c>
      <c r="C28" s="123" t="str">
        <f>IF(Q28="Invalid Input","Please select only one option","")</f>
        <v/>
      </c>
      <c r="D28" s="317" t="str">
        <f t="shared" si="2"/>
        <v>*</v>
      </c>
      <c r="H28" s="17"/>
      <c r="M28" s="20">
        <f>IF(Q28="",1,IF(Q28="Invalid Input",1,0))</f>
        <v>1</v>
      </c>
      <c r="N28" s="18" t="b">
        <v>0</v>
      </c>
      <c r="O28" s="18" t="b">
        <v>0</v>
      </c>
      <c r="P28" s="18" t="b">
        <v>0</v>
      </c>
      <c r="Q28" s="20" t="str">
        <f>VLOOKUP((N28&amp;" "&amp;O28&amp;" "&amp;P28),YN_1,2,FALSE)</f>
        <v/>
      </c>
      <c r="R28" s="20">
        <f>IF((N28&amp;" "&amp;O28&amp;" "&amp;P28)="FALSE FALSE FALSE",0,IF((N28&amp;" "&amp;O28&amp;" "&amp;P28)="TRUE TRUE TRUE",0,IF((N28&amp;" "&amp;O28&amp;" "&amp;P28)="TRUE FALSE FALSE",0,1)))</f>
        <v>0</v>
      </c>
    </row>
    <row r="29" spans="1:53" s="17" customFormat="1" ht="15" thickBot="1" x14ac:dyDescent="0.25">
      <c r="A29" s="183"/>
      <c r="B29" s="178"/>
      <c r="C29" s="207"/>
      <c r="D29" s="181"/>
    </row>
    <row r="30" spans="1:53" ht="39.75" customHeight="1" thickBot="1" x14ac:dyDescent="0.25">
      <c r="A30" s="2"/>
      <c r="B30" s="150" t="s">
        <v>496</v>
      </c>
      <c r="C30" s="380"/>
      <c r="D30" s="317" t="str">
        <f t="shared" si="2"/>
        <v/>
      </c>
      <c r="E30" s="134"/>
      <c r="F30" s="134"/>
      <c r="G30" s="134"/>
      <c r="H30" s="17"/>
      <c r="M30" s="20">
        <f>IF(COUNTIF($Q$25:$Q$29,"Yes")&lt;&gt;0,IF(ISERROR(EXACT(VLOOKUP(C30,Number2,1,FALSE),C30)),1,0),0)</f>
        <v>0</v>
      </c>
      <c r="Q30" s="20" t="str">
        <f>IF(COUNTIF(Q25:Q28,"Yes")&lt;&gt;0,"Yes","No")</f>
        <v>No</v>
      </c>
      <c r="R30" s="20" t="str">
        <f>IF(SUM(R25:R28)=4,"No","Yes")</f>
        <v>Yes</v>
      </c>
    </row>
    <row r="31" spans="1:53" ht="18.75" customHeight="1" thickBot="1" x14ac:dyDescent="0.25"/>
    <row r="32" spans="1:53" s="134" customFormat="1" ht="73.5" customHeight="1" thickBot="1" x14ac:dyDescent="0.25">
      <c r="A32" s="2"/>
      <c r="B32" s="519" t="s">
        <v>516</v>
      </c>
      <c r="C32" s="520" t="s">
        <v>398</v>
      </c>
      <c r="D32" s="520" t="s">
        <v>635</v>
      </c>
      <c r="E32" s="512" t="s">
        <v>524</v>
      </c>
      <c r="F32" s="600" t="s">
        <v>20</v>
      </c>
      <c r="G32" s="601"/>
      <c r="M32" s="178"/>
      <c r="N32" s="158" t="s">
        <v>399</v>
      </c>
      <c r="O32" s="159" t="s">
        <v>398</v>
      </c>
      <c r="P32" s="159" t="s">
        <v>22</v>
      </c>
      <c r="Q32" s="160" t="s">
        <v>21</v>
      </c>
      <c r="R32" s="161" t="s">
        <v>20</v>
      </c>
      <c r="S32" s="190"/>
      <c r="T32" s="191" t="s">
        <v>402</v>
      </c>
    </row>
    <row r="33" spans="1:53" ht="24" customHeight="1" x14ac:dyDescent="0.2">
      <c r="B33" s="376"/>
      <c r="C33" s="149"/>
      <c r="D33" s="149"/>
      <c r="E33" s="409"/>
      <c r="F33" s="602"/>
      <c r="G33" s="603"/>
      <c r="H33" s="117" t="str">
        <f>IF(M33=1,"*","")</f>
        <v/>
      </c>
      <c r="M33" s="20">
        <f>IF(C30&gt;=1,IF(SUM(N33:S33)&lt;&gt;0,1,0),0)</f>
        <v>0</v>
      </c>
      <c r="N33" s="151">
        <f t="shared" ref="N33:P37" si="3">IF(ISTEXT(B33)=TRUE,0,1)</f>
        <v>1</v>
      </c>
      <c r="O33" s="152">
        <f t="shared" si="3"/>
        <v>1</v>
      </c>
      <c r="P33" s="152">
        <f t="shared" si="3"/>
        <v>1</v>
      </c>
      <c r="Q33" s="152">
        <f>IF(ISNUMBER(E33)=TRUE,0,1)</f>
        <v>1</v>
      </c>
      <c r="R33" s="152">
        <f>IF(ISTEXT(F33)=TRUE,0,1)</f>
        <v>1</v>
      </c>
      <c r="S33" s="192"/>
      <c r="T33" s="193">
        <f>IF($R$30="Yes",IF(N33=1,IF($C$30="",0,IF($C$30&gt;=1,0,1)),0),1)</f>
        <v>0</v>
      </c>
      <c r="U33" s="318"/>
    </row>
    <row r="34" spans="1:53" ht="24" customHeight="1" x14ac:dyDescent="0.2">
      <c r="B34" s="404"/>
      <c r="C34" s="162"/>
      <c r="D34" s="162"/>
      <c r="E34" s="410"/>
      <c r="F34" s="604"/>
      <c r="G34" s="605"/>
      <c r="H34" s="117" t="str">
        <f>IF(M34=1,"*","")</f>
        <v/>
      </c>
      <c r="M34" s="20">
        <f>IF(C30&gt;=2,IF(SUM(N34:S34)&lt;&gt;0,1,0),0)</f>
        <v>0</v>
      </c>
      <c r="N34" s="151">
        <f t="shared" si="3"/>
        <v>1</v>
      </c>
      <c r="O34" s="152">
        <f t="shared" si="3"/>
        <v>1</v>
      </c>
      <c r="P34" s="152">
        <f t="shared" si="3"/>
        <v>1</v>
      </c>
      <c r="Q34" s="152">
        <f>IF(ISNUMBER(E34)=TRUE,0,1)</f>
        <v>1</v>
      </c>
      <c r="R34" s="152">
        <f>IF(ISTEXT(F34)=TRUE,0,1)</f>
        <v>1</v>
      </c>
      <c r="S34" s="192"/>
      <c r="T34" s="193">
        <f>IF($R$30="Yes",IF(N34=1,IF($C$30="",0,IF($C$30&gt;=2,0,1)),0),1)</f>
        <v>0</v>
      </c>
      <c r="U34" s="318"/>
    </row>
    <row r="35" spans="1:53" ht="24" customHeight="1" x14ac:dyDescent="0.2">
      <c r="B35" s="404"/>
      <c r="C35" s="162"/>
      <c r="D35" s="162"/>
      <c r="E35" s="410"/>
      <c r="F35" s="604"/>
      <c r="G35" s="605"/>
      <c r="H35" s="117" t="str">
        <f>IF(M35=1,"*","")</f>
        <v/>
      </c>
      <c r="M35" s="20">
        <f>IF(C30&gt;=3,IF(SUM(N35:S35)&lt;&gt;0,1,0),0)</f>
        <v>0</v>
      </c>
      <c r="N35" s="151">
        <f t="shared" si="3"/>
        <v>1</v>
      </c>
      <c r="O35" s="152">
        <f t="shared" si="3"/>
        <v>1</v>
      </c>
      <c r="P35" s="152">
        <f t="shared" si="3"/>
        <v>1</v>
      </c>
      <c r="Q35" s="152">
        <f>IF(ISNUMBER(E35)=TRUE,0,1)</f>
        <v>1</v>
      </c>
      <c r="R35" s="152">
        <f>IF(ISTEXT(F35)=TRUE,0,1)</f>
        <v>1</v>
      </c>
      <c r="S35" s="192"/>
      <c r="T35" s="193">
        <f>IF($R$30="Yes",IF(N35=1,IF($C$30="",0,IF($C$30&gt;=3,0,1)),0),1)</f>
        <v>0</v>
      </c>
      <c r="U35" s="318"/>
    </row>
    <row r="36" spans="1:53" ht="24" customHeight="1" x14ac:dyDescent="0.2">
      <c r="B36" s="404"/>
      <c r="C36" s="162"/>
      <c r="D36" s="162"/>
      <c r="E36" s="410"/>
      <c r="F36" s="604"/>
      <c r="G36" s="605"/>
      <c r="H36" s="117" t="str">
        <f>IF(M36=1,"*","")</f>
        <v/>
      </c>
      <c r="M36" s="20">
        <f>IF(C30&gt;=4,IF(SUM(N36:S36)&lt;&gt;0,1,0),0)</f>
        <v>0</v>
      </c>
      <c r="N36" s="151">
        <f t="shared" si="3"/>
        <v>1</v>
      </c>
      <c r="O36" s="152">
        <f t="shared" si="3"/>
        <v>1</v>
      </c>
      <c r="P36" s="152">
        <f t="shared" si="3"/>
        <v>1</v>
      </c>
      <c r="Q36" s="152">
        <f>IF(ISNUMBER(E36)=TRUE,0,1)</f>
        <v>1</v>
      </c>
      <c r="R36" s="152">
        <f>IF(ISTEXT(F36)=TRUE,0,1)</f>
        <v>1</v>
      </c>
      <c r="S36" s="192"/>
      <c r="T36" s="193">
        <f>IF($R$30="Yes",IF(N36=1,IF($C$30="",0,IF($C$30&gt;=4,0,1)),0),1)</f>
        <v>0</v>
      </c>
      <c r="U36" s="318"/>
    </row>
    <row r="37" spans="1:53" ht="24" customHeight="1" thickBot="1" x14ac:dyDescent="0.25">
      <c r="B37" s="405"/>
      <c r="C37" s="163"/>
      <c r="D37" s="163"/>
      <c r="E37" s="411"/>
      <c r="F37" s="598"/>
      <c r="G37" s="599"/>
      <c r="H37" s="117" t="str">
        <f>IF(M37=1,"*","")</f>
        <v/>
      </c>
      <c r="M37" s="20">
        <f>IF(C30&gt;=5,IF(SUM(N37:S37)&lt;&gt;0,1,0),0)</f>
        <v>0</v>
      </c>
      <c r="N37" s="153">
        <f t="shared" si="3"/>
        <v>1</v>
      </c>
      <c r="O37" s="154">
        <f t="shared" si="3"/>
        <v>1</v>
      </c>
      <c r="P37" s="154">
        <f t="shared" si="3"/>
        <v>1</v>
      </c>
      <c r="Q37" s="154">
        <f>IF(ISNUMBER(E37)=TRUE,0,1)</f>
        <v>1</v>
      </c>
      <c r="R37" s="154">
        <f>IF(ISTEXT(F37)=TRUE,0,1)</f>
        <v>1</v>
      </c>
      <c r="S37" s="194"/>
      <c r="T37" s="195">
        <f>IF($R$30="Yes",IF(N37=1,IF($C$30="",0,IF($C$30&gt;=5,0,1)),0),1)</f>
        <v>0</v>
      </c>
      <c r="U37" s="318"/>
    </row>
    <row r="38" spans="1:53" ht="15.95" customHeight="1" thickBot="1" x14ac:dyDescent="0.25">
      <c r="A38" s="196"/>
      <c r="B38" s="197"/>
      <c r="C38" s="197"/>
      <c r="D38" s="197"/>
      <c r="E38" s="197"/>
      <c r="F38" s="197"/>
      <c r="M38" s="20"/>
    </row>
    <row r="39" spans="1:53" ht="39.950000000000003" customHeight="1" x14ac:dyDescent="0.2">
      <c r="A39" s="2"/>
      <c r="B39" s="156" t="s">
        <v>9</v>
      </c>
      <c r="C39" s="261" t="s">
        <v>560</v>
      </c>
      <c r="D39" s="197"/>
      <c r="F39" s="155"/>
      <c r="G39" s="198"/>
      <c r="H39" s="182"/>
      <c r="I39" s="134"/>
      <c r="J39" s="17"/>
      <c r="K39" s="17"/>
      <c r="L39" s="17"/>
      <c r="M39" s="17"/>
      <c r="N39" s="17"/>
      <c r="O39" s="17"/>
      <c r="P39" s="17"/>
      <c r="R39" s="17"/>
      <c r="T39" s="199" t="s">
        <v>404</v>
      </c>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row>
    <row r="40" spans="1:53" ht="39.950000000000003" customHeight="1" x14ac:dyDescent="0.2">
      <c r="A40" s="2"/>
      <c r="B40" s="87" t="s">
        <v>472</v>
      </c>
      <c r="C40" s="381" t="str">
        <f>IF((N40&amp;" "&amp;O40)="TRUE TRUE","Please select only one option","")</f>
        <v/>
      </c>
      <c r="D40" s="317" t="str">
        <f t="shared" ref="D40:D42" si="4">IF(M40=1,"*","")</f>
        <v/>
      </c>
      <c r="F40" s="201"/>
      <c r="G40" s="202"/>
      <c r="H40" s="134"/>
      <c r="I40" s="134"/>
      <c r="J40" s="17"/>
      <c r="K40" s="17"/>
      <c r="L40" s="17"/>
      <c r="M40" s="20" t="str">
        <f>IF(C30="5+",IF((N40&amp;" "&amp;O40)="FALSE FALSE",1,IF((N40&amp;" "&amp;O40)="TRUE FALSE",0,IF((N40&amp;" "&amp;O40)="FALSE TRUE",0,1))),"")</f>
        <v/>
      </c>
      <c r="N40" s="18" t="b">
        <v>0</v>
      </c>
      <c r="O40" s="18" t="b">
        <v>0</v>
      </c>
      <c r="P40" s="134" t="str">
        <f>IF((N40&amp;" "&amp;O40)="TRUE FALSE","Yes",IF((N40&amp;" "&amp;O40)="FALSE TRUE","No",""))</f>
        <v/>
      </c>
      <c r="R40" s="17"/>
      <c r="T40" s="20">
        <f>IF(C30="",0,IF(C30&lt;&gt;"5+",1,0))</f>
        <v>0</v>
      </c>
      <c r="Y40" s="20"/>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row>
    <row r="41" spans="1:53" ht="39.950000000000003" customHeight="1" x14ac:dyDescent="0.2">
      <c r="A41" s="2"/>
      <c r="B41" s="87" t="s">
        <v>450</v>
      </c>
      <c r="C41" s="382"/>
      <c r="D41" s="317" t="str">
        <f t="shared" si="4"/>
        <v/>
      </c>
      <c r="F41" s="201"/>
      <c r="G41" s="202"/>
      <c r="H41" s="134"/>
      <c r="I41" s="134"/>
      <c r="J41" s="17"/>
      <c r="K41" s="17"/>
      <c r="L41" s="17"/>
      <c r="M41" s="20">
        <f>IF(P40="Yes",IF(ISTEXT(C41)=TRUE,0,1),0)</f>
        <v>0</v>
      </c>
      <c r="N41" s="17"/>
      <c r="O41" s="17"/>
      <c r="P41" s="17"/>
      <c r="Q41" s="17"/>
      <c r="R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row>
    <row r="42" spans="1:53" ht="39.950000000000003" customHeight="1" thickBot="1" x14ac:dyDescent="0.25">
      <c r="A42" s="2"/>
      <c r="B42" s="109" t="s">
        <v>455</v>
      </c>
      <c r="C42" s="272"/>
      <c r="D42" s="317" t="str">
        <f t="shared" si="4"/>
        <v/>
      </c>
      <c r="F42" s="201"/>
      <c r="G42" s="202"/>
      <c r="H42" s="134"/>
      <c r="I42" s="134"/>
      <c r="J42" s="17"/>
      <c r="K42" s="17"/>
      <c r="L42" s="17"/>
      <c r="M42" s="20">
        <f>IF(P40="No",IF(ISNUMBER(C42)=FALSE,1,0),0)</f>
        <v>0</v>
      </c>
      <c r="N42" s="17"/>
      <c r="O42" s="17"/>
      <c r="P42" s="17"/>
      <c r="Q42" s="17"/>
      <c r="R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row>
    <row r="43" spans="1:53" x14ac:dyDescent="0.2">
      <c r="A43" s="196"/>
      <c r="B43" s="197"/>
      <c r="C43" s="488"/>
      <c r="D43" s="197"/>
      <c r="E43" s="197"/>
      <c r="F43" s="197"/>
      <c r="M43" s="20"/>
    </row>
    <row r="44" spans="1:53" x14ac:dyDescent="0.2">
      <c r="A44" s="196"/>
      <c r="B44" s="157" t="str">
        <f>IF(P40="No",IF(ISNUMBER(C42)=TRUE,"Please note that your application will not proceed until all the required documentation is submitted",""),"")</f>
        <v/>
      </c>
      <c r="C44" s="203"/>
      <c r="D44" s="197"/>
      <c r="E44" s="197"/>
      <c r="F44" s="197"/>
      <c r="L44" s="249" t="s">
        <v>393</v>
      </c>
      <c r="M44" s="2" t="str">
        <f>IF(SUM(M25:M42)&lt;&gt;0,"Invalid","Valid")</f>
        <v>Invalid</v>
      </c>
    </row>
    <row r="45" spans="1:53" x14ac:dyDescent="0.2">
      <c r="A45" s="196"/>
      <c r="B45" s="197"/>
      <c r="C45" s="197"/>
      <c r="D45" s="197"/>
      <c r="E45" s="197"/>
      <c r="F45" s="197"/>
      <c r="M45" s="20"/>
    </row>
    <row r="46" spans="1:53" ht="15.75" customHeight="1" x14ac:dyDescent="0.2">
      <c r="B46" s="426" t="str">
        <f>IF(COUNTIF(M8:M45,"Invalid")=2,"Please Complete all Sections",IF(COUNTIF(M8:M45,"Invalid")=0,"All Sections Completed",IF(COUNTIF(M8:M45,"Invalid")&lt;2,"Please Ensure all sections are completed before progressing to the next section")))</f>
        <v>Please Complete all Sections</v>
      </c>
      <c r="C46" s="428"/>
      <c r="D46" s="6"/>
      <c r="E46" s="6"/>
      <c r="F46" s="6"/>
      <c r="G46" s="6"/>
      <c r="H46" s="6"/>
      <c r="I46" s="6"/>
      <c r="J46" s="6"/>
      <c r="K46" s="6"/>
      <c r="L46" s="6"/>
      <c r="M46" s="178">
        <f>COUNTIF($M$10:M44,"Invalid")</f>
        <v>2</v>
      </c>
    </row>
  </sheetData>
  <sheetProtection algorithmName="SHA-512" hashValue="U7gZjhCJsXb2GoSOK4UN3owy3pPsTm2qvEKQZvySGdVuCqJ//Fm+KljM/moUR9htABnyP9MaeIyISxqOoRzieQ==" saltValue="Fr+prwvueqNoyPc0LAEdfg==" spinCount="100000" sheet="1" objects="1" scenarios="1" selectLockedCells="1"/>
  <mergeCells count="6">
    <mergeCell ref="F37:G37"/>
    <mergeCell ref="F32:G32"/>
    <mergeCell ref="F33:G33"/>
    <mergeCell ref="F34:G34"/>
    <mergeCell ref="F35:G35"/>
    <mergeCell ref="F36:G36"/>
  </mergeCells>
  <conditionalFormatting sqref="C10">
    <cfRule type="expression" dxfId="307" priority="8">
      <formula>$P$9="No"</formula>
    </cfRule>
  </conditionalFormatting>
  <conditionalFormatting sqref="B10">
    <cfRule type="expression" dxfId="306" priority="302">
      <formula>$M$10=1</formula>
    </cfRule>
  </conditionalFormatting>
  <conditionalFormatting sqref="T33:U33">
    <cfRule type="expression" dxfId="305" priority="19">
      <formula>#REF!=1</formula>
    </cfRule>
  </conditionalFormatting>
  <conditionalFormatting sqref="T34:U34">
    <cfRule type="expression" dxfId="304" priority="18">
      <formula>#REF!=1</formula>
    </cfRule>
  </conditionalFormatting>
  <conditionalFormatting sqref="T35:U35">
    <cfRule type="expression" dxfId="303" priority="17">
      <formula>#REF!=1</formula>
    </cfRule>
  </conditionalFormatting>
  <conditionalFormatting sqref="T36:U36">
    <cfRule type="expression" dxfId="302" priority="16">
      <formula>#REF!=1</formula>
    </cfRule>
  </conditionalFormatting>
  <conditionalFormatting sqref="T37:U37">
    <cfRule type="expression" dxfId="301" priority="15">
      <formula>#REF!=1</formula>
    </cfRule>
  </conditionalFormatting>
  <conditionalFormatting sqref="B33:F33">
    <cfRule type="expression" dxfId="300" priority="14">
      <formula>$T$33=1</formula>
    </cfRule>
  </conditionalFormatting>
  <conditionalFormatting sqref="B34:F34">
    <cfRule type="expression" dxfId="299" priority="13">
      <formula>$T$34=1</formula>
    </cfRule>
  </conditionalFormatting>
  <conditionalFormatting sqref="B35:F35">
    <cfRule type="expression" dxfId="298" priority="12">
      <formula>$T$35=1</formula>
    </cfRule>
  </conditionalFormatting>
  <conditionalFormatting sqref="B36:F36">
    <cfRule type="expression" dxfId="297" priority="11">
      <formula>$T$36=1</formula>
    </cfRule>
  </conditionalFormatting>
  <conditionalFormatting sqref="B37:F37">
    <cfRule type="expression" dxfId="296" priority="10">
      <formula>$T$37=1</formula>
    </cfRule>
  </conditionalFormatting>
  <conditionalFormatting sqref="C13">
    <cfRule type="expression" dxfId="295" priority="7">
      <formula>$P$12="No"</formula>
    </cfRule>
  </conditionalFormatting>
  <conditionalFormatting sqref="B40:C42">
    <cfRule type="expression" dxfId="294" priority="3">
      <formula>$R$30="No"</formula>
    </cfRule>
    <cfRule type="expression" dxfId="293" priority="1010">
      <formula>$T$40=1</formula>
    </cfRule>
  </conditionalFormatting>
  <conditionalFormatting sqref="C30">
    <cfRule type="expression" dxfId="292" priority="4">
      <formula>$R$30="No"</formula>
    </cfRule>
  </conditionalFormatting>
  <conditionalFormatting sqref="B46">
    <cfRule type="expression" dxfId="291" priority="2">
      <formula>$B$46="All Sections Completed"</formula>
    </cfRule>
  </conditionalFormatting>
  <conditionalFormatting sqref="B13">
    <cfRule type="expression" dxfId="290" priority="1138">
      <formula>$M$13=1</formula>
    </cfRule>
  </conditionalFormatting>
  <conditionalFormatting sqref="C18:C20">
    <cfRule type="expression" dxfId="289" priority="1">
      <formula>$P$14="No"</formula>
    </cfRule>
    <cfRule type="expression" dxfId="288" priority="22">
      <formula>$T$18=1</formula>
    </cfRule>
  </conditionalFormatting>
  <dataValidations count="7">
    <dataValidation type="date" allowBlank="1" showInputMessage="1" showErrorMessage="1" errorTitle="Date of Refusal / Revocation" error="Please only enter dates in the dd/mm/yyyy format.  All dates must be in the past" sqref="E33:E37">
      <formula1>18264</formula1>
      <formula2>TODAY()-1</formula2>
    </dataValidation>
    <dataValidation type="whole" operator="greaterThan" allowBlank="1" showInputMessage="1" showErrorMessage="1" errorTitle="Central Bank Institution No." error="Please only enter numeric data.  Please ensure that the 'C' is not is not entered" promptTitle="Central Bank Institution No." prompt="Please enter the Central Bank Institution number omitting the C.  Please enter numeric data only." sqref="C10 C13">
      <formula1>0</formula1>
    </dataValidation>
    <dataValidation type="list" allowBlank="1" showInputMessage="1" showErrorMessage="1" sqref="C30">
      <formula1>Number2</formula1>
    </dataValidation>
    <dataValidation operator="greaterThan" allowBlank="1" showInputMessage="1" showErrorMessage="1" sqref="S33:S37"/>
    <dataValidation type="date" allowBlank="1" showInputMessage="1" showErrorMessage="1" sqref="C42">
      <formula1>43831</formula1>
      <formula2>TODAY()+3000</formula2>
    </dataValidation>
    <dataValidation type="textLength" operator="lessThan" allowBlank="1" showInputMessage="1" showErrorMessage="1" errorTitle="Cell Values" error="Please do not enter any data into this cell_x000a_" sqref="C43">
      <formula1>1</formula1>
    </dataValidation>
    <dataValidation type="date" operator="greaterThanOrEqual" allowBlank="1" showInputMessage="1" showErrorMessage="1" sqref="C20">
      <formula1>TODAY()</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403" r:id="rId4" name="Check Box 43">
              <controlPr defaultSize="0" autoFill="0" autoLine="0" autoPict="0">
                <anchor moveWithCells="1">
                  <from>
                    <xdr:col>2</xdr:col>
                    <xdr:colOff>581025</xdr:colOff>
                    <xdr:row>26</xdr:row>
                    <xdr:rowOff>9525</xdr:rowOff>
                  </from>
                  <to>
                    <xdr:col>2</xdr:col>
                    <xdr:colOff>1304925</xdr:colOff>
                    <xdr:row>26</xdr:row>
                    <xdr:rowOff>800100</xdr:rowOff>
                  </to>
                </anchor>
              </controlPr>
            </control>
          </mc:Choice>
        </mc:AlternateContent>
        <mc:AlternateContent xmlns:mc="http://schemas.openxmlformats.org/markup-compatibility/2006">
          <mc:Choice Requires="x14">
            <control shapeId="15404" r:id="rId5" name="Check Box 44">
              <controlPr defaultSize="0" autoFill="0" autoLine="0" autoPict="0">
                <anchor moveWithCells="1">
                  <from>
                    <xdr:col>2</xdr:col>
                    <xdr:colOff>1323975</xdr:colOff>
                    <xdr:row>26</xdr:row>
                    <xdr:rowOff>9525</xdr:rowOff>
                  </from>
                  <to>
                    <xdr:col>2</xdr:col>
                    <xdr:colOff>2047875</xdr:colOff>
                    <xdr:row>26</xdr:row>
                    <xdr:rowOff>800100</xdr:rowOff>
                  </to>
                </anchor>
              </controlPr>
            </control>
          </mc:Choice>
        </mc:AlternateContent>
        <mc:AlternateContent xmlns:mc="http://schemas.openxmlformats.org/markup-compatibility/2006">
          <mc:Choice Requires="x14">
            <control shapeId="15405" r:id="rId6" name="Check Box 45">
              <controlPr defaultSize="0" autoFill="0" autoLine="0" autoPict="0">
                <anchor moveWithCells="1">
                  <from>
                    <xdr:col>2</xdr:col>
                    <xdr:colOff>2066925</xdr:colOff>
                    <xdr:row>26</xdr:row>
                    <xdr:rowOff>9525</xdr:rowOff>
                  </from>
                  <to>
                    <xdr:col>2</xdr:col>
                    <xdr:colOff>2790825</xdr:colOff>
                    <xdr:row>26</xdr:row>
                    <xdr:rowOff>800100</xdr:rowOff>
                  </to>
                </anchor>
              </controlPr>
            </control>
          </mc:Choice>
        </mc:AlternateContent>
        <mc:AlternateContent xmlns:mc="http://schemas.openxmlformats.org/markup-compatibility/2006">
          <mc:Choice Requires="x14">
            <control shapeId="15417" r:id="rId7" name="Check Box 57">
              <controlPr defaultSize="0" autoFill="0" autoLine="0" autoPict="0">
                <anchor moveWithCells="1">
                  <from>
                    <xdr:col>2</xdr:col>
                    <xdr:colOff>1000125</xdr:colOff>
                    <xdr:row>8</xdr:row>
                    <xdr:rowOff>9525</xdr:rowOff>
                  </from>
                  <to>
                    <xdr:col>2</xdr:col>
                    <xdr:colOff>1790700</xdr:colOff>
                    <xdr:row>9</xdr:row>
                    <xdr:rowOff>0</xdr:rowOff>
                  </to>
                </anchor>
              </controlPr>
            </control>
          </mc:Choice>
        </mc:AlternateContent>
        <mc:AlternateContent xmlns:mc="http://schemas.openxmlformats.org/markup-compatibility/2006">
          <mc:Choice Requires="x14">
            <control shapeId="15418" r:id="rId8" name="Check Box 58">
              <controlPr defaultSize="0" autoFill="0" autoLine="0" autoPict="0">
                <anchor moveWithCells="1">
                  <from>
                    <xdr:col>2</xdr:col>
                    <xdr:colOff>1800225</xdr:colOff>
                    <xdr:row>8</xdr:row>
                    <xdr:rowOff>9525</xdr:rowOff>
                  </from>
                  <to>
                    <xdr:col>2</xdr:col>
                    <xdr:colOff>2590800</xdr:colOff>
                    <xdr:row>9</xdr:row>
                    <xdr:rowOff>0</xdr:rowOff>
                  </to>
                </anchor>
              </controlPr>
            </control>
          </mc:Choice>
        </mc:AlternateContent>
        <mc:AlternateContent xmlns:mc="http://schemas.openxmlformats.org/markup-compatibility/2006">
          <mc:Choice Requires="x14">
            <control shapeId="15423" r:id="rId9" name="Check Box 63">
              <controlPr defaultSize="0" autoFill="0" autoLine="0" autoPict="0">
                <anchor moveWithCells="1">
                  <from>
                    <xdr:col>2</xdr:col>
                    <xdr:colOff>1000125</xdr:colOff>
                    <xdr:row>10</xdr:row>
                    <xdr:rowOff>9525</xdr:rowOff>
                  </from>
                  <to>
                    <xdr:col>2</xdr:col>
                    <xdr:colOff>1790700</xdr:colOff>
                    <xdr:row>11</xdr:row>
                    <xdr:rowOff>0</xdr:rowOff>
                  </to>
                </anchor>
              </controlPr>
            </control>
          </mc:Choice>
        </mc:AlternateContent>
        <mc:AlternateContent xmlns:mc="http://schemas.openxmlformats.org/markup-compatibility/2006">
          <mc:Choice Requires="x14">
            <control shapeId="15424" r:id="rId10" name="Check Box 64">
              <controlPr defaultSize="0" autoFill="0" autoLine="0" autoPict="0">
                <anchor moveWithCells="1">
                  <from>
                    <xdr:col>2</xdr:col>
                    <xdr:colOff>1800225</xdr:colOff>
                    <xdr:row>10</xdr:row>
                    <xdr:rowOff>9525</xdr:rowOff>
                  </from>
                  <to>
                    <xdr:col>2</xdr:col>
                    <xdr:colOff>2590800</xdr:colOff>
                    <xdr:row>11</xdr:row>
                    <xdr:rowOff>0</xdr:rowOff>
                  </to>
                </anchor>
              </controlPr>
            </control>
          </mc:Choice>
        </mc:AlternateContent>
        <mc:AlternateContent xmlns:mc="http://schemas.openxmlformats.org/markup-compatibility/2006">
          <mc:Choice Requires="x14">
            <control shapeId="15425" r:id="rId11" name="Check Box 65">
              <controlPr defaultSize="0" autoFill="0" autoLine="0" autoPict="0">
                <anchor moveWithCells="1">
                  <from>
                    <xdr:col>2</xdr:col>
                    <xdr:colOff>1000125</xdr:colOff>
                    <xdr:row>13</xdr:row>
                    <xdr:rowOff>9525</xdr:rowOff>
                  </from>
                  <to>
                    <xdr:col>2</xdr:col>
                    <xdr:colOff>1790700</xdr:colOff>
                    <xdr:row>14</xdr:row>
                    <xdr:rowOff>0</xdr:rowOff>
                  </to>
                </anchor>
              </controlPr>
            </control>
          </mc:Choice>
        </mc:AlternateContent>
        <mc:AlternateContent xmlns:mc="http://schemas.openxmlformats.org/markup-compatibility/2006">
          <mc:Choice Requires="x14">
            <control shapeId="15426" r:id="rId12" name="Check Box 66">
              <controlPr defaultSize="0" autoFill="0" autoLine="0" autoPict="0">
                <anchor moveWithCells="1">
                  <from>
                    <xdr:col>2</xdr:col>
                    <xdr:colOff>1800225</xdr:colOff>
                    <xdr:row>13</xdr:row>
                    <xdr:rowOff>9525</xdr:rowOff>
                  </from>
                  <to>
                    <xdr:col>2</xdr:col>
                    <xdr:colOff>2590800</xdr:colOff>
                    <xdr:row>14</xdr:row>
                    <xdr:rowOff>0</xdr:rowOff>
                  </to>
                </anchor>
              </controlPr>
            </control>
          </mc:Choice>
        </mc:AlternateContent>
        <mc:AlternateContent xmlns:mc="http://schemas.openxmlformats.org/markup-compatibility/2006">
          <mc:Choice Requires="x14">
            <control shapeId="15427" r:id="rId13" name="Check Box 67">
              <controlPr defaultSize="0" autoFill="0" autoLine="0" autoPict="0">
                <anchor moveWithCells="1">
                  <from>
                    <xdr:col>2</xdr:col>
                    <xdr:colOff>1000125</xdr:colOff>
                    <xdr:row>11</xdr:row>
                    <xdr:rowOff>9525</xdr:rowOff>
                  </from>
                  <to>
                    <xdr:col>2</xdr:col>
                    <xdr:colOff>1790700</xdr:colOff>
                    <xdr:row>12</xdr:row>
                    <xdr:rowOff>0</xdr:rowOff>
                  </to>
                </anchor>
              </controlPr>
            </control>
          </mc:Choice>
        </mc:AlternateContent>
        <mc:AlternateContent xmlns:mc="http://schemas.openxmlformats.org/markup-compatibility/2006">
          <mc:Choice Requires="x14">
            <control shapeId="15428" r:id="rId14" name="Check Box 68">
              <controlPr defaultSize="0" autoFill="0" autoLine="0" autoPict="0">
                <anchor moveWithCells="1">
                  <from>
                    <xdr:col>2</xdr:col>
                    <xdr:colOff>1800225</xdr:colOff>
                    <xdr:row>11</xdr:row>
                    <xdr:rowOff>9525</xdr:rowOff>
                  </from>
                  <to>
                    <xdr:col>2</xdr:col>
                    <xdr:colOff>2590800</xdr:colOff>
                    <xdr:row>12</xdr:row>
                    <xdr:rowOff>0</xdr:rowOff>
                  </to>
                </anchor>
              </controlPr>
            </control>
          </mc:Choice>
        </mc:AlternateContent>
        <mc:AlternateContent xmlns:mc="http://schemas.openxmlformats.org/markup-compatibility/2006">
          <mc:Choice Requires="x14">
            <control shapeId="15436" r:id="rId15" name="Check Box 76">
              <controlPr defaultSize="0" autoFill="0" autoLine="0" autoPict="0">
                <anchor moveWithCells="1">
                  <from>
                    <xdr:col>2</xdr:col>
                    <xdr:colOff>581025</xdr:colOff>
                    <xdr:row>27</xdr:row>
                    <xdr:rowOff>9525</xdr:rowOff>
                  </from>
                  <to>
                    <xdr:col>2</xdr:col>
                    <xdr:colOff>1304925</xdr:colOff>
                    <xdr:row>27</xdr:row>
                    <xdr:rowOff>695325</xdr:rowOff>
                  </to>
                </anchor>
              </controlPr>
            </control>
          </mc:Choice>
        </mc:AlternateContent>
        <mc:AlternateContent xmlns:mc="http://schemas.openxmlformats.org/markup-compatibility/2006">
          <mc:Choice Requires="x14">
            <control shapeId="15437" r:id="rId16" name="Check Box 77">
              <controlPr defaultSize="0" autoFill="0" autoLine="0" autoPict="0">
                <anchor moveWithCells="1">
                  <from>
                    <xdr:col>2</xdr:col>
                    <xdr:colOff>1323975</xdr:colOff>
                    <xdr:row>27</xdr:row>
                    <xdr:rowOff>9525</xdr:rowOff>
                  </from>
                  <to>
                    <xdr:col>2</xdr:col>
                    <xdr:colOff>2047875</xdr:colOff>
                    <xdr:row>27</xdr:row>
                    <xdr:rowOff>695325</xdr:rowOff>
                  </to>
                </anchor>
              </controlPr>
            </control>
          </mc:Choice>
        </mc:AlternateContent>
        <mc:AlternateContent xmlns:mc="http://schemas.openxmlformats.org/markup-compatibility/2006">
          <mc:Choice Requires="x14">
            <control shapeId="15438" r:id="rId17" name="Check Box 78">
              <controlPr defaultSize="0" autoFill="0" autoLine="0" autoPict="0">
                <anchor moveWithCells="1">
                  <from>
                    <xdr:col>2</xdr:col>
                    <xdr:colOff>2066925</xdr:colOff>
                    <xdr:row>27</xdr:row>
                    <xdr:rowOff>9525</xdr:rowOff>
                  </from>
                  <to>
                    <xdr:col>2</xdr:col>
                    <xdr:colOff>2790825</xdr:colOff>
                    <xdr:row>27</xdr:row>
                    <xdr:rowOff>695325</xdr:rowOff>
                  </to>
                </anchor>
              </controlPr>
            </control>
          </mc:Choice>
        </mc:AlternateContent>
        <mc:AlternateContent xmlns:mc="http://schemas.openxmlformats.org/markup-compatibility/2006">
          <mc:Choice Requires="x14">
            <control shapeId="15487" r:id="rId18" name="Check Box 127">
              <controlPr defaultSize="0" autoFill="0" autoLine="0" autoPict="0">
                <anchor moveWithCells="1">
                  <from>
                    <xdr:col>2</xdr:col>
                    <xdr:colOff>847725</xdr:colOff>
                    <xdr:row>24</xdr:row>
                    <xdr:rowOff>9525</xdr:rowOff>
                  </from>
                  <to>
                    <xdr:col>2</xdr:col>
                    <xdr:colOff>1743075</xdr:colOff>
                    <xdr:row>24</xdr:row>
                    <xdr:rowOff>800100</xdr:rowOff>
                  </to>
                </anchor>
              </controlPr>
            </control>
          </mc:Choice>
        </mc:AlternateContent>
        <mc:AlternateContent xmlns:mc="http://schemas.openxmlformats.org/markup-compatibility/2006">
          <mc:Choice Requires="x14">
            <control shapeId="15488" r:id="rId19" name="Check Box 128">
              <controlPr defaultSize="0" autoFill="0" autoLine="0" autoPict="0">
                <anchor moveWithCells="1">
                  <from>
                    <xdr:col>2</xdr:col>
                    <xdr:colOff>1762125</xdr:colOff>
                    <xdr:row>24</xdr:row>
                    <xdr:rowOff>9525</xdr:rowOff>
                  </from>
                  <to>
                    <xdr:col>2</xdr:col>
                    <xdr:colOff>2657475</xdr:colOff>
                    <xdr:row>24</xdr:row>
                    <xdr:rowOff>800100</xdr:rowOff>
                  </to>
                </anchor>
              </controlPr>
            </control>
          </mc:Choice>
        </mc:AlternateContent>
        <mc:AlternateContent xmlns:mc="http://schemas.openxmlformats.org/markup-compatibility/2006">
          <mc:Choice Requires="x14">
            <control shapeId="15489" r:id="rId20" name="Check Box 129">
              <controlPr defaultSize="0" autoFill="0" autoLine="0" autoPict="0">
                <anchor moveWithCells="1">
                  <from>
                    <xdr:col>2</xdr:col>
                    <xdr:colOff>847725</xdr:colOff>
                    <xdr:row>25</xdr:row>
                    <xdr:rowOff>9525</xdr:rowOff>
                  </from>
                  <to>
                    <xdr:col>2</xdr:col>
                    <xdr:colOff>1743075</xdr:colOff>
                    <xdr:row>25</xdr:row>
                    <xdr:rowOff>800100</xdr:rowOff>
                  </to>
                </anchor>
              </controlPr>
            </control>
          </mc:Choice>
        </mc:AlternateContent>
        <mc:AlternateContent xmlns:mc="http://schemas.openxmlformats.org/markup-compatibility/2006">
          <mc:Choice Requires="x14">
            <control shapeId="15490" r:id="rId21" name="Check Box 130">
              <controlPr defaultSize="0" autoFill="0" autoLine="0" autoPict="0">
                <anchor moveWithCells="1">
                  <from>
                    <xdr:col>2</xdr:col>
                    <xdr:colOff>1762125</xdr:colOff>
                    <xdr:row>25</xdr:row>
                    <xdr:rowOff>9525</xdr:rowOff>
                  </from>
                  <to>
                    <xdr:col>2</xdr:col>
                    <xdr:colOff>2657475</xdr:colOff>
                    <xdr:row>25</xdr:row>
                    <xdr:rowOff>800100</xdr:rowOff>
                  </to>
                </anchor>
              </controlPr>
            </control>
          </mc:Choice>
        </mc:AlternateContent>
        <mc:AlternateContent xmlns:mc="http://schemas.openxmlformats.org/markup-compatibility/2006">
          <mc:Choice Requires="x14">
            <control shapeId="15494" r:id="rId22" name="Check Box 134">
              <controlPr defaultSize="0" autoFill="0" autoLine="0" autoPict="0">
                <anchor moveWithCells="1">
                  <from>
                    <xdr:col>2</xdr:col>
                    <xdr:colOff>1000125</xdr:colOff>
                    <xdr:row>17</xdr:row>
                    <xdr:rowOff>9525</xdr:rowOff>
                  </from>
                  <to>
                    <xdr:col>2</xdr:col>
                    <xdr:colOff>1790700</xdr:colOff>
                    <xdr:row>17</xdr:row>
                    <xdr:rowOff>1314450</xdr:rowOff>
                  </to>
                </anchor>
              </controlPr>
            </control>
          </mc:Choice>
        </mc:AlternateContent>
        <mc:AlternateContent xmlns:mc="http://schemas.openxmlformats.org/markup-compatibility/2006">
          <mc:Choice Requires="x14">
            <control shapeId="15495" r:id="rId23" name="Check Box 135">
              <controlPr defaultSize="0" autoFill="0" autoLine="0" autoPict="0">
                <anchor moveWithCells="1">
                  <from>
                    <xdr:col>2</xdr:col>
                    <xdr:colOff>1800225</xdr:colOff>
                    <xdr:row>17</xdr:row>
                    <xdr:rowOff>9525</xdr:rowOff>
                  </from>
                  <to>
                    <xdr:col>2</xdr:col>
                    <xdr:colOff>2590800</xdr:colOff>
                    <xdr:row>17</xdr:row>
                    <xdr:rowOff>1314450</xdr:rowOff>
                  </to>
                </anchor>
              </controlPr>
            </control>
          </mc:Choice>
        </mc:AlternateContent>
        <mc:AlternateContent xmlns:mc="http://schemas.openxmlformats.org/markup-compatibility/2006">
          <mc:Choice Requires="x14">
            <control shapeId="15500" r:id="rId24" name="Check Box 140">
              <controlPr defaultSize="0" autoFill="0" autoLine="0" autoPict="0">
                <anchor moveWithCells="1">
                  <from>
                    <xdr:col>2</xdr:col>
                    <xdr:colOff>1000125</xdr:colOff>
                    <xdr:row>39</xdr:row>
                    <xdr:rowOff>9525</xdr:rowOff>
                  </from>
                  <to>
                    <xdr:col>2</xdr:col>
                    <xdr:colOff>1790700</xdr:colOff>
                    <xdr:row>40</xdr:row>
                    <xdr:rowOff>0</xdr:rowOff>
                  </to>
                </anchor>
              </controlPr>
            </control>
          </mc:Choice>
        </mc:AlternateContent>
        <mc:AlternateContent xmlns:mc="http://schemas.openxmlformats.org/markup-compatibility/2006">
          <mc:Choice Requires="x14">
            <control shapeId="15501" r:id="rId25" name="Check Box 141">
              <controlPr defaultSize="0" autoFill="0" autoLine="0" autoPict="0">
                <anchor moveWithCells="1">
                  <from>
                    <xdr:col>2</xdr:col>
                    <xdr:colOff>1800225</xdr:colOff>
                    <xdr:row>39</xdr:row>
                    <xdr:rowOff>9525</xdr:rowOff>
                  </from>
                  <to>
                    <xdr:col>2</xdr:col>
                    <xdr:colOff>2590800</xdr:colOff>
                    <xdr:row>40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7:Z19"/>
  <sheetViews>
    <sheetView showGridLines="0" showRowColHeaders="0" zoomScaleNormal="100" workbookViewId="0">
      <pane ySplit="6" topLeftCell="A7" activePane="bottomLeft" state="frozen"/>
      <selection activeCell="AI108" sqref="AI108"/>
      <selection pane="bottomLeft" activeCell="C10" sqref="C10"/>
    </sheetView>
  </sheetViews>
  <sheetFormatPr defaultColWidth="9.140625" defaultRowHeight="14.25" x14ac:dyDescent="0.25"/>
  <cols>
    <col min="1" max="1" width="9.140625" style="134"/>
    <col min="2" max="2" width="80.7109375" style="134" customWidth="1"/>
    <col min="3" max="3" width="60.7109375" style="134" customWidth="1"/>
    <col min="4" max="11" width="9.140625" style="134" customWidth="1"/>
    <col min="12" max="12" width="12.42578125" style="134" hidden="1" customWidth="1"/>
    <col min="13" max="13" width="9.140625" style="20" hidden="1" customWidth="1"/>
    <col min="14" max="16" width="9.140625" style="134" hidden="1" customWidth="1"/>
    <col min="17" max="17" width="20.85546875" style="134" hidden="1" customWidth="1"/>
    <col min="18" max="18" width="23" style="134" hidden="1" customWidth="1"/>
    <col min="19" max="26" width="9.140625" style="134" hidden="1" customWidth="1"/>
    <col min="27" max="16384" width="9.140625" style="134"/>
  </cols>
  <sheetData>
    <row r="7" spans="1:19" ht="18.75" customHeight="1" thickBot="1" x14ac:dyDescent="0.3"/>
    <row r="8" spans="1:19" ht="32.1" customHeight="1" thickBot="1" x14ac:dyDescent="0.3">
      <c r="B8" s="508" t="s">
        <v>525</v>
      </c>
      <c r="C8" s="170"/>
    </row>
    <row r="9" spans="1:19" ht="48" customHeight="1" x14ac:dyDescent="0.2">
      <c r="A9" s="179"/>
      <c r="B9" s="169" t="s">
        <v>526</v>
      </c>
      <c r="C9" s="334" t="str">
        <f>IF(R9="Invalid Input","Please select only one option","")</f>
        <v/>
      </c>
      <c r="D9" s="117" t="str">
        <f>IF(M9=1,"*","")</f>
        <v>*</v>
      </c>
      <c r="M9" s="20">
        <f>VLOOKUP(Q9,Control!$AG$2:$AJ$9,3,FALSE)</f>
        <v>1</v>
      </c>
      <c r="N9" s="18" t="b">
        <v>0</v>
      </c>
      <c r="O9" s="18" t="b">
        <v>0</v>
      </c>
      <c r="P9" s="18" t="b">
        <v>0</v>
      </c>
      <c r="Q9" s="20" t="str">
        <f>(N9&amp;" "&amp;O9&amp;" "&amp;P9)</f>
        <v>FALSE FALSE FALSE</v>
      </c>
      <c r="R9" s="20" t="str">
        <f>VLOOKUP($Q9,Control!$AG$2:$AJ$9,2,FALSE)</f>
        <v/>
      </c>
      <c r="S9" s="134">
        <f>VLOOKUP($Q9,Control!$AG$2:$AJ$9,4,FALSE)</f>
        <v>0</v>
      </c>
    </row>
    <row r="10" spans="1:19" ht="48" customHeight="1" thickBot="1" x14ac:dyDescent="0.3">
      <c r="A10" s="179"/>
      <c r="B10" s="109" t="s">
        <v>555</v>
      </c>
      <c r="C10" s="168"/>
      <c r="D10" s="117" t="str">
        <f>IF(M10=1,"*","")</f>
        <v/>
      </c>
      <c r="E10" s="243"/>
      <c r="M10" s="20">
        <f>IF(S9&lt;&gt;"County",0,IF(ISERROR(EXACT(VLOOKUP(C10,County,1,FALSE),C10)),1,0))+IF(S9&lt;&gt;"Country_EU1",0,IF(ISERROR(EXACT(VLOOKUP(C10,country_EU1,1,FALSE),C10)),1,0))+IF(S9&lt;&gt;"Country_All",0,IF(ISERROR(EXACT(VLOOKUP(C10,Country_All,1,FALSE),C10)),1,0))</f>
        <v>0</v>
      </c>
      <c r="R10" s="134">
        <f>IF(R9="Ireland",1,IF(R9="EU/EEA",1,0))</f>
        <v>0</v>
      </c>
    </row>
    <row r="11" spans="1:19" s="211" customFormat="1" ht="15.95" customHeight="1" thickBot="1" x14ac:dyDescent="0.3">
      <c r="B11" s="244"/>
      <c r="C11" s="245"/>
      <c r="D11" s="245"/>
      <c r="E11" s="245"/>
      <c r="F11" s="245"/>
      <c r="M11" s="223"/>
    </row>
    <row r="12" spans="1:19" ht="63.95" customHeight="1" x14ac:dyDescent="0.25">
      <c r="A12" s="179"/>
      <c r="B12" s="133" t="s">
        <v>528</v>
      </c>
      <c r="C12" s="261" t="s">
        <v>558</v>
      </c>
      <c r="D12" s="245"/>
      <c r="E12" s="245"/>
    </row>
    <row r="13" spans="1:19" ht="39.950000000000003" customHeight="1" x14ac:dyDescent="0.2">
      <c r="A13" s="179"/>
      <c r="B13" s="173" t="s">
        <v>527</v>
      </c>
      <c r="C13" s="165" t="str">
        <f>IF((N13&amp;" "&amp;O13)="TRUE TRUE","Please select only one option","")</f>
        <v/>
      </c>
      <c r="D13" s="117" t="str">
        <f>IF(M13=1,"*","")</f>
        <v/>
      </c>
      <c r="E13" s="245"/>
      <c r="F13" s="179"/>
      <c r="M13" s="20">
        <f>IF(R9&lt;&gt;"Other",0,IF((N13&amp;" "&amp;O13)="FALSE FALSE",1,IF((N13&amp;" "&amp;O13)="TRUE FALSE",0,IF((N13&amp;" "&amp;O13)="FALSE TRUE",0,1))))</f>
        <v>0</v>
      </c>
      <c r="N13" s="18" t="b">
        <v>0</v>
      </c>
      <c r="O13" s="18" t="b">
        <v>0</v>
      </c>
      <c r="P13" s="20">
        <f>IF((N13&amp;" "&amp;O13)="FALSE TRUE",IF(ISNUMBER(D13)=TRUE,0,1),0)</f>
        <v>0</v>
      </c>
      <c r="Q13" s="20" t="str">
        <f>IF((N13&amp;" "&amp;O13)="TRUE FALSE","Yes",IF((N13&amp;" "&amp;O13)="FALSE TRUE","No",""))</f>
        <v/>
      </c>
      <c r="R13" s="178"/>
    </row>
    <row r="14" spans="1:19" ht="39.950000000000003" customHeight="1" x14ac:dyDescent="0.2">
      <c r="A14" s="179"/>
      <c r="B14" s="87" t="s">
        <v>450</v>
      </c>
      <c r="C14" s="82"/>
      <c r="D14" s="117" t="str">
        <f>IF(M14=1,"*","")</f>
        <v/>
      </c>
      <c r="M14" s="20">
        <f>IF(Q13="Yes",IF(ISTEXT(C14)=TRUE,0,1),0)</f>
        <v>0</v>
      </c>
      <c r="N14" s="17"/>
      <c r="O14" s="17"/>
      <c r="P14" s="17"/>
      <c r="Q14" s="17"/>
    </row>
    <row r="15" spans="1:19" ht="39.950000000000003" customHeight="1" thickBot="1" x14ac:dyDescent="0.25">
      <c r="A15" s="179"/>
      <c r="B15" s="109" t="s">
        <v>456</v>
      </c>
      <c r="C15" s="341"/>
      <c r="D15" s="117" t="str">
        <f>IF(M15=1,"*","")</f>
        <v/>
      </c>
      <c r="M15" s="20">
        <f>IF(Q13="No",IF(ISNUMBER(C15)=FALSE,1,0),0)</f>
        <v>0</v>
      </c>
      <c r="N15" s="17"/>
      <c r="O15" s="17"/>
      <c r="P15" s="17"/>
      <c r="Q15" s="17"/>
    </row>
    <row r="16" spans="1:19" ht="15.95" customHeight="1" x14ac:dyDescent="0.2">
      <c r="C16" s="488"/>
      <c r="N16" s="178"/>
      <c r="O16" s="178"/>
      <c r="P16" s="178"/>
      <c r="Q16" s="178"/>
    </row>
    <row r="17" spans="2:13" ht="15.95" customHeight="1" x14ac:dyDescent="0.25">
      <c r="B17" s="228" t="str">
        <f>IF(Q13="No",IF(ISNUMBER(C15)=TRUE,"Please note that you application will not proceed until all required documentation is submitted",""),"")</f>
        <v/>
      </c>
      <c r="C17" s="246"/>
      <c r="L17" s="377" t="s">
        <v>393</v>
      </c>
      <c r="M17" s="378" t="str">
        <f>IF(SUM(M9:M15)&lt;&gt;0,"Invalid","Valid")</f>
        <v>Invalid</v>
      </c>
    </row>
    <row r="18" spans="2:13" ht="15.95" customHeight="1" x14ac:dyDescent="0.25"/>
    <row r="19" spans="2:13" ht="15" x14ac:dyDescent="0.25">
      <c r="B19" s="426" t="str">
        <f>IF(COUNTIF($M$8:M18,"Invalid")=1,"Please Complete all Sections",IF(COUNTIF($M$8:M18,"Invalid")=0,"All Sections Completed",IF(COUNTIF($M$8:M18,"Invalid")&lt;1,"Please Ensure all sections are completed before progressing to the next section")))</f>
        <v>Please Complete all Sections</v>
      </c>
      <c r="C19" s="246"/>
    </row>
  </sheetData>
  <sheetProtection algorithmName="SHA-512" hashValue="iywyuA7UibnavVa+VfqLLrTUjZaWmRvLdh2qaFnVVNX0gVwTZN+j2/qHvfis5YfFwVtW7iNrqTXlutbp2eo9Zw==" saltValue="vFYtpdzkpzz1MslbnXtokw==" spinCount="100000" sheet="1" objects="1" scenarios="1" selectLockedCells="1"/>
  <conditionalFormatting sqref="B10">
    <cfRule type="expression" dxfId="287" priority="784">
      <formula>#REF!=1</formula>
    </cfRule>
  </conditionalFormatting>
  <conditionalFormatting sqref="B17">
    <cfRule type="expression" dxfId="286" priority="4">
      <formula>$R$60="No"</formula>
    </cfRule>
  </conditionalFormatting>
  <conditionalFormatting sqref="B13:C15">
    <cfRule type="expression" dxfId="285" priority="2">
      <formula>$R$10=1</formula>
    </cfRule>
  </conditionalFormatting>
  <conditionalFormatting sqref="B19">
    <cfRule type="expression" dxfId="284" priority="1">
      <formula>$B$19="All Sections Completed"</formula>
    </cfRule>
  </conditionalFormatting>
  <dataValidations count="3">
    <dataValidation type="list" allowBlank="1" showInputMessage="1" showErrorMessage="1" sqref="C10">
      <formula1>INDIRECT($S$9)</formula1>
    </dataValidation>
    <dataValidation type="date" allowBlank="1" showInputMessage="1" showErrorMessage="1" errorTitle="Date" error="Please only enter dates in the dd/mm/yyyy format" sqref="C15">
      <formula1>TODAY()-1</formula1>
      <formula2>TODAY()+4000</formula2>
    </dataValidation>
    <dataValidation type="textLength" operator="lessThan" allowBlank="1" showInputMessage="1" showErrorMessage="1" errorTitle="Cell Values" error="Please do not enter any data into this cell_x000a_" sqref="C16">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2</xdr:col>
                    <xdr:colOff>876300</xdr:colOff>
                    <xdr:row>8</xdr:row>
                    <xdr:rowOff>9525</xdr:rowOff>
                  </from>
                  <to>
                    <xdr:col>2</xdr:col>
                    <xdr:colOff>1771650</xdr:colOff>
                    <xdr:row>8</xdr:row>
                    <xdr:rowOff>600075</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2</xdr:col>
                    <xdr:colOff>1790700</xdr:colOff>
                    <xdr:row>8</xdr:row>
                    <xdr:rowOff>9525</xdr:rowOff>
                  </from>
                  <to>
                    <xdr:col>2</xdr:col>
                    <xdr:colOff>2686050</xdr:colOff>
                    <xdr:row>8</xdr:row>
                    <xdr:rowOff>600075</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2</xdr:col>
                    <xdr:colOff>2705100</xdr:colOff>
                    <xdr:row>8</xdr:row>
                    <xdr:rowOff>9525</xdr:rowOff>
                  </from>
                  <to>
                    <xdr:col>2</xdr:col>
                    <xdr:colOff>3600450</xdr:colOff>
                    <xdr:row>8</xdr:row>
                    <xdr:rowOff>600075</xdr:rowOff>
                  </to>
                </anchor>
              </controlPr>
            </control>
          </mc:Choice>
        </mc:AlternateContent>
        <mc:AlternateContent xmlns:mc="http://schemas.openxmlformats.org/markup-compatibility/2006">
          <mc:Choice Requires="x14">
            <control shapeId="23562" r:id="rId7" name="Check Box 10">
              <controlPr defaultSize="0" autoFill="0" autoLine="0" autoPict="0">
                <anchor moveWithCells="1">
                  <from>
                    <xdr:col>2</xdr:col>
                    <xdr:colOff>1266825</xdr:colOff>
                    <xdr:row>12</xdr:row>
                    <xdr:rowOff>9525</xdr:rowOff>
                  </from>
                  <to>
                    <xdr:col>2</xdr:col>
                    <xdr:colOff>2343150</xdr:colOff>
                    <xdr:row>12</xdr:row>
                    <xdr:rowOff>495300</xdr:rowOff>
                  </to>
                </anchor>
              </controlPr>
            </control>
          </mc:Choice>
        </mc:AlternateContent>
        <mc:AlternateContent xmlns:mc="http://schemas.openxmlformats.org/markup-compatibility/2006">
          <mc:Choice Requires="x14">
            <control shapeId="23563" r:id="rId8" name="Check Box 11">
              <controlPr defaultSize="0" autoFill="0" autoLine="0" autoPict="0">
                <anchor moveWithCells="1">
                  <from>
                    <xdr:col>2</xdr:col>
                    <xdr:colOff>2362200</xdr:colOff>
                    <xdr:row>12</xdr:row>
                    <xdr:rowOff>9525</xdr:rowOff>
                  </from>
                  <to>
                    <xdr:col>2</xdr:col>
                    <xdr:colOff>3438525</xdr:colOff>
                    <xdr:row>12</xdr:row>
                    <xdr:rowOff>495300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5:Z24"/>
  <sheetViews>
    <sheetView showGridLines="0" showRowColHeaders="0" zoomScaleNormal="100" workbookViewId="0">
      <pane ySplit="6" topLeftCell="A7" activePane="bottomLeft" state="frozen"/>
      <selection pane="bottomLeft" activeCell="C19" sqref="C19"/>
    </sheetView>
  </sheetViews>
  <sheetFormatPr defaultColWidth="9.140625" defaultRowHeight="14.25" x14ac:dyDescent="0.25"/>
  <cols>
    <col min="1" max="1" width="9.140625" style="134"/>
    <col min="2" max="2" width="100.7109375" style="134" customWidth="1"/>
    <col min="3" max="3" width="50.7109375" style="134" customWidth="1"/>
    <col min="4" max="6" width="9.140625" style="134" customWidth="1"/>
    <col min="7" max="7" width="9.140625" style="248" customWidth="1"/>
    <col min="8" max="8" width="9.140625" style="231" customWidth="1"/>
    <col min="9" max="9" width="9.140625" style="248" customWidth="1"/>
    <col min="10" max="11" width="9.140625" style="20" customWidth="1"/>
    <col min="12" max="12" width="12.42578125" style="20" hidden="1" customWidth="1"/>
    <col min="13" max="13" width="9.140625" style="134" hidden="1" customWidth="1"/>
    <col min="14" max="21" width="15.7109375" style="134" hidden="1" customWidth="1"/>
    <col min="22" max="26" width="9.140625" style="134" hidden="1" customWidth="1"/>
    <col min="27" max="31" width="9.140625" style="134" customWidth="1"/>
    <col min="32" max="16384" width="9.140625" style="134"/>
  </cols>
  <sheetData>
    <row r="5" spans="1:17" x14ac:dyDescent="0.25">
      <c r="A5" s="179"/>
    </row>
    <row r="7" spans="1:17" ht="15" thickBot="1" x14ac:dyDescent="0.3">
      <c r="D7" s="319"/>
    </row>
    <row r="8" spans="1:17" ht="39.950000000000003" customHeight="1" thickBot="1" x14ac:dyDescent="0.3">
      <c r="B8" s="508" t="s">
        <v>378</v>
      </c>
      <c r="C8" s="321"/>
      <c r="D8" s="320"/>
    </row>
    <row r="9" spans="1:17" ht="32.1" customHeight="1" x14ac:dyDescent="0.25">
      <c r="A9" s="179"/>
      <c r="B9" s="172" t="s">
        <v>457</v>
      </c>
      <c r="C9" s="322"/>
      <c r="D9" s="319"/>
    </row>
    <row r="10" spans="1:17" ht="56.1" customHeight="1" x14ac:dyDescent="0.2">
      <c r="A10" s="179"/>
      <c r="B10" s="87" t="s">
        <v>489</v>
      </c>
      <c r="C10" s="263" t="str">
        <f t="shared" ref="C10:C12" si="0">IF((N10&amp;" "&amp;O10)="TRUE TRUE","Please select only one option","")</f>
        <v/>
      </c>
      <c r="D10" s="117" t="str">
        <f>IF(M10=1,"*","")</f>
        <v>*</v>
      </c>
      <c r="M10" s="20">
        <f>IF((N10&amp;" "&amp;O10)="FALSE FALSE",1,IF((N10&amp;" "&amp;O10)="TRUE FALSE",0,IF((N10&amp;" "&amp;O10)="FALSE TRUE",0,1)))</f>
        <v>1</v>
      </c>
      <c r="N10" s="18" t="b">
        <v>0</v>
      </c>
      <c r="O10" s="18" t="b">
        <v>0</v>
      </c>
      <c r="P10" s="20" t="str">
        <f>IF((N10&amp;" "&amp;O10)="FALSE FALSE","",IF((N10&amp;" "&amp;O10)="TRUE FALSE","Yes",IF((N10&amp;" "&amp;O10)="FALSE TRUE","No",IF((N10&amp;" "&amp;O10)="TRUE TRUE","Invalid Input",""))))</f>
        <v/>
      </c>
    </row>
    <row r="11" spans="1:17" ht="56.1" customHeight="1" x14ac:dyDescent="0.2">
      <c r="A11" s="179"/>
      <c r="B11" s="87" t="s">
        <v>490</v>
      </c>
      <c r="C11" s="263" t="str">
        <f t="shared" si="0"/>
        <v/>
      </c>
      <c r="D11" s="117" t="str">
        <f>IF(M11=1,"*","")</f>
        <v>*</v>
      </c>
      <c r="M11" s="20">
        <f>IF((N11&amp;" "&amp;O11)="FALSE FALSE",1,IF((N11&amp;" "&amp;O11)="TRUE FALSE",0,IF((N11&amp;" "&amp;O11)="FALSE TRUE",0,1)))</f>
        <v>1</v>
      </c>
      <c r="N11" s="18" t="b">
        <v>0</v>
      </c>
      <c r="O11" s="18" t="b">
        <v>0</v>
      </c>
      <c r="P11" s="20" t="str">
        <f>IF((N11&amp;" "&amp;O11)="FALSE FALSE","",IF((N11&amp;" "&amp;O11)="TRUE FALSE","Yes",IF((N11&amp;" "&amp;O11)="FALSE TRUE","No",IF((N11&amp;" "&amp;O11)="TRUE TRUE","Invalid Input",""))))</f>
        <v/>
      </c>
    </row>
    <row r="12" spans="1:17" ht="39.950000000000003" customHeight="1" x14ac:dyDescent="0.2">
      <c r="B12" s="87" t="s">
        <v>491</v>
      </c>
      <c r="C12" s="263" t="str">
        <f t="shared" si="0"/>
        <v/>
      </c>
      <c r="D12" s="117" t="str">
        <f>IF(M12=1,"*","")</f>
        <v>*</v>
      </c>
      <c r="M12" s="20">
        <f>IF((N12&amp;" "&amp;O12)="FALSE FALSE",1,IF((N12&amp;" "&amp;O12)="TRUE FALSE",0,IF((N12&amp;" "&amp;O12)="FALSE TRUE",0,1)))</f>
        <v>1</v>
      </c>
      <c r="N12" s="18" t="b">
        <v>0</v>
      </c>
      <c r="O12" s="18" t="b">
        <v>0</v>
      </c>
      <c r="P12" s="20" t="str">
        <f>IF((N12&amp;" "&amp;O12)="FALSE FALSE","",IF((N12&amp;" "&amp;O12)="TRUE FALSE","Yes",IF((N12&amp;" "&amp;O12)="FALSE TRUE","No",IF((N12&amp;" "&amp;O12)="TRUE TRUE","Invalid Input",""))))</f>
        <v/>
      </c>
    </row>
    <row r="13" spans="1:17" ht="56.1" customHeight="1" x14ac:dyDescent="0.2">
      <c r="A13" s="179"/>
      <c r="B13" s="87" t="s">
        <v>492</v>
      </c>
      <c r="C13" s="263" t="str">
        <f>IF((N13&amp;" "&amp;O13)="TRUE TRUE","Please select only one option","")</f>
        <v/>
      </c>
      <c r="D13" s="117" t="str">
        <f>IF(M13=1,"*","")</f>
        <v>*</v>
      </c>
      <c r="F13" s="383"/>
      <c r="M13" s="20">
        <f>IF((N13&amp;" "&amp;O13)="FALSE FALSE",1,IF((N13&amp;" "&amp;O13)="TRUE FALSE",0,IF((N13&amp;" "&amp;O13)="FALSE TRUE",0,1)))</f>
        <v>1</v>
      </c>
      <c r="N13" s="18" t="b">
        <v>0</v>
      </c>
      <c r="O13" s="18" t="b">
        <v>0</v>
      </c>
      <c r="P13" s="20" t="str">
        <f>IF((N13&amp;" "&amp;O13)="FALSE FALSE","",IF((N13&amp;" "&amp;O13)="TRUE FALSE","Yes",IF((N13&amp;" "&amp;O13)="FALSE TRUE","No",IF((N13&amp;" "&amp;O13)="TRUE TRUE","Invalid Input",""))))</f>
        <v/>
      </c>
    </row>
    <row r="14" spans="1:17" ht="48" customHeight="1" thickBot="1" x14ac:dyDescent="0.25">
      <c r="A14" s="179"/>
      <c r="B14" s="109" t="s">
        <v>529</v>
      </c>
      <c r="C14" s="335" t="str">
        <f>IF((N14&amp;" "&amp;O14)="TRUE TRUE","Please select only one option","")</f>
        <v/>
      </c>
      <c r="D14" s="117" t="str">
        <f>IF(M14=1,"*","")</f>
        <v>*</v>
      </c>
      <c r="M14" s="20">
        <f>IF((N14&amp;" "&amp;O14)="FALSE FALSE",1,IF((N14&amp;" "&amp;O14)="TRUE FALSE",0,IF((N14&amp;" "&amp;O14)="FALSE TRUE",0,1)))</f>
        <v>1</v>
      </c>
      <c r="N14" s="18" t="b">
        <v>0</v>
      </c>
      <c r="O14" s="18" t="b">
        <v>0</v>
      </c>
      <c r="P14" s="20" t="str">
        <f>IF((N14&amp;" "&amp;O14)="FALSE FALSE","",IF((N14&amp;" "&amp;O14)="TRUE FALSE","Yes",IF((N14&amp;" "&amp;O14)="FALSE TRUE","No",IF((N14&amp;" "&amp;O14)="TRUE TRUE","Invalid Input",""))))</f>
        <v/>
      </c>
    </row>
    <row r="15" spans="1:17" ht="15.95" customHeight="1" x14ac:dyDescent="0.25">
      <c r="C15" s="247"/>
    </row>
    <row r="16" spans="1:17" ht="15.95" customHeight="1" thickBot="1" x14ac:dyDescent="0.3">
      <c r="C16" s="247"/>
      <c r="P16" s="20">
        <f>IF(COUNTIF(P10:P14,"Yes")&lt;&gt;0,1,0)</f>
        <v>0</v>
      </c>
      <c r="Q16" s="134" t="str">
        <f>IF(COUNTIF(P10:P14,"No")=5,"No","")</f>
        <v/>
      </c>
    </row>
    <row r="17" spans="1:16" ht="25.5" customHeight="1" x14ac:dyDescent="0.25">
      <c r="A17" s="179"/>
      <c r="B17" s="156" t="s">
        <v>9</v>
      </c>
      <c r="C17" s="261" t="s">
        <v>558</v>
      </c>
    </row>
    <row r="18" spans="1:16" ht="73.5" customHeight="1" x14ac:dyDescent="0.2">
      <c r="A18" s="179"/>
      <c r="B18" s="360" t="s">
        <v>510</v>
      </c>
      <c r="C18" s="381" t="str">
        <f>IF((N18&amp;" "&amp;O18)="TRUE TRUE","Please select only one option","")</f>
        <v/>
      </c>
      <c r="D18" s="117" t="str">
        <f>IF(M18=1,"*","")</f>
        <v/>
      </c>
      <c r="M18" s="20">
        <f>IF(P16=1,IF((N18&amp;" "&amp;O18)="FALSE FALSE",1,0))+IF(P16=1,IF((N18&amp;" "&amp;O18)="TRUE TRUE",1,0))</f>
        <v>0</v>
      </c>
      <c r="N18" s="18" t="b">
        <v>0</v>
      </c>
      <c r="O18" s="18" t="b">
        <v>0</v>
      </c>
      <c r="P18" s="20" t="str">
        <f>IF((N18&amp;" "&amp;O18)="FALSE FALSE","",IF((N18&amp;" "&amp;O18)="TRUE FALSE","Yes",IF((N18&amp;" "&amp;O18)="FALSE TRUE","No",IF((N18&amp;" "&amp;O18)="TRUE TRUE","Invalid Input",""))))</f>
        <v/>
      </c>
    </row>
    <row r="19" spans="1:16" ht="48" customHeight="1" x14ac:dyDescent="0.25">
      <c r="A19" s="179"/>
      <c r="B19" s="87" t="s">
        <v>450</v>
      </c>
      <c r="C19" s="382"/>
      <c r="D19" s="117" t="str">
        <f>IF(M19=1,"*","")</f>
        <v/>
      </c>
      <c r="M19" s="20">
        <f>IF((N18&amp;" "&amp;O18)="TRUE FALSE",IF(ISTEXT(C19)=TRUE,0,1),0)</f>
        <v>0</v>
      </c>
      <c r="P19" s="20" t="str">
        <f>IF((N19&amp;" "&amp;O19)="FALSE FALSE","",IF((N19&amp;" "&amp;O19)="TRUE FALSE","Yes",IF((N19&amp;" "&amp;O19)="FALSE TRUE","No",IF((N19&amp;" "&amp;O19)="TRUE TRUE","Invalid Input",""))))</f>
        <v/>
      </c>
    </row>
    <row r="20" spans="1:16" ht="48" customHeight="1" thickBot="1" x14ac:dyDescent="0.3">
      <c r="A20" s="179"/>
      <c r="B20" s="109" t="s">
        <v>451</v>
      </c>
      <c r="C20" s="272"/>
      <c r="D20" s="117" t="str">
        <f>IF(M20=1,"*","")</f>
        <v/>
      </c>
      <c r="M20" s="20">
        <f>IF((N18&amp;" "&amp;O18)="FALSE TRUE",IF(ISNUMBER(C20)=TRUE,0,1),0)</f>
        <v>0</v>
      </c>
      <c r="P20" s="20" t="str">
        <f>IF((N20&amp;" "&amp;O20)="FALSE FALSE","",IF((N20&amp;" "&amp;O20)="TRUE FALSE","Yes",IF((N20&amp;" "&amp;O20)="FALSE TRUE","No",IF((N20&amp;" "&amp;O20)="TRUE TRUE","Invalid Input",""))))</f>
        <v/>
      </c>
    </row>
    <row r="21" spans="1:16" ht="15.95" customHeight="1" x14ac:dyDescent="0.2">
      <c r="C21" s="488"/>
    </row>
    <row r="22" spans="1:16" ht="15.95" customHeight="1" x14ac:dyDescent="0.25">
      <c r="B22" s="228" t="str">
        <f>IF(P18="No",IF(ISNUMBER(C20)=TRUE,"Please note that you application will not proceed until all required documentation is submitted",""),"")</f>
        <v/>
      </c>
      <c r="C22" s="246"/>
      <c r="L22" s="249" t="s">
        <v>393</v>
      </c>
      <c r="M22" s="2" t="str">
        <f>IF(SUM(M10:M20)&lt;&gt;0,"Invalid","Valid")</f>
        <v>Invalid</v>
      </c>
    </row>
    <row r="24" spans="1:16" ht="15" x14ac:dyDescent="0.25">
      <c r="B24" s="426" t="str">
        <f>IF(COUNTIF($M$8:M23,"Invalid")=1,"Please Complete all Sections",IF(COUNTIF($M$8:M23,"Invalid")=0,"All Sections Completed",IF(COUNTIF($M$8:M23,"Invalid")&lt;1,"Please Ensure all sections are completed before progressing to the next section")))</f>
        <v>Please Complete all Sections</v>
      </c>
      <c r="C24" s="246"/>
    </row>
  </sheetData>
  <sheetProtection algorithmName="SHA-512" hashValue="iQFeV4f8qgTdJOjwSrDH4RhRxgATL4OQZsA7oRsYKskUt9qxaYG1y7f8he9vz0RNDVIeTX2nxSTHgqXg8M9JUw==" saltValue="1zvJxjSnRMDwqTutX6s7Dw==" spinCount="100000" sheet="1" objects="1" scenarios="1" selectLockedCells="1"/>
  <conditionalFormatting sqref="B22">
    <cfRule type="expression" dxfId="283" priority="1007">
      <formula>#REF!="No"</formula>
    </cfRule>
  </conditionalFormatting>
  <conditionalFormatting sqref="B18:C20">
    <cfRule type="expression" dxfId="282" priority="2">
      <formula>$Q$16="No"</formula>
    </cfRule>
  </conditionalFormatting>
  <conditionalFormatting sqref="B24">
    <cfRule type="expression" dxfId="281" priority="1">
      <formula>$B$24="All Sections Completed"</formula>
    </cfRule>
  </conditionalFormatting>
  <dataValidations count="2">
    <dataValidation type="date" allowBlank="1" showInputMessage="1" showErrorMessage="1" errorTitle="Date" error="Please only enter dates in the dd/mm/yyyy format_x000a_" sqref="C20">
      <formula1>TODAY()-7</formula1>
      <formula2>TODAY()+3000</formula2>
    </dataValidation>
    <dataValidation type="textLength" operator="lessThan" allowBlank="1" showInputMessage="1" showErrorMessage="1" errorTitle="Cell Values" error="Please do not enter any data into this cell_x000a_" sqref="C21">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39" r:id="rId4" name="Check Box 19">
              <controlPr defaultSize="0" autoFill="0" autoLine="0" autoPict="0">
                <anchor moveWithCells="1">
                  <from>
                    <xdr:col>2</xdr:col>
                    <xdr:colOff>990600</xdr:colOff>
                    <xdr:row>9</xdr:row>
                    <xdr:rowOff>9525</xdr:rowOff>
                  </from>
                  <to>
                    <xdr:col>2</xdr:col>
                    <xdr:colOff>1981200</xdr:colOff>
                    <xdr:row>9</xdr:row>
                    <xdr:rowOff>695325</xdr:rowOff>
                  </to>
                </anchor>
              </controlPr>
            </control>
          </mc:Choice>
        </mc:AlternateContent>
        <mc:AlternateContent xmlns:mc="http://schemas.openxmlformats.org/markup-compatibility/2006">
          <mc:Choice Requires="x14">
            <control shapeId="5194" r:id="rId5" name="Check Box 74">
              <controlPr defaultSize="0" autoFill="0" autoLine="0" autoPict="0">
                <anchor moveWithCells="1">
                  <from>
                    <xdr:col>2</xdr:col>
                    <xdr:colOff>2000250</xdr:colOff>
                    <xdr:row>9</xdr:row>
                    <xdr:rowOff>9525</xdr:rowOff>
                  </from>
                  <to>
                    <xdr:col>2</xdr:col>
                    <xdr:colOff>2990850</xdr:colOff>
                    <xdr:row>9</xdr:row>
                    <xdr:rowOff>695325</xdr:rowOff>
                  </to>
                </anchor>
              </controlPr>
            </control>
          </mc:Choice>
        </mc:AlternateContent>
        <mc:AlternateContent xmlns:mc="http://schemas.openxmlformats.org/markup-compatibility/2006">
          <mc:Choice Requires="x14">
            <control shapeId="5336" r:id="rId6" name="Check Box 216">
              <controlPr defaultSize="0" autoFill="0" autoLine="0" autoPict="0">
                <anchor moveWithCells="1">
                  <from>
                    <xdr:col>2</xdr:col>
                    <xdr:colOff>990600</xdr:colOff>
                    <xdr:row>10</xdr:row>
                    <xdr:rowOff>9525</xdr:rowOff>
                  </from>
                  <to>
                    <xdr:col>2</xdr:col>
                    <xdr:colOff>1981200</xdr:colOff>
                    <xdr:row>10</xdr:row>
                    <xdr:rowOff>695325</xdr:rowOff>
                  </to>
                </anchor>
              </controlPr>
            </control>
          </mc:Choice>
        </mc:AlternateContent>
        <mc:AlternateContent xmlns:mc="http://schemas.openxmlformats.org/markup-compatibility/2006">
          <mc:Choice Requires="x14">
            <control shapeId="5337" r:id="rId7" name="Check Box 217">
              <controlPr defaultSize="0" autoFill="0" autoLine="0" autoPict="0">
                <anchor moveWithCells="1">
                  <from>
                    <xdr:col>2</xdr:col>
                    <xdr:colOff>2000250</xdr:colOff>
                    <xdr:row>10</xdr:row>
                    <xdr:rowOff>9525</xdr:rowOff>
                  </from>
                  <to>
                    <xdr:col>2</xdr:col>
                    <xdr:colOff>2990850</xdr:colOff>
                    <xdr:row>10</xdr:row>
                    <xdr:rowOff>695325</xdr:rowOff>
                  </to>
                </anchor>
              </controlPr>
            </control>
          </mc:Choice>
        </mc:AlternateContent>
        <mc:AlternateContent xmlns:mc="http://schemas.openxmlformats.org/markup-compatibility/2006">
          <mc:Choice Requires="x14">
            <control shapeId="5338" r:id="rId8" name="Check Box 218">
              <controlPr defaultSize="0" autoFill="0" autoLine="0" autoPict="0">
                <anchor moveWithCells="1">
                  <from>
                    <xdr:col>2</xdr:col>
                    <xdr:colOff>990600</xdr:colOff>
                    <xdr:row>11</xdr:row>
                    <xdr:rowOff>9525</xdr:rowOff>
                  </from>
                  <to>
                    <xdr:col>2</xdr:col>
                    <xdr:colOff>1981200</xdr:colOff>
                    <xdr:row>11</xdr:row>
                    <xdr:rowOff>495300</xdr:rowOff>
                  </to>
                </anchor>
              </controlPr>
            </control>
          </mc:Choice>
        </mc:AlternateContent>
        <mc:AlternateContent xmlns:mc="http://schemas.openxmlformats.org/markup-compatibility/2006">
          <mc:Choice Requires="x14">
            <control shapeId="5339" r:id="rId9" name="Check Box 219">
              <controlPr defaultSize="0" autoFill="0" autoLine="0" autoPict="0">
                <anchor moveWithCells="1">
                  <from>
                    <xdr:col>2</xdr:col>
                    <xdr:colOff>2000250</xdr:colOff>
                    <xdr:row>11</xdr:row>
                    <xdr:rowOff>9525</xdr:rowOff>
                  </from>
                  <to>
                    <xdr:col>2</xdr:col>
                    <xdr:colOff>2990850</xdr:colOff>
                    <xdr:row>11</xdr:row>
                    <xdr:rowOff>495300</xdr:rowOff>
                  </to>
                </anchor>
              </controlPr>
            </control>
          </mc:Choice>
        </mc:AlternateContent>
        <mc:AlternateContent xmlns:mc="http://schemas.openxmlformats.org/markup-compatibility/2006">
          <mc:Choice Requires="x14">
            <control shapeId="5342" r:id="rId10" name="Check Box 222">
              <controlPr defaultSize="0" autoFill="0" autoLine="0" autoPict="0">
                <anchor moveWithCells="1">
                  <from>
                    <xdr:col>2</xdr:col>
                    <xdr:colOff>990600</xdr:colOff>
                    <xdr:row>12</xdr:row>
                    <xdr:rowOff>9525</xdr:rowOff>
                  </from>
                  <to>
                    <xdr:col>2</xdr:col>
                    <xdr:colOff>1981200</xdr:colOff>
                    <xdr:row>12</xdr:row>
                    <xdr:rowOff>695325</xdr:rowOff>
                  </to>
                </anchor>
              </controlPr>
            </control>
          </mc:Choice>
        </mc:AlternateContent>
        <mc:AlternateContent xmlns:mc="http://schemas.openxmlformats.org/markup-compatibility/2006">
          <mc:Choice Requires="x14">
            <control shapeId="5343" r:id="rId11" name="Check Box 223">
              <controlPr defaultSize="0" autoFill="0" autoLine="0" autoPict="0">
                <anchor moveWithCells="1">
                  <from>
                    <xdr:col>2</xdr:col>
                    <xdr:colOff>2000250</xdr:colOff>
                    <xdr:row>12</xdr:row>
                    <xdr:rowOff>9525</xdr:rowOff>
                  </from>
                  <to>
                    <xdr:col>2</xdr:col>
                    <xdr:colOff>2990850</xdr:colOff>
                    <xdr:row>12</xdr:row>
                    <xdr:rowOff>695325</xdr:rowOff>
                  </to>
                </anchor>
              </controlPr>
            </control>
          </mc:Choice>
        </mc:AlternateContent>
        <mc:AlternateContent xmlns:mc="http://schemas.openxmlformats.org/markup-compatibility/2006">
          <mc:Choice Requires="x14">
            <control shapeId="5344" r:id="rId12" name="Check Box 224">
              <controlPr defaultSize="0" autoFill="0" autoLine="0" autoPict="0">
                <anchor moveWithCells="1">
                  <from>
                    <xdr:col>2</xdr:col>
                    <xdr:colOff>990600</xdr:colOff>
                    <xdr:row>13</xdr:row>
                    <xdr:rowOff>9525</xdr:rowOff>
                  </from>
                  <to>
                    <xdr:col>2</xdr:col>
                    <xdr:colOff>1981200</xdr:colOff>
                    <xdr:row>13</xdr:row>
                    <xdr:rowOff>600075</xdr:rowOff>
                  </to>
                </anchor>
              </controlPr>
            </control>
          </mc:Choice>
        </mc:AlternateContent>
        <mc:AlternateContent xmlns:mc="http://schemas.openxmlformats.org/markup-compatibility/2006">
          <mc:Choice Requires="x14">
            <control shapeId="5345" r:id="rId13" name="Check Box 225">
              <controlPr defaultSize="0" autoFill="0" autoLine="0" autoPict="0">
                <anchor moveWithCells="1">
                  <from>
                    <xdr:col>2</xdr:col>
                    <xdr:colOff>2000250</xdr:colOff>
                    <xdr:row>13</xdr:row>
                    <xdr:rowOff>9525</xdr:rowOff>
                  </from>
                  <to>
                    <xdr:col>2</xdr:col>
                    <xdr:colOff>2990850</xdr:colOff>
                    <xdr:row>13</xdr:row>
                    <xdr:rowOff>600075</xdr:rowOff>
                  </to>
                </anchor>
              </controlPr>
            </control>
          </mc:Choice>
        </mc:AlternateContent>
        <mc:AlternateContent xmlns:mc="http://schemas.openxmlformats.org/markup-compatibility/2006">
          <mc:Choice Requires="x14">
            <control shapeId="5466" r:id="rId14" name="Check Box 346">
              <controlPr defaultSize="0" autoFill="0" autoLine="0" autoPict="0">
                <anchor moveWithCells="1">
                  <from>
                    <xdr:col>2</xdr:col>
                    <xdr:colOff>990600</xdr:colOff>
                    <xdr:row>17</xdr:row>
                    <xdr:rowOff>9525</xdr:rowOff>
                  </from>
                  <to>
                    <xdr:col>2</xdr:col>
                    <xdr:colOff>1981200</xdr:colOff>
                    <xdr:row>17</xdr:row>
                    <xdr:rowOff>923925</xdr:rowOff>
                  </to>
                </anchor>
              </controlPr>
            </control>
          </mc:Choice>
        </mc:AlternateContent>
        <mc:AlternateContent xmlns:mc="http://schemas.openxmlformats.org/markup-compatibility/2006">
          <mc:Choice Requires="x14">
            <control shapeId="5467" r:id="rId15" name="Check Box 347">
              <controlPr defaultSize="0" autoFill="0" autoLine="0" autoPict="0">
                <anchor moveWithCells="1">
                  <from>
                    <xdr:col>2</xdr:col>
                    <xdr:colOff>2000250</xdr:colOff>
                    <xdr:row>17</xdr:row>
                    <xdr:rowOff>19050</xdr:rowOff>
                  </from>
                  <to>
                    <xdr:col>2</xdr:col>
                    <xdr:colOff>2990850</xdr:colOff>
                    <xdr:row>18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BF733196-08FF-4496-9556-B6697FA053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Control</vt:lpstr>
      <vt:lpstr>Cover</vt:lpstr>
      <vt:lpstr>Notes on Completion </vt:lpstr>
      <vt:lpstr>Section 1</vt:lpstr>
      <vt:lpstr>Section 2</vt:lpstr>
      <vt:lpstr>Section 3</vt:lpstr>
      <vt:lpstr>Section 4</vt:lpstr>
      <vt:lpstr>Section 5</vt:lpstr>
      <vt:lpstr>Section 6</vt:lpstr>
      <vt:lpstr>Section 7</vt:lpstr>
      <vt:lpstr>Section 8</vt:lpstr>
      <vt:lpstr>Section 9</vt:lpstr>
      <vt:lpstr>10. Declarations</vt:lpstr>
      <vt:lpstr>Glossary</vt:lpstr>
      <vt:lpstr>'Notes on Completion '!_ftnref1</vt:lpstr>
      <vt:lpstr>Country_All</vt:lpstr>
      <vt:lpstr>country_EU1</vt:lpstr>
      <vt:lpstr>County</vt:lpstr>
      <vt:lpstr>Geolocation</vt:lpstr>
      <vt:lpstr>ID</vt:lpstr>
      <vt:lpstr>Id_Type</vt:lpstr>
      <vt:lpstr>ISMBO</vt:lpstr>
      <vt:lpstr>Legal_Status</vt:lpstr>
      <vt:lpstr>Legal_Status1</vt:lpstr>
      <vt:lpstr>LegalStatus2</vt:lpstr>
      <vt:lpstr>Number1</vt:lpstr>
      <vt:lpstr>Number2</vt:lpstr>
      <vt:lpstr>Number3</vt:lpstr>
      <vt:lpstr>SMBO</vt:lpstr>
      <vt:lpstr>Status</vt:lpstr>
      <vt:lpstr>YN_1</vt:lpstr>
      <vt:lpstr>YN_2</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McNeilly, Brian</dc:creator>
  <cp:keywords>Public</cp:keywords>
  <cp:lastModifiedBy>McGuinness, Lucia</cp:lastModifiedBy>
  <cp:lastPrinted>2019-12-05T07:51:09Z</cp:lastPrinted>
  <dcterms:created xsi:type="dcterms:W3CDTF">2019-11-25T12:22:02Z</dcterms:created>
  <dcterms:modified xsi:type="dcterms:W3CDTF">2021-04-22T11:52:59Z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17ca3ad3-32cb-4dc4-ad20-737f3cee172b</vt:lpwstr>
  </property>
  <property fmtid="{D5CDD505-2E9C-101B-9397-08002B2CF9AE}" pid="3" name="bjSaver">
    <vt:lpwstr>e/bu8SK+a7LK/zX5m+qmT5zy5HVi4Cqy</vt:lpwstr>
  </property>
  <property fmtid="{D5CDD505-2E9C-101B-9397-08002B2CF9AE}" pid="4" name="_AdHocReviewCycleID">
    <vt:i4>-682170616</vt:i4>
  </property>
  <property fmtid="{D5CDD505-2E9C-101B-9397-08002B2CF9AE}" pid="5" name="_NewReviewCycle">
    <vt:lpwstr/>
  </property>
  <property fmtid="{D5CDD505-2E9C-101B-9397-08002B2CF9AE}" pid="6" name="_EmailSubject">
    <vt:lpwstr>VASP Webpage</vt:lpwstr>
  </property>
  <property fmtid="{D5CDD505-2E9C-101B-9397-08002B2CF9AE}" pid="7" name="_AuthorEmail">
    <vt:lpwstr>conall.sargent@centralbank.ie</vt:lpwstr>
  </property>
  <property fmtid="{D5CDD505-2E9C-101B-9397-08002B2CF9AE}" pid="8" name="_AuthorEmailDisplayName">
    <vt:lpwstr>Sargent, Conall</vt:lpwstr>
  </property>
  <property fmtid="{D5CDD505-2E9C-101B-9397-08002B2CF9AE}" pid="9" name="_PreviousAdHocReviewCycleID">
    <vt:i4>-1774145057</vt:i4>
  </property>
  <property fmtid="{D5CDD505-2E9C-101B-9397-08002B2CF9AE}" pid="10" name="_ReviewingToolsShownOnce">
    <vt:lpwstr/>
  </property>
  <property fmtid="{D5CDD505-2E9C-101B-9397-08002B2CF9AE}" pid="11" name="bjDocumentSecurityLabel">
    <vt:lpwstr>Public</vt:lpwstr>
  </property>
  <property fmtid="{D5CDD505-2E9C-101B-9397-08002B2CF9AE}" pid="12"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3" name="bjDocumentLabelXML-0">
    <vt:lpwstr>ames.com/2008/01/sie/internal/label"&gt;&lt;element uid="33ed6465-8d2f-4fab-bbbc-787e2c148707" value="" /&gt;&lt;element uid="28c775dd-3fa7-40f2-8368-0e7fa48abc25" value="" /&gt;&lt;/sisl&gt;</vt:lpwstr>
  </property>
  <property fmtid="{D5CDD505-2E9C-101B-9397-08002B2CF9AE}" pid="14" name="bjLeftHeaderLabel-first">
    <vt:lpwstr>&amp;"Times New Roman,Regular"&amp;12&amp;K000000 </vt:lpwstr>
  </property>
  <property fmtid="{D5CDD505-2E9C-101B-9397-08002B2CF9AE}" pid="15" name="bjLeftHeaderLabel-even">
    <vt:lpwstr>&amp;"Times New Roman,Regular"&amp;12&amp;K000000 </vt:lpwstr>
  </property>
  <property fmtid="{D5CDD505-2E9C-101B-9397-08002B2CF9AE}" pid="16" name="bjLeftHeaderLabel">
    <vt:lpwstr>&amp;"Times New Roman,Regular"&amp;12&amp;K000000 </vt:lpwstr>
  </property>
</Properties>
</file>