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6.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7.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Lmcguinness\Desktop\"/>
    </mc:Choice>
  </mc:AlternateContent>
  <workbookProtection workbookAlgorithmName="SHA-512" workbookHashValue="5lE3x9E7M2+RJBE79ymunsnGNrmKgYn0iMcROGgYaYSPUw33Tfwefb9A/SYEkrHche4ykrMYXCAVhdaMvvm8Iw==" workbookSaltValue="2qc2+1vzWgSSha3D0gDCKQ==" workbookSpinCount="100000" lockStructure="1"/>
  <bookViews>
    <workbookView xWindow="0" yWindow="0" windowWidth="28800" windowHeight="12300" firstSheet="1" activeTab="4"/>
  </bookViews>
  <sheets>
    <sheet name="Control" sheetId="11" state="hidden" r:id="rId1"/>
    <sheet name="Cover" sheetId="20" r:id="rId2"/>
    <sheet name="Notes on Completion" sheetId="22" r:id="rId3"/>
    <sheet name="Section 1" sheetId="19" r:id="rId4"/>
    <sheet name="Section 2" sheetId="4" r:id="rId5"/>
    <sheet name="Section 3" sheetId="16" r:id="rId6"/>
    <sheet name="Section 4" sheetId="13" r:id="rId7"/>
    <sheet name="Section 5" sheetId="21" r:id="rId8"/>
    <sheet name="Section 6" sheetId="6" r:id="rId9"/>
    <sheet name="Section 7" sheetId="7" r:id="rId10"/>
    <sheet name="8. Declarations" sheetId="8" r:id="rId11"/>
    <sheet name="Glossary" sheetId="2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Channel" localSheetId="11">[1]Control!$AB$2:$AB$7</definedName>
    <definedName name="Channel">[2]Control!$AB$2:$AB$7</definedName>
    <definedName name="Company" localSheetId="1">[2]Control!$S$2:$S$12</definedName>
    <definedName name="Company" localSheetId="11">[1]Control!$S$2:$S$12</definedName>
    <definedName name="Company">[3]Control!$S$2:$S$11</definedName>
    <definedName name="country_all" localSheetId="1">[2]Control!$Q$2:$Q$246</definedName>
    <definedName name="country_all" localSheetId="11">[1]Control!$Q$2:$Q$246</definedName>
    <definedName name="Country_All" localSheetId="2">[4]Control!$E$2:$E$246</definedName>
    <definedName name="Country_All">Control!$E$2:$E$246</definedName>
    <definedName name="country_EU" localSheetId="11">[1]Control!$O$2:$O$33</definedName>
    <definedName name="country_EU">[2]Control!$O$2:$O$32</definedName>
    <definedName name="country_EU1" localSheetId="1">[5]Control!$G$2:$G$32</definedName>
    <definedName name="country_EU1" localSheetId="11">[6]Control!$G$2:$G$32</definedName>
    <definedName name="country_EU1" localSheetId="2">[7]Control!$E$2:$E$32</definedName>
    <definedName name="country_EU1">[7]Control!$E$2:$E$32</definedName>
    <definedName name="county" localSheetId="1">[2]Control!$M$2:$M$55</definedName>
    <definedName name="county" localSheetId="11">[1]Control!$M$2:$M$55</definedName>
    <definedName name="County" localSheetId="2">[7]Control!$A$2:$A$55</definedName>
    <definedName name="County">[7]Control!$A$2:$A$55</definedName>
    <definedName name="Frequency" localSheetId="11">[1]Control!$A$2:$A$8</definedName>
    <definedName name="Frequency">[2]Control!$A$2:$A$8</definedName>
    <definedName name="Frequency1" localSheetId="11">[1]Control!$C$2:$C$8</definedName>
    <definedName name="Frequency1">[2]Control!$C$2:$C$8</definedName>
    <definedName name="Group">[2]Control!$AF$2:$AF$3</definedName>
    <definedName name="ID">[8]Control!$N$2:$N$3</definedName>
    <definedName name="Id_Type" localSheetId="11">[6]Control!$V$2:$V$5</definedName>
    <definedName name="Id_Type" localSheetId="2">[4]Control!$W$2:$W$5</definedName>
    <definedName name="Id_Type">Control!$W$2:$W$5</definedName>
    <definedName name="Legal_Status" localSheetId="1">[5]Control!$C$2:$C$12</definedName>
    <definedName name="Legal_Status" localSheetId="11">[6]Control!$C$2:$C$12</definedName>
    <definedName name="Legal_Status" localSheetId="2">[7]Control!$C$2:$C$12</definedName>
    <definedName name="Legal_Status">[7]Control!$C$2:$C$12</definedName>
    <definedName name="Legal_Status1" localSheetId="11">[6]Control!$E$2:$E$10</definedName>
    <definedName name="Legal_Status1" localSheetId="2">[5]Control!$E$2:$E$10</definedName>
    <definedName name="Legal_Status1">[5]Control!$E$2:$E$10</definedName>
    <definedName name="LegalStatus1" localSheetId="11">[4]Control!$AB$2:$AB$10</definedName>
    <definedName name="LegalStatus1" localSheetId="2">[4]Control!$AB$2:$AB$10</definedName>
    <definedName name="LegalStatus1">Control!$AB$2:$AB$10</definedName>
    <definedName name="Nation_all">Control!$G$2:$G$226</definedName>
    <definedName name="Number1" localSheetId="1">[2]Control!$AJ$2:$AJ$13</definedName>
    <definedName name="Number1" localSheetId="11">[1]Control!$AJ$2:$AJ$13</definedName>
    <definedName name="Number1" localSheetId="2">[4]Control!$S$2:$S$12</definedName>
    <definedName name="Number1">Control!$S$2:$S$12</definedName>
    <definedName name="Number2" localSheetId="1">[5]Control!$AM$2:$AM$7</definedName>
    <definedName name="Number2" localSheetId="11">[1]Control!$AL$2:$AL$6</definedName>
    <definedName name="Number2" localSheetId="2">[4]Control!$U$2:$U$7</definedName>
    <definedName name="Number2">Control!$U$2:$U$7</definedName>
    <definedName name="Number3" localSheetId="1">[5]Control!$AO$2:$AO$13</definedName>
    <definedName name="Number3" localSheetId="11">[6]Control!$AO$2:$AO$13</definedName>
    <definedName name="Number3" localSheetId="2">[7]Control!$AK$2:$AK$13</definedName>
    <definedName name="Number3">[7]Control!$AK$2:$AK$13</definedName>
    <definedName name="PCF" localSheetId="2">[4]Control!$Z$2:$Z$47</definedName>
    <definedName name="PCF">Control!$Z$2:$Z$47</definedName>
    <definedName name="Risk" localSheetId="11">[1]Control!$K$2:$K$7</definedName>
    <definedName name="Risk">[2]Control!$K$2:$K$7</definedName>
    <definedName name="SMBO">[8]Control!$I$2:$I$4</definedName>
    <definedName name="SPM" localSheetId="11">[1]Control!$AN$2:$AN$3</definedName>
    <definedName name="SPM">[2]Control!$AN$2:$AN$3</definedName>
    <definedName name="SPM_1" localSheetId="11">[1]Control!#REF!</definedName>
    <definedName name="SPM_1">[2]Control!$AP$2:$AP$4</definedName>
    <definedName name="Status">[9]Control!$M$2:$M$3</definedName>
    <definedName name="Status1" localSheetId="11">[4]Control!$O$2:$O$3</definedName>
    <definedName name="Status1" localSheetId="2">[4]Control!$O$2:$O$3</definedName>
    <definedName name="Status1">Control!$O$2:$O$3</definedName>
    <definedName name="True2" localSheetId="11">[1]Control!$BX$3:$BZ$10</definedName>
    <definedName name="True2">[2]Control!$CA$3:$CC$10</definedName>
    <definedName name="True3" localSheetId="11">[1]Control!$CB$3:$CD$10</definedName>
    <definedName name="True3">[2]Control!$CE$3:$CG$10</definedName>
    <definedName name="True4" localSheetId="1">[2]Control!$CI$3:$CK$10</definedName>
    <definedName name="True4" localSheetId="11">[1]Control!$CF$3:$CH$10</definedName>
    <definedName name="True4">[3]Control!$CE$3:$CG$10</definedName>
    <definedName name="YN" localSheetId="11">[1]Control!$I$2:$I$3</definedName>
    <definedName name="YN">[2]Control!$I$2:$I$3</definedName>
    <definedName name="YN_1" localSheetId="1">[5]Control!$X$2:$Y$9</definedName>
    <definedName name="YN_1" localSheetId="11">[6]Control!$X$2:$Y$9</definedName>
    <definedName name="YN_1" localSheetId="2">[7]Control!$T$2:$U$9</definedName>
    <definedName name="YN_1">[7]Control!$T$2:$U$9</definedName>
    <definedName name="YN_2" localSheetId="1">[5]Control!$AA$2:$AC$9</definedName>
    <definedName name="YN_2" localSheetId="11">[6]Control!$AA$2:$AC$9</definedName>
    <definedName name="YN_2" localSheetId="2">[7]Control!$W$2:$Y$9</definedName>
    <definedName name="YN_2">[7]Control!$W$2:$Y$9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0" i="4" l="1"/>
  <c r="M47" i="4"/>
  <c r="C13" i="6" l="1"/>
  <c r="C12" i="6"/>
  <c r="Y51" i="16" l="1"/>
  <c r="Y50" i="16"/>
  <c r="Y49" i="16"/>
  <c r="Y48" i="16"/>
  <c r="Y47" i="16"/>
  <c r="N28" i="8" l="1"/>
  <c r="B28" i="8" s="1"/>
  <c r="O51" i="16" l="1"/>
  <c r="O50" i="16"/>
  <c r="O49" i="16"/>
  <c r="O48" i="16"/>
  <c r="Q69" i="16"/>
  <c r="Q68" i="16"/>
  <c r="Q67" i="16"/>
  <c r="Q66" i="16"/>
  <c r="O69" i="16"/>
  <c r="O68" i="16"/>
  <c r="O67" i="16"/>
  <c r="O66" i="16"/>
  <c r="P33" i="16"/>
  <c r="P32" i="16"/>
  <c r="P31" i="16"/>
  <c r="P30" i="16"/>
  <c r="P29" i="16"/>
  <c r="N37" i="8"/>
  <c r="M37" i="8" s="1"/>
  <c r="E37" i="8" s="1"/>
  <c r="N35" i="8"/>
  <c r="M35" i="8" s="1"/>
  <c r="E35" i="8" s="1"/>
  <c r="N33" i="8"/>
  <c r="M33" i="8" s="1"/>
  <c r="M22" i="8"/>
  <c r="E22" i="8" s="1"/>
  <c r="M20" i="8"/>
  <c r="E20" i="8" s="1"/>
  <c r="M18" i="8"/>
  <c r="E18" i="8" s="1"/>
  <c r="E33" i="8" l="1"/>
  <c r="M39" i="8"/>
  <c r="E32" i="20" s="1"/>
  <c r="M24" i="8"/>
  <c r="E31" i="20" s="1"/>
  <c r="B43" i="8" l="1"/>
  <c r="I51" i="16"/>
  <c r="I50" i="16"/>
  <c r="I49" i="16"/>
  <c r="I48" i="16"/>
  <c r="I47" i="16"/>
  <c r="N35" i="4" l="1"/>
  <c r="N34" i="4"/>
  <c r="N33" i="4"/>
  <c r="N32" i="4"/>
  <c r="N31" i="4"/>
  <c r="T39" i="4"/>
  <c r="P65" i="4"/>
  <c r="C65" i="4"/>
  <c r="P63" i="4"/>
  <c r="M65" i="4" s="1"/>
  <c r="D65" i="4" s="1"/>
  <c r="M63" i="4"/>
  <c r="C63" i="4"/>
  <c r="M66" i="4" l="1"/>
  <c r="D66" i="4" s="1"/>
  <c r="B69" i="4"/>
  <c r="M67" i="4"/>
  <c r="D67" i="4" s="1"/>
  <c r="D63" i="4"/>
  <c r="M69" i="4" l="1"/>
  <c r="E15" i="20" s="1"/>
  <c r="F15" i="20" s="1"/>
  <c r="C14" i="7" l="1"/>
  <c r="C13" i="7"/>
  <c r="C12" i="7"/>
  <c r="C11" i="7"/>
  <c r="C11" i="6"/>
  <c r="Q22" i="21"/>
  <c r="Q21" i="21"/>
  <c r="Q20" i="21"/>
  <c r="Q19" i="21"/>
  <c r="Q18" i="21"/>
  <c r="Q17" i="21"/>
  <c r="Q16" i="21"/>
  <c r="Q15" i="21"/>
  <c r="Q14" i="21"/>
  <c r="Q13" i="21"/>
  <c r="P15" i="21"/>
  <c r="O15" i="21"/>
  <c r="N38" i="21"/>
  <c r="N37" i="21"/>
  <c r="N36" i="21"/>
  <c r="N35" i="21"/>
  <c r="N34" i="21"/>
  <c r="N31" i="21"/>
  <c r="N30" i="21"/>
  <c r="N29" i="21"/>
  <c r="N28" i="21"/>
  <c r="N27" i="21"/>
  <c r="M18" i="13"/>
  <c r="D18" i="13" s="1"/>
  <c r="M17" i="13"/>
  <c r="D17" i="13" s="1"/>
  <c r="M16" i="13"/>
  <c r="D16" i="13" s="1"/>
  <c r="M15" i="13"/>
  <c r="D15" i="13" s="1"/>
  <c r="M14" i="13"/>
  <c r="D14" i="13" s="1"/>
  <c r="M13" i="13"/>
  <c r="D13" i="13" s="1"/>
  <c r="M12" i="13"/>
  <c r="D12" i="13" s="1"/>
  <c r="M11" i="13"/>
  <c r="D11" i="13" s="1"/>
  <c r="M10" i="13"/>
  <c r="R42" i="21"/>
  <c r="Q42" i="21"/>
  <c r="N44" i="21" s="1"/>
  <c r="D44" i="21" s="1"/>
  <c r="C42" i="21"/>
  <c r="D24" i="21"/>
  <c r="AB22" i="21"/>
  <c r="T22" i="21" s="1"/>
  <c r="Y22" i="21"/>
  <c r="S22" i="21" s="1"/>
  <c r="U22" i="21"/>
  <c r="R22" i="21"/>
  <c r="P22" i="21"/>
  <c r="O22" i="21"/>
  <c r="J22" i="21"/>
  <c r="AB21" i="21"/>
  <c r="T21" i="21" s="1"/>
  <c r="Y21" i="21"/>
  <c r="S21" i="21" s="1"/>
  <c r="U21" i="21"/>
  <c r="R21" i="21"/>
  <c r="P21" i="21"/>
  <c r="O21" i="21"/>
  <c r="J21" i="21"/>
  <c r="AB20" i="21"/>
  <c r="T20" i="21" s="1"/>
  <c r="Y20" i="21"/>
  <c r="S20" i="21" s="1"/>
  <c r="U20" i="21"/>
  <c r="R20" i="21"/>
  <c r="P20" i="21"/>
  <c r="O20" i="21"/>
  <c r="J20" i="21"/>
  <c r="AB19" i="21"/>
  <c r="T19" i="21" s="1"/>
  <c r="Y19" i="21"/>
  <c r="S19" i="21" s="1"/>
  <c r="U19" i="21"/>
  <c r="R19" i="21"/>
  <c r="P19" i="21"/>
  <c r="O19" i="21"/>
  <c r="J19" i="21"/>
  <c r="AB18" i="21"/>
  <c r="T18" i="21" s="1"/>
  <c r="Y18" i="21"/>
  <c r="S18" i="21" s="1"/>
  <c r="U18" i="21"/>
  <c r="R18" i="21"/>
  <c r="P18" i="21"/>
  <c r="O18" i="21"/>
  <c r="J18" i="21"/>
  <c r="AB17" i="21"/>
  <c r="T17" i="21" s="1"/>
  <c r="Y17" i="21"/>
  <c r="S17" i="21" s="1"/>
  <c r="U17" i="21"/>
  <c r="R17" i="21"/>
  <c r="P17" i="21"/>
  <c r="O17" i="21"/>
  <c r="J17" i="21"/>
  <c r="AB16" i="21"/>
  <c r="T16" i="21" s="1"/>
  <c r="Y16" i="21"/>
  <c r="S16" i="21" s="1"/>
  <c r="U16" i="21"/>
  <c r="R16" i="21"/>
  <c r="P16" i="21"/>
  <c r="O16" i="21"/>
  <c r="J16" i="21"/>
  <c r="AB15" i="21"/>
  <c r="T15" i="21" s="1"/>
  <c r="Y15" i="21"/>
  <c r="S15" i="21" s="1"/>
  <c r="U15" i="21"/>
  <c r="R15" i="21"/>
  <c r="J15" i="21"/>
  <c r="AB14" i="21"/>
  <c r="T14" i="21" s="1"/>
  <c r="Y14" i="21"/>
  <c r="S14" i="21" s="1"/>
  <c r="U14" i="21"/>
  <c r="R14" i="21"/>
  <c r="P14" i="21"/>
  <c r="O14" i="21"/>
  <c r="J14" i="21"/>
  <c r="AB13" i="21"/>
  <c r="T13" i="21" s="1"/>
  <c r="Y13" i="21"/>
  <c r="S13" i="21" s="1"/>
  <c r="U13" i="21"/>
  <c r="R13" i="21"/>
  <c r="P13" i="21"/>
  <c r="O13" i="21"/>
  <c r="J13" i="21"/>
  <c r="R9" i="21"/>
  <c r="N42" i="21" s="1"/>
  <c r="Q9" i="21"/>
  <c r="N9" i="21" s="1"/>
  <c r="E9" i="21" s="1"/>
  <c r="C9" i="21"/>
  <c r="C16" i="6"/>
  <c r="C14" i="6"/>
  <c r="B46" i="21" l="1"/>
  <c r="N43" i="21"/>
  <c r="D43" i="21" s="1"/>
  <c r="D42" i="21"/>
  <c r="D10" i="13"/>
  <c r="N19" i="21"/>
  <c r="I19" i="21" s="1"/>
  <c r="N16" i="21"/>
  <c r="I16" i="21" s="1"/>
  <c r="N20" i="21"/>
  <c r="I20" i="21" s="1"/>
  <c r="N17" i="21"/>
  <c r="I17" i="21" s="1"/>
  <c r="N21" i="21"/>
  <c r="I21" i="21" s="1"/>
  <c r="N18" i="21"/>
  <c r="I18" i="21" s="1"/>
  <c r="N22" i="21"/>
  <c r="I22" i="21" s="1"/>
  <c r="N15" i="21"/>
  <c r="I15" i="21" s="1"/>
  <c r="N14" i="21"/>
  <c r="I14" i="21" s="1"/>
  <c r="N13" i="21"/>
  <c r="I13" i="21" s="1"/>
  <c r="W19" i="21"/>
  <c r="W20" i="21"/>
  <c r="W13" i="21"/>
  <c r="W17" i="21"/>
  <c r="W21" i="21"/>
  <c r="W15" i="21"/>
  <c r="W16" i="21"/>
  <c r="W14" i="21"/>
  <c r="W18" i="21"/>
  <c r="W22" i="21"/>
  <c r="F37" i="21"/>
  <c r="F31" i="21"/>
  <c r="F36" i="21"/>
  <c r="F35" i="21"/>
  <c r="F29" i="21"/>
  <c r="F34" i="21"/>
  <c r="F28" i="21"/>
  <c r="F38" i="21"/>
  <c r="F27" i="21"/>
  <c r="F30" i="21"/>
  <c r="N46" i="21" l="1"/>
  <c r="E24" i="20" l="1"/>
  <c r="B48" i="21"/>
  <c r="P18" i="13" l="1"/>
  <c r="P17" i="13"/>
  <c r="P16" i="13"/>
  <c r="P15" i="13"/>
  <c r="P14" i="13"/>
  <c r="P13" i="13"/>
  <c r="P12" i="13"/>
  <c r="P11" i="13"/>
  <c r="P10" i="13"/>
  <c r="M36" i="16"/>
  <c r="C18" i="13"/>
  <c r="C17" i="13"/>
  <c r="C16" i="13"/>
  <c r="C15" i="13"/>
  <c r="C14" i="13"/>
  <c r="C13" i="13"/>
  <c r="C12" i="13"/>
  <c r="C11" i="13"/>
  <c r="C10" i="13"/>
  <c r="S21" i="13"/>
  <c r="P21" i="13"/>
  <c r="M22" i="13" s="1"/>
  <c r="D22" i="13" s="1"/>
  <c r="C21" i="13"/>
  <c r="Q65" i="16"/>
  <c r="P72" i="16"/>
  <c r="M73" i="16" s="1"/>
  <c r="D73" i="16" s="1"/>
  <c r="M72" i="16"/>
  <c r="D72" i="16" s="1"/>
  <c r="C72" i="16"/>
  <c r="X69" i="16"/>
  <c r="P69" i="16"/>
  <c r="N69" i="16"/>
  <c r="X68" i="16"/>
  <c r="P68" i="16"/>
  <c r="N68" i="16"/>
  <c r="X67" i="16"/>
  <c r="P67" i="16"/>
  <c r="N67" i="16"/>
  <c r="X66" i="16"/>
  <c r="P66" i="16"/>
  <c r="N66" i="16"/>
  <c r="X65" i="16"/>
  <c r="P65" i="16"/>
  <c r="O65" i="16"/>
  <c r="N65" i="16"/>
  <c r="P61" i="16"/>
  <c r="M61" i="16"/>
  <c r="D61" i="16" s="1"/>
  <c r="C61" i="16"/>
  <c r="P54" i="16"/>
  <c r="M55" i="16" s="1"/>
  <c r="M54" i="16"/>
  <c r="O47" i="16"/>
  <c r="P47" i="16"/>
  <c r="P19" i="13" l="1"/>
  <c r="M21" i="13" s="1"/>
  <c r="T69" i="16"/>
  <c r="T65" i="16"/>
  <c r="T66" i="16"/>
  <c r="T68" i="16"/>
  <c r="M62" i="16"/>
  <c r="D62" i="16" s="1"/>
  <c r="T67" i="16"/>
  <c r="M23" i="13"/>
  <c r="D23" i="13" s="1"/>
  <c r="B25" i="13"/>
  <c r="T72" i="16"/>
  <c r="M66" i="16"/>
  <c r="M69" i="16"/>
  <c r="M68" i="16"/>
  <c r="M67" i="16"/>
  <c r="M74" i="16"/>
  <c r="D74" i="16" s="1"/>
  <c r="B76" i="16"/>
  <c r="M56" i="16"/>
  <c r="F69" i="16" l="1"/>
  <c r="F68" i="16"/>
  <c r="F67" i="16"/>
  <c r="F66" i="16"/>
  <c r="X51" i="16" l="1"/>
  <c r="Q51" i="16" s="1"/>
  <c r="S51" i="16"/>
  <c r="R51" i="16"/>
  <c r="P51" i="16"/>
  <c r="N51" i="16"/>
  <c r="X50" i="16"/>
  <c r="Q50" i="16" s="1"/>
  <c r="S50" i="16"/>
  <c r="R50" i="16"/>
  <c r="P50" i="16"/>
  <c r="N50" i="16"/>
  <c r="X49" i="16"/>
  <c r="Q49" i="16" s="1"/>
  <c r="S49" i="16"/>
  <c r="R49" i="16"/>
  <c r="P49" i="16"/>
  <c r="N49" i="16"/>
  <c r="X48" i="16"/>
  <c r="Q48" i="16" s="1"/>
  <c r="S48" i="16"/>
  <c r="R48" i="16"/>
  <c r="P48" i="16"/>
  <c r="N48" i="16"/>
  <c r="X47" i="16"/>
  <c r="Q47" i="16" s="1"/>
  <c r="S47" i="16"/>
  <c r="R47" i="16"/>
  <c r="N47" i="16"/>
  <c r="P43" i="16"/>
  <c r="M43" i="16"/>
  <c r="D43" i="16" s="1"/>
  <c r="C43" i="16"/>
  <c r="D55" i="16"/>
  <c r="C54" i="16"/>
  <c r="M44" i="16" l="1"/>
  <c r="T51" i="16"/>
  <c r="T47" i="16"/>
  <c r="T50" i="16"/>
  <c r="T49" i="16"/>
  <c r="T48" i="16"/>
  <c r="M50" i="16"/>
  <c r="H50" i="16" s="1"/>
  <c r="M48" i="16"/>
  <c r="H48" i="16" s="1"/>
  <c r="M51" i="16"/>
  <c r="H51" i="16" s="1"/>
  <c r="M49" i="16"/>
  <c r="H49" i="16" s="1"/>
  <c r="T54" i="16"/>
  <c r="M47" i="16"/>
  <c r="D56" i="16"/>
  <c r="D54" i="16"/>
  <c r="B58" i="16"/>
  <c r="H47" i="16" l="1"/>
  <c r="M58" i="16"/>
  <c r="D44" i="16"/>
  <c r="E19" i="20" l="1"/>
  <c r="F19" i="20" s="1"/>
  <c r="M39" i="4"/>
  <c r="D39" i="4" s="1"/>
  <c r="P39" i="4"/>
  <c r="M41" i="4" s="1"/>
  <c r="D41" i="4" s="1"/>
  <c r="C39" i="4"/>
  <c r="R33" i="16"/>
  <c r="Q33" i="16"/>
  <c r="O33" i="16"/>
  <c r="N33" i="16"/>
  <c r="R32" i="16"/>
  <c r="Q32" i="16"/>
  <c r="O32" i="16"/>
  <c r="N32" i="16"/>
  <c r="R31" i="16"/>
  <c r="Q31" i="16"/>
  <c r="O31" i="16"/>
  <c r="N31" i="16"/>
  <c r="R30" i="16"/>
  <c r="Q30" i="16"/>
  <c r="O30" i="16"/>
  <c r="N30" i="16"/>
  <c r="P36" i="16"/>
  <c r="M38" i="16" s="1"/>
  <c r="D38" i="16" s="1"/>
  <c r="D36" i="16"/>
  <c r="C24" i="16"/>
  <c r="C23" i="16"/>
  <c r="P24" i="16"/>
  <c r="P23" i="16"/>
  <c r="M24" i="16"/>
  <c r="D24" i="16" s="1"/>
  <c r="M23" i="16"/>
  <c r="D23" i="16" s="1"/>
  <c r="R29" i="16"/>
  <c r="Q29" i="16"/>
  <c r="O29" i="16"/>
  <c r="N29" i="16"/>
  <c r="C36" i="16"/>
  <c r="P16" i="16"/>
  <c r="M18" i="16" s="1"/>
  <c r="D18" i="16" s="1"/>
  <c r="C16" i="16"/>
  <c r="B43" i="4" l="1"/>
  <c r="M40" i="4"/>
  <c r="D40" i="4" s="1"/>
  <c r="B40" i="16"/>
  <c r="M37" i="16"/>
  <c r="D37" i="16" s="1"/>
  <c r="P26" i="16"/>
  <c r="S36" i="16" s="1"/>
  <c r="M29" i="16"/>
  <c r="H29" i="16" s="1"/>
  <c r="B20" i="16"/>
  <c r="M17" i="16"/>
  <c r="D17" i="16" s="1"/>
  <c r="S29" i="16" l="1"/>
  <c r="S33" i="16"/>
  <c r="S32" i="16"/>
  <c r="S31" i="16"/>
  <c r="S30" i="16"/>
  <c r="M46" i="4" l="1"/>
  <c r="P47" i="4" l="1"/>
  <c r="P11" i="16"/>
  <c r="M11" i="16"/>
  <c r="M9" i="16"/>
  <c r="F32" i="20"/>
  <c r="F31" i="20"/>
  <c r="P57" i="4"/>
  <c r="B60" i="4" s="1"/>
  <c r="C57" i="4"/>
  <c r="C50" i="4"/>
  <c r="M57" i="4"/>
  <c r="P50" i="4"/>
  <c r="B53" i="4" s="1"/>
  <c r="C11" i="16" l="1"/>
  <c r="M16" i="16"/>
  <c r="D16" i="16" s="1"/>
  <c r="D57" i="4"/>
  <c r="D9" i="16"/>
  <c r="D11" i="16"/>
  <c r="M58" i="4"/>
  <c r="D58" i="4" s="1"/>
  <c r="M51" i="4"/>
  <c r="D51" i="4" s="1"/>
  <c r="M60" i="4" l="1"/>
  <c r="E14" i="20" s="1"/>
  <c r="F14" i="20" s="1"/>
  <c r="F24" i="20" l="1"/>
  <c r="P46" i="4" l="1"/>
  <c r="D47" i="4" s="1"/>
  <c r="D46" i="4"/>
  <c r="M19" i="4" l="1"/>
  <c r="M18" i="4"/>
  <c r="M34" i="4"/>
  <c r="D34" i="4" s="1"/>
  <c r="M33" i="4"/>
  <c r="D33" i="4" s="1"/>
  <c r="M35" i="4"/>
  <c r="D35" i="4" s="1"/>
  <c r="M32" i="4"/>
  <c r="D32" i="4" s="1"/>
  <c r="M31" i="4"/>
  <c r="D31" i="4" s="1"/>
  <c r="D50" i="4" l="1"/>
  <c r="M53" i="4"/>
  <c r="E13" i="20" s="1"/>
  <c r="F13" i="20" s="1"/>
  <c r="M14" i="4"/>
  <c r="M21" i="4" s="1"/>
  <c r="E10" i="20" s="1"/>
  <c r="F10" i="20" s="1"/>
  <c r="M25" i="4"/>
  <c r="M28" i="4" l="1"/>
  <c r="M43" i="4" s="1"/>
  <c r="E12" i="20" s="1"/>
  <c r="F12" i="20" s="1"/>
  <c r="M23" i="4" l="1"/>
  <c r="M9" i="4"/>
  <c r="M9" i="19"/>
  <c r="M10" i="19"/>
  <c r="D10" i="19" s="1"/>
  <c r="M11" i="19"/>
  <c r="D11" i="19" s="1"/>
  <c r="M16" i="19"/>
  <c r="P16" i="19"/>
  <c r="C16" i="19" s="1"/>
  <c r="D17" i="19"/>
  <c r="M19" i="19"/>
  <c r="D19" i="19" s="1"/>
  <c r="N19" i="19"/>
  <c r="M20" i="19"/>
  <c r="D20" i="19" s="1"/>
  <c r="N20" i="19"/>
  <c r="M21" i="19"/>
  <c r="D21" i="19" s="1"/>
  <c r="N21" i="19"/>
  <c r="M22" i="19"/>
  <c r="D22" i="19" s="1"/>
  <c r="N22" i="19"/>
  <c r="M23" i="19"/>
  <c r="D23" i="19" s="1"/>
  <c r="N23" i="19"/>
  <c r="M24" i="19"/>
  <c r="D24" i="19" s="1"/>
  <c r="N24" i="19"/>
  <c r="M25" i="19"/>
  <c r="D25" i="19" s="1"/>
  <c r="N25" i="19"/>
  <c r="M26" i="19"/>
  <c r="D26" i="19" s="1"/>
  <c r="N26" i="19"/>
  <c r="M27" i="19"/>
  <c r="D27" i="19" s="1"/>
  <c r="N27" i="19"/>
  <c r="M28" i="19"/>
  <c r="D28" i="19" s="1"/>
  <c r="N28" i="19"/>
  <c r="C33" i="19"/>
  <c r="M33" i="19"/>
  <c r="D33" i="19" s="1"/>
  <c r="P33" i="19"/>
  <c r="N34" i="19"/>
  <c r="M35" i="19" l="1"/>
  <c r="D35" i="19" s="1"/>
  <c r="M34" i="19"/>
  <c r="D34" i="19" s="1"/>
  <c r="B37" i="19"/>
  <c r="D23" i="4"/>
  <c r="M26" i="4"/>
  <c r="E11" i="20" s="1"/>
  <c r="F11" i="20" s="1"/>
  <c r="D16" i="19"/>
  <c r="D9" i="19"/>
  <c r="M13" i="19"/>
  <c r="E6" i="20" s="1"/>
  <c r="P9" i="16"/>
  <c r="M37" i="19" l="1"/>
  <c r="F6" i="20"/>
  <c r="S26" i="16"/>
  <c r="M26" i="16"/>
  <c r="M10" i="16"/>
  <c r="C9" i="16"/>
  <c r="E7" i="20" l="1"/>
  <c r="F7" i="20" s="1"/>
  <c r="B39" i="19"/>
  <c r="D26" i="16"/>
  <c r="D10" i="16"/>
  <c r="M30" i="16"/>
  <c r="H30" i="16" s="1"/>
  <c r="M31" i="16"/>
  <c r="H31" i="16" s="1"/>
  <c r="M32" i="16"/>
  <c r="H32" i="16" s="1"/>
  <c r="M33" i="16"/>
  <c r="H33" i="16" s="1"/>
  <c r="M40" i="16" l="1"/>
  <c r="E18" i="20" s="1"/>
  <c r="F18" i="20" s="1"/>
  <c r="T16" i="16"/>
  <c r="M20" i="16" l="1"/>
  <c r="E17" i="20" s="1"/>
  <c r="F17" i="20" s="1"/>
  <c r="D21" i="13" l="1"/>
  <c r="M25" i="13"/>
  <c r="F14" i="13"/>
  <c r="F18" i="13"/>
  <c r="F17" i="13"/>
  <c r="F15" i="13"/>
  <c r="F13" i="13"/>
  <c r="F10" i="13"/>
  <c r="F16" i="13"/>
  <c r="F12" i="13"/>
  <c r="F11" i="13"/>
  <c r="P14" i="7"/>
  <c r="R14" i="7" s="1"/>
  <c r="P13" i="7"/>
  <c r="R13" i="7" s="1"/>
  <c r="P12" i="7"/>
  <c r="Q12" i="7" s="1"/>
  <c r="P11" i="7"/>
  <c r="R11" i="7" s="1"/>
  <c r="P16" i="6"/>
  <c r="P14" i="6"/>
  <c r="R14" i="6" s="1"/>
  <c r="P13" i="6"/>
  <c r="R13" i="6" s="1"/>
  <c r="P12" i="6"/>
  <c r="Q12" i="6" s="1"/>
  <c r="P11" i="6"/>
  <c r="Q11" i="6" s="1"/>
  <c r="E22" i="20" l="1"/>
  <c r="F22" i="20" s="1"/>
  <c r="B27" i="13"/>
  <c r="R12" i="7"/>
  <c r="M12" i="7" s="1"/>
  <c r="F12" i="7" s="1"/>
  <c r="Q14" i="7"/>
  <c r="M14" i="7" s="1"/>
  <c r="Q13" i="7"/>
  <c r="M13" i="7" s="1"/>
  <c r="F13" i="7" s="1"/>
  <c r="Q11" i="7"/>
  <c r="M11" i="7" s="1"/>
  <c r="Q16" i="6"/>
  <c r="R16" i="6"/>
  <c r="Q13" i="6"/>
  <c r="R12" i="6"/>
  <c r="Q14" i="6"/>
  <c r="R11" i="6"/>
  <c r="F11" i="7" l="1"/>
  <c r="M16" i="7"/>
  <c r="E29" i="20" s="1"/>
  <c r="F29" i="20" s="1"/>
  <c r="F14" i="7"/>
  <c r="P16" i="7"/>
  <c r="B16" i="7" s="1"/>
  <c r="S13" i="6"/>
  <c r="M13" i="6" s="1"/>
  <c r="F13" i="6" s="1"/>
  <c r="S14" i="6"/>
  <c r="M14" i="6" s="1"/>
  <c r="F14" i="6" s="1"/>
  <c r="S16" i="6"/>
  <c r="M16" i="6" s="1"/>
  <c r="M17" i="6" s="1"/>
  <c r="E27" i="20" s="1"/>
  <c r="S12" i="6"/>
  <c r="M12" i="6" s="1"/>
  <c r="F12" i="6" s="1"/>
  <c r="S11" i="6"/>
  <c r="M11" i="6" s="1"/>
  <c r="B18" i="7" l="1"/>
  <c r="F16" i="6"/>
  <c r="F27" i="20"/>
  <c r="M15" i="6"/>
  <c r="E26" i="20" s="1"/>
  <c r="F26" i="20" s="1"/>
  <c r="F11" i="6"/>
  <c r="B20" i="6" l="1"/>
  <c r="P18" i="6"/>
  <c r="B18" i="6" s="1"/>
  <c r="D28" i="4"/>
  <c r="M11" i="4"/>
  <c r="D25" i="4"/>
  <c r="D19" i="4"/>
  <c r="D18" i="4"/>
  <c r="D14" i="4"/>
  <c r="D11" i="4" l="1"/>
  <c r="M10" i="4"/>
  <c r="D9" i="4"/>
  <c r="D10" i="4" l="1"/>
  <c r="M12" i="4"/>
  <c r="B71" i="4" s="1"/>
  <c r="E9" i="20" l="1"/>
  <c r="AE2" i="11"/>
  <c r="F9" i="20" l="1"/>
  <c r="M65" i="16" l="1"/>
  <c r="F65" i="16" l="1"/>
  <c r="M76" i="16"/>
  <c r="B78" i="16" s="1"/>
  <c r="E20" i="20" l="1"/>
  <c r="E34" i="20" s="1"/>
  <c r="E4" i="20" s="1"/>
  <c r="F20" i="20" l="1"/>
</calcChain>
</file>

<file path=xl/sharedStrings.xml><?xml version="1.0" encoding="utf-8"?>
<sst xmlns="http://schemas.openxmlformats.org/spreadsheetml/2006/main" count="1031" uniqueCount="871">
  <si>
    <t>NOTES ON COMPLETION</t>
  </si>
  <si>
    <t>Address Line 1</t>
  </si>
  <si>
    <t>Address Line 2</t>
  </si>
  <si>
    <t>Address Line 3</t>
  </si>
  <si>
    <t>Address Line 4</t>
  </si>
  <si>
    <t>City/County</t>
  </si>
  <si>
    <t>Please confirm the following:</t>
  </si>
  <si>
    <t>Title:</t>
  </si>
  <si>
    <t>Date:</t>
  </si>
  <si>
    <t xml:space="preserve">2.1 Name and Birth Details </t>
  </si>
  <si>
    <t xml:space="preserve">Please list jurisdictions </t>
  </si>
  <si>
    <t xml:space="preserve">Please indicate number of citizenships currently held </t>
  </si>
  <si>
    <t>2.2  Address</t>
  </si>
  <si>
    <t>2.3 Contact details:</t>
  </si>
  <si>
    <t>Phone Number</t>
  </si>
  <si>
    <t xml:space="preserve">Mobile Number ( If applicable) </t>
  </si>
  <si>
    <t xml:space="preserve">Email Address </t>
  </si>
  <si>
    <t xml:space="preserve">2.4 Details of citizenship </t>
  </si>
  <si>
    <t>Country</t>
  </si>
  <si>
    <t>Eircode/Postcode (if available)</t>
  </si>
  <si>
    <t xml:space="preserve">3.1 Licencing , Authorisation and/or Registration </t>
  </si>
  <si>
    <t xml:space="preserve">3.2 Refusal or Revocation </t>
  </si>
  <si>
    <t xml:space="preserve">Rationale for refusal or revocation </t>
  </si>
  <si>
    <t xml:space="preserve">4.1 Reputation </t>
  </si>
  <si>
    <t>Has this information been provided in a separate document with referencing corresponding to the referencing in this section</t>
  </si>
  <si>
    <t>2.6 Curriculum Vitae</t>
  </si>
  <si>
    <t>County</t>
  </si>
  <si>
    <t>Legal Status</t>
  </si>
  <si>
    <t>Country_All</t>
  </si>
  <si>
    <t>SMBO</t>
  </si>
  <si>
    <t>ISMBO</t>
  </si>
  <si>
    <t>ID</t>
  </si>
  <si>
    <t>Status</t>
  </si>
  <si>
    <t>Direct\Indirect</t>
  </si>
  <si>
    <t>Co. Antrim</t>
  </si>
  <si>
    <t>Sole trader</t>
  </si>
  <si>
    <t>Afghanistan</t>
  </si>
  <si>
    <t>Shareholder</t>
  </si>
  <si>
    <t>Indirect Shareholder</t>
  </si>
  <si>
    <t>Passport</t>
  </si>
  <si>
    <t>Current</t>
  </si>
  <si>
    <t>Direct</t>
  </si>
  <si>
    <t>FALSE FALSE FALSE</t>
  </si>
  <si>
    <t>TRUE FALSE FALSE</t>
  </si>
  <si>
    <t>Ireland</t>
  </si>
  <si>
    <t>Co. Armagh</t>
  </si>
  <si>
    <t>Private limited company</t>
  </si>
  <si>
    <t>Albania</t>
  </si>
  <si>
    <t>Member</t>
  </si>
  <si>
    <t>Driving License</t>
  </si>
  <si>
    <t>Previous</t>
  </si>
  <si>
    <t>Indirect</t>
  </si>
  <si>
    <t>Yes</t>
  </si>
  <si>
    <t>FALSE TRUE FALSE</t>
  </si>
  <si>
    <t>EU\EEA &amp; Other</t>
  </si>
  <si>
    <t>Co. Carlow</t>
  </si>
  <si>
    <t>Partnership</t>
  </si>
  <si>
    <t>Algeria</t>
  </si>
  <si>
    <t>Benefical Owner</t>
  </si>
  <si>
    <t>No</t>
  </si>
  <si>
    <t>FALSE FALSE TRUE</t>
  </si>
  <si>
    <t>Other</t>
  </si>
  <si>
    <t>Co. Cavan</t>
  </si>
  <si>
    <t>Limited liability partnership</t>
  </si>
  <si>
    <t>American Samoa</t>
  </si>
  <si>
    <t>N/A</t>
  </si>
  <si>
    <t>TRUE FALSE TRUE</t>
  </si>
  <si>
    <t>Ireland &amp; Other</t>
  </si>
  <si>
    <t>Co. Clare</t>
  </si>
  <si>
    <t>Public limited company</t>
  </si>
  <si>
    <t>Andorra</t>
  </si>
  <si>
    <t>TRUE TRUE TRUE</t>
  </si>
  <si>
    <t>Invalid Input</t>
  </si>
  <si>
    <t>FALSE TRUE TRUE</t>
  </si>
  <si>
    <t>Co. Cork</t>
  </si>
  <si>
    <t>Limited partnership</t>
  </si>
  <si>
    <t>Angola</t>
  </si>
  <si>
    <t>TRUE TRUE FALSE</t>
  </si>
  <si>
    <t>Ireland &amp; EU\EEA &amp; Other</t>
  </si>
  <si>
    <t>Co. Derry</t>
  </si>
  <si>
    <t>Unincorporated association</t>
  </si>
  <si>
    <t>Anguilla</t>
  </si>
  <si>
    <t>Ireland &amp; EU\EEA</t>
  </si>
  <si>
    <t>Co. Donegal</t>
  </si>
  <si>
    <t>Special purpose vehicle</t>
  </si>
  <si>
    <t>Antarctica</t>
  </si>
  <si>
    <t/>
  </si>
  <si>
    <t>Co. Down</t>
  </si>
  <si>
    <t>Foreign entity - give details</t>
  </si>
  <si>
    <t>Antigua And Barbuda</t>
  </si>
  <si>
    <t>Dublin 1</t>
  </si>
  <si>
    <t>Other, please specify</t>
  </si>
  <si>
    <t>Argentina</t>
  </si>
  <si>
    <t>Dublin 2</t>
  </si>
  <si>
    <t>Armenia</t>
  </si>
  <si>
    <t>Dublin 3</t>
  </si>
  <si>
    <t>Aruba</t>
  </si>
  <si>
    <t>Dublin 4</t>
  </si>
  <si>
    <t>Australia</t>
  </si>
  <si>
    <t>Dublin 5</t>
  </si>
  <si>
    <t>Austria (EEA)</t>
  </si>
  <si>
    <t xml:space="preserve">Dublin 6 </t>
  </si>
  <si>
    <t>Azerbaijan</t>
  </si>
  <si>
    <t>Dublin 7</t>
  </si>
  <si>
    <t>Bahamas</t>
  </si>
  <si>
    <t>Dublin 6W</t>
  </si>
  <si>
    <t>Bahrain</t>
  </si>
  <si>
    <t>Dublin 8</t>
  </si>
  <si>
    <t>Bangladesh</t>
  </si>
  <si>
    <t>Dublin 9</t>
  </si>
  <si>
    <t>Barbados</t>
  </si>
  <si>
    <t xml:space="preserve">Dublin 10 </t>
  </si>
  <si>
    <t>Belarus</t>
  </si>
  <si>
    <t>Dublin 11</t>
  </si>
  <si>
    <t>Belgium (EEA)</t>
  </si>
  <si>
    <t>Dublin 12</t>
  </si>
  <si>
    <t>Belize</t>
  </si>
  <si>
    <t>Dublin 13</t>
  </si>
  <si>
    <t>Benin</t>
  </si>
  <si>
    <t>Dublin 14</t>
  </si>
  <si>
    <t>Bermuda</t>
  </si>
  <si>
    <t>Dublin 15</t>
  </si>
  <si>
    <t>Bhutan</t>
  </si>
  <si>
    <t>Dublin 16</t>
  </si>
  <si>
    <t>Bolivia</t>
  </si>
  <si>
    <t>Dublin 17</t>
  </si>
  <si>
    <t>Bosnia And Herzegovina</t>
  </si>
  <si>
    <t>Dublin 18</t>
  </si>
  <si>
    <t>Botswana</t>
  </si>
  <si>
    <t>Dublin 20</t>
  </si>
  <si>
    <t>Bouvet Island</t>
  </si>
  <si>
    <t>Dublin 22</t>
  </si>
  <si>
    <t>Brazil</t>
  </si>
  <si>
    <t>Dublin 24</t>
  </si>
  <si>
    <t>British Indian Ocean Territory</t>
  </si>
  <si>
    <t>Co. Dublin</t>
  </si>
  <si>
    <t>Brunei Darussalam</t>
  </si>
  <si>
    <t>Co. Fermanagh</t>
  </si>
  <si>
    <t xml:space="preserve">Bulgaria (EEA) </t>
  </si>
  <si>
    <t>Co. Galway</t>
  </si>
  <si>
    <t>Burkina Faso</t>
  </si>
  <si>
    <t>Co. Kerry</t>
  </si>
  <si>
    <t>Burma</t>
  </si>
  <si>
    <t>Co. Kildare</t>
  </si>
  <si>
    <t>Burundi</t>
  </si>
  <si>
    <t>Co. Kilkenny</t>
  </si>
  <si>
    <t>Cambodia</t>
  </si>
  <si>
    <t>Co. Laois</t>
  </si>
  <si>
    <t>Cameroon</t>
  </si>
  <si>
    <t>Co. Leitrim</t>
  </si>
  <si>
    <t>Canada</t>
  </si>
  <si>
    <t>Co. Limerick</t>
  </si>
  <si>
    <t>Cape Verde</t>
  </si>
  <si>
    <t>Co. Longford</t>
  </si>
  <si>
    <t>Cayman Islands</t>
  </si>
  <si>
    <t>Co. Louth</t>
  </si>
  <si>
    <t>Central African Republic</t>
  </si>
  <si>
    <t>Co. Mayo</t>
  </si>
  <si>
    <t>Ceuta</t>
  </si>
  <si>
    <t>Co. Meath</t>
  </si>
  <si>
    <t>Chad</t>
  </si>
  <si>
    <t>Co. Monaghan</t>
  </si>
  <si>
    <t>Chile</t>
  </si>
  <si>
    <t>Co. Offaly</t>
  </si>
  <si>
    <t>China</t>
  </si>
  <si>
    <t>Co. Roscommon</t>
  </si>
  <si>
    <t>Christmas Island</t>
  </si>
  <si>
    <t>Co. Sligo</t>
  </si>
  <si>
    <t>Cocos (Keeling) Islands</t>
  </si>
  <si>
    <t>Co. Tipperary</t>
  </si>
  <si>
    <t>Colombia</t>
  </si>
  <si>
    <t>Co. Tyrone</t>
  </si>
  <si>
    <t>Comoros</t>
  </si>
  <si>
    <t>Co. Waterford</t>
  </si>
  <si>
    <t>Congo</t>
  </si>
  <si>
    <t>Co. Westmeath</t>
  </si>
  <si>
    <t>Cook Islands</t>
  </si>
  <si>
    <t>Co. Wexford</t>
  </si>
  <si>
    <t>Costa Rica</t>
  </si>
  <si>
    <t>Co. Wicklow</t>
  </si>
  <si>
    <t>Cote D'Ivoire</t>
  </si>
  <si>
    <t>Croatia (EEA)</t>
  </si>
  <si>
    <t>Cuba</t>
  </si>
  <si>
    <t>Cyprus (Republic of) (EEA)</t>
  </si>
  <si>
    <t>Czech Republic (EEA)</t>
  </si>
  <si>
    <t>Democratic Republic Of Congo</t>
  </si>
  <si>
    <t>Denmark (EEA)</t>
  </si>
  <si>
    <t>Djibouti</t>
  </si>
  <si>
    <t>Dominica</t>
  </si>
  <si>
    <t>Dominican Republic</t>
  </si>
  <si>
    <t>Ecuador</t>
  </si>
  <si>
    <t>Egypt</t>
  </si>
  <si>
    <t>El Salvador</t>
  </si>
  <si>
    <t>Equatorial Guinea</t>
  </si>
  <si>
    <t>Eritrea</t>
  </si>
  <si>
    <t>Estonia (EEA)</t>
  </si>
  <si>
    <t>Ethiopia</t>
  </si>
  <si>
    <t>Falkland Islands</t>
  </si>
  <si>
    <t>Faroe Islands</t>
  </si>
  <si>
    <t>Fiji</t>
  </si>
  <si>
    <t>Finland (EEA)</t>
  </si>
  <si>
    <t>France (EEA)</t>
  </si>
  <si>
    <t>French Guiana</t>
  </si>
  <si>
    <t>French Polynesia</t>
  </si>
  <si>
    <t>French Southern And Antarctic Lands</t>
  </si>
  <si>
    <t>Gabon</t>
  </si>
  <si>
    <t>Gambia</t>
  </si>
  <si>
    <t>Gaza Strip</t>
  </si>
  <si>
    <t>Georgia</t>
  </si>
  <si>
    <t>Germany (EEA)</t>
  </si>
  <si>
    <t>Ghana</t>
  </si>
  <si>
    <t>Gibraltar</t>
  </si>
  <si>
    <t>Greece (EEA)</t>
  </si>
  <si>
    <t>Greenland</t>
  </si>
  <si>
    <t>Grenada</t>
  </si>
  <si>
    <t>Guadeloupe</t>
  </si>
  <si>
    <t>Guam</t>
  </si>
  <si>
    <t>Guatemala</t>
  </si>
  <si>
    <t>Guernsey</t>
  </si>
  <si>
    <t>Guinea</t>
  </si>
  <si>
    <t>Guinea-Bissau</t>
  </si>
  <si>
    <t>Guyana</t>
  </si>
  <si>
    <t>Haiti</t>
  </si>
  <si>
    <t>Honduras</t>
  </si>
  <si>
    <t>Hong Kong</t>
  </si>
  <si>
    <t>Hungary (EEA)</t>
  </si>
  <si>
    <t>Iceland</t>
  </si>
  <si>
    <t>India</t>
  </si>
  <si>
    <t>Indonesia</t>
  </si>
  <si>
    <t>Iran</t>
  </si>
  <si>
    <t>Iraq</t>
  </si>
  <si>
    <t>Isle of Man</t>
  </si>
  <si>
    <t>Israel</t>
  </si>
  <si>
    <t>Italy (EEA)</t>
  </si>
  <si>
    <t>Jamaica</t>
  </si>
  <si>
    <t>Japan</t>
  </si>
  <si>
    <t>Jersey</t>
  </si>
  <si>
    <t>Jordan</t>
  </si>
  <si>
    <t>Kazakhstan</t>
  </si>
  <si>
    <t>Kenya</t>
  </si>
  <si>
    <t>Kiribati</t>
  </si>
  <si>
    <t>Korea, Democratic People'S Republic Of (North)</t>
  </si>
  <si>
    <t>Korea, Republic Of (South)</t>
  </si>
  <si>
    <t>Kosovo</t>
  </si>
  <si>
    <t>Kuwait</t>
  </si>
  <si>
    <t>Kyrgyzstan</t>
  </si>
  <si>
    <t>Laos</t>
  </si>
  <si>
    <t>Latvia (EEA)</t>
  </si>
  <si>
    <t>Lebanon</t>
  </si>
  <si>
    <t>Lesotho</t>
  </si>
  <si>
    <t>Liberia</t>
  </si>
  <si>
    <t>Libya</t>
  </si>
  <si>
    <t>Liechtenstein</t>
  </si>
  <si>
    <t>Lithuania (EEA)</t>
  </si>
  <si>
    <t>Luxembourg (EEA)</t>
  </si>
  <si>
    <t>Macau</t>
  </si>
  <si>
    <t>Macedonia (The Former Yugoslav Republic Of)</t>
  </si>
  <si>
    <t>Madagascar</t>
  </si>
  <si>
    <t>Malawi</t>
  </si>
  <si>
    <t>Malaysia</t>
  </si>
  <si>
    <t>Maldives</t>
  </si>
  <si>
    <t>Mali</t>
  </si>
  <si>
    <t>Malta (EEA)</t>
  </si>
  <si>
    <t>Marshall Islands</t>
  </si>
  <si>
    <t>Martinique</t>
  </si>
  <si>
    <t>Mauritania</t>
  </si>
  <si>
    <t>Mauritius</t>
  </si>
  <si>
    <t>Mayotte</t>
  </si>
  <si>
    <t>Melilla</t>
  </si>
  <si>
    <t>Mexico</t>
  </si>
  <si>
    <t>Micronesia (Federated States Of)</t>
  </si>
  <si>
    <t>Moldova (The Republic Of)</t>
  </si>
  <si>
    <t>Monaco</t>
  </si>
  <si>
    <t>Mongolia</t>
  </si>
  <si>
    <t>Montenegro</t>
  </si>
  <si>
    <t>Montserrat</t>
  </si>
  <si>
    <t>Morocco</t>
  </si>
  <si>
    <t>Mozambique</t>
  </si>
  <si>
    <t>Myanmar</t>
  </si>
  <si>
    <t>Namibia</t>
  </si>
  <si>
    <t>Nauru</t>
  </si>
  <si>
    <t>Nepal</t>
  </si>
  <si>
    <t>Netherlands (EEA)</t>
  </si>
  <si>
    <t>Netherlands Antilles</t>
  </si>
  <si>
    <t>New Caledonia</t>
  </si>
  <si>
    <t>New Zealand</t>
  </si>
  <si>
    <t>Nicaragua</t>
  </si>
  <si>
    <t>Niger</t>
  </si>
  <si>
    <t>Nigeria</t>
  </si>
  <si>
    <t>Niue</t>
  </si>
  <si>
    <t>Norfolk Island</t>
  </si>
  <si>
    <t>Northern Mariana Islands</t>
  </si>
  <si>
    <t>Norway</t>
  </si>
  <si>
    <t>Oman</t>
  </si>
  <si>
    <t>Pakistan</t>
  </si>
  <si>
    <t>Palau</t>
  </si>
  <si>
    <t>Palestine</t>
  </si>
  <si>
    <t>Panama</t>
  </si>
  <si>
    <t>Papua New Guinea</t>
  </si>
  <si>
    <t>Paraguay</t>
  </si>
  <si>
    <t>Peru</t>
  </si>
  <si>
    <t>Philippines</t>
  </si>
  <si>
    <t>Pitcairn Islands</t>
  </si>
  <si>
    <t>Poland (EEA)</t>
  </si>
  <si>
    <t>Portugal (EEA)</t>
  </si>
  <si>
    <t>Qatar</t>
  </si>
  <si>
    <t>Romania (EEA)</t>
  </si>
  <si>
    <t>Russian Federation</t>
  </si>
  <si>
    <t>Rwanda</t>
  </si>
  <si>
    <t>Saint Barthelemy</t>
  </si>
  <si>
    <t>Saint Helena (Incl Ascension Island And Tristan De Cunha)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</si>
  <si>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</si>
  <si>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</si>
  <si>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</si>
  <si>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</si>
  <si>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</si>
  <si>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</si>
  <si>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</si>
  <si>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</si>
  <si>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</si>
  <si>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</si>
  <si>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</si>
  <si>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</si>
  <si>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</si>
  <si>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 (EEA)</t>
  </si>
  <si>
    <t>Slovenia (EEA)</t>
  </si>
  <si>
    <t>Solomon Islands</t>
  </si>
  <si>
    <t>Somalia</t>
  </si>
  <si>
    <t>South Africa</t>
  </si>
  <si>
    <t>South Georgia And The South Sandwich Islands</t>
  </si>
  <si>
    <t>South Sudan</t>
  </si>
  <si>
    <t>Spain (EEA)</t>
  </si>
  <si>
    <t>Sri Lanka</t>
  </si>
  <si>
    <t>Sudan</t>
  </si>
  <si>
    <t>Suriname</t>
  </si>
  <si>
    <t>Svalbard</t>
  </si>
  <si>
    <t>Swaziland</t>
  </si>
  <si>
    <t>Sweden (EEA)</t>
  </si>
  <si>
    <t>Switzerland</t>
  </si>
  <si>
    <t>Syria</t>
  </si>
  <si>
    <t>Taiwan</t>
  </si>
  <si>
    <t>Tajikistan</t>
  </si>
  <si>
    <t>Tanzania</t>
  </si>
  <si>
    <t>Thailand</t>
  </si>
  <si>
    <t>Timor Leste</t>
  </si>
  <si>
    <t>Togo</t>
  </si>
  <si>
    <t>Tokelau</t>
  </si>
  <si>
    <t>Tonga</t>
  </si>
  <si>
    <t>Trinidad And Tobago</t>
  </si>
  <si>
    <t>Tunisia</t>
  </si>
  <si>
    <t>Turkey</t>
  </si>
  <si>
    <t>Turkmenistan</t>
  </si>
  <si>
    <t>Turks And Caicos Islands</t>
  </si>
  <si>
    <t>Tuvalu</t>
  </si>
  <si>
    <t>Uganda</t>
  </si>
  <si>
    <t>UK &amp; NI (EEA)</t>
  </si>
  <si>
    <t>Ukraine</t>
  </si>
  <si>
    <t>United Arab Emirates</t>
  </si>
  <si>
    <t>United States</t>
  </si>
  <si>
    <t>United States Minor Outlying Islands</t>
  </si>
  <si>
    <t>Uruguay</t>
  </si>
  <si>
    <t>Uzbekistan</t>
  </si>
  <si>
    <t>Vanuatu</t>
  </si>
  <si>
    <t>Vatican City State (Holy See)</t>
  </si>
  <si>
    <t>Venezuela</t>
  </si>
  <si>
    <t>Vietnam</t>
  </si>
  <si>
    <t>Virgin Islands (British)</t>
  </si>
  <si>
    <t>Virgin Islands (U.S.)</t>
  </si>
  <si>
    <t>Yemen</t>
  </si>
  <si>
    <t>Zambia</t>
  </si>
  <si>
    <t>Zimbabwe</t>
  </si>
  <si>
    <t>Afghan</t>
  </si>
  <si>
    <t>Albanian</t>
  </si>
  <si>
    <t>Algerian</t>
  </si>
  <si>
    <t>American</t>
  </si>
  <si>
    <t>Andorran</t>
  </si>
  <si>
    <t>Angolan</t>
  </si>
  <si>
    <t>Anguillan</t>
  </si>
  <si>
    <t>Citizen of Antigua and Barbuda</t>
  </si>
  <si>
    <t>Argentine</t>
  </si>
  <si>
    <t>Armenian</t>
  </si>
  <si>
    <t>Australian</t>
  </si>
  <si>
    <t>Austrian</t>
  </si>
  <si>
    <t>Azerbaijani</t>
  </si>
  <si>
    <t>Bahamian</t>
  </si>
  <si>
    <t>Bahraini</t>
  </si>
  <si>
    <t>Bangladeshi</t>
  </si>
  <si>
    <t>Barbadian</t>
  </si>
  <si>
    <t>Belarusian</t>
  </si>
  <si>
    <t>Belgian</t>
  </si>
  <si>
    <t>Belizean</t>
  </si>
  <si>
    <t>Beninese</t>
  </si>
  <si>
    <t>Bermudian</t>
  </si>
  <si>
    <t>Bhutanese</t>
  </si>
  <si>
    <t>Bolivian</t>
  </si>
  <si>
    <t>Citizen of Bosnia and Herzegovina</t>
  </si>
  <si>
    <t>Botswanan</t>
  </si>
  <si>
    <t>Brazilian</t>
  </si>
  <si>
    <t>British</t>
  </si>
  <si>
    <t>British Virgin Islander</t>
  </si>
  <si>
    <t>Bruneian</t>
  </si>
  <si>
    <t>Bulgarian</t>
  </si>
  <si>
    <t>Burkinan</t>
  </si>
  <si>
    <t>Burmese</t>
  </si>
  <si>
    <t>Burundian</t>
  </si>
  <si>
    <t>Cambodian</t>
  </si>
  <si>
    <t>Cameroonian</t>
  </si>
  <si>
    <t>Canadian</t>
  </si>
  <si>
    <t>Cape Verdean</t>
  </si>
  <si>
    <t>Cayman Islander</t>
  </si>
  <si>
    <t>Central African</t>
  </si>
  <si>
    <t>Chadian</t>
  </si>
  <si>
    <t>Chilean</t>
  </si>
  <si>
    <t>Chinese</t>
  </si>
  <si>
    <t>Colombian</t>
  </si>
  <si>
    <t>Comoran</t>
  </si>
  <si>
    <t>Congolese (Congo)</t>
  </si>
  <si>
    <t>Congolese (DRC)</t>
  </si>
  <si>
    <t>Cook Islander</t>
  </si>
  <si>
    <t>Costa Rican</t>
  </si>
  <si>
    <t>Croatian</t>
  </si>
  <si>
    <t>Cuban</t>
  </si>
  <si>
    <t>Cymraes</t>
  </si>
  <si>
    <t>Cymro</t>
  </si>
  <si>
    <t>Cypriot</t>
  </si>
  <si>
    <t>Czech</t>
  </si>
  <si>
    <t>Danish</t>
  </si>
  <si>
    <t>Djiboutian</t>
  </si>
  <si>
    <t>Dominican</t>
  </si>
  <si>
    <t>Citizen of the Dominican Republic</t>
  </si>
  <si>
    <t>Dutch</t>
  </si>
  <si>
    <t>East Timorese</t>
  </si>
  <si>
    <t>Ecuadorean</t>
  </si>
  <si>
    <t>Egyptian</t>
  </si>
  <si>
    <t>Emirati</t>
  </si>
  <si>
    <t>English</t>
  </si>
  <si>
    <t>Equatorial Guinean</t>
  </si>
  <si>
    <t>Eritrean</t>
  </si>
  <si>
    <t>Estonian</t>
  </si>
  <si>
    <t>Ethiopian</t>
  </si>
  <si>
    <t>Faroese</t>
  </si>
  <si>
    <t>Fijian</t>
  </si>
  <si>
    <t>Filipino</t>
  </si>
  <si>
    <t>Finnish</t>
  </si>
  <si>
    <t>French</t>
  </si>
  <si>
    <t>Gabonese</t>
  </si>
  <si>
    <t>Gambian</t>
  </si>
  <si>
    <t>Georgian</t>
  </si>
  <si>
    <t>German</t>
  </si>
  <si>
    <t>Ghanaian</t>
  </si>
  <si>
    <t>Gibraltarian</t>
  </si>
  <si>
    <t>Greek</t>
  </si>
  <si>
    <t>Greenlandic</t>
  </si>
  <si>
    <t>Grenadian</t>
  </si>
  <si>
    <t>Guamanian</t>
  </si>
  <si>
    <t>Guatemalan</t>
  </si>
  <si>
    <t>Citizen of Guinea-Bissau</t>
  </si>
  <si>
    <t>Guinean</t>
  </si>
  <si>
    <t>Guyanese</t>
  </si>
  <si>
    <t>Haitian</t>
  </si>
  <si>
    <t>Honduran</t>
  </si>
  <si>
    <t>Hong Konger</t>
  </si>
  <si>
    <t>Hungarian</t>
  </si>
  <si>
    <t>Icelandic</t>
  </si>
  <si>
    <t>Indian</t>
  </si>
  <si>
    <t>Indonesian</t>
  </si>
  <si>
    <t>Iranian</t>
  </si>
  <si>
    <t>Iraqi</t>
  </si>
  <si>
    <t>Irish</t>
  </si>
  <si>
    <t>Israeli</t>
  </si>
  <si>
    <t>Italian</t>
  </si>
  <si>
    <t>Ivorian</t>
  </si>
  <si>
    <t>Jamaican</t>
  </si>
  <si>
    <t>Japanese</t>
  </si>
  <si>
    <t>Jordanian</t>
  </si>
  <si>
    <t>Kazakh</t>
  </si>
  <si>
    <t>Kenyan</t>
  </si>
  <si>
    <t>Kittitian</t>
  </si>
  <si>
    <t>Citizen of Kiribati</t>
  </si>
  <si>
    <t>Kosovan</t>
  </si>
  <si>
    <t>Kuwaiti</t>
  </si>
  <si>
    <t>Kyrgyz</t>
  </si>
  <si>
    <t>Lao</t>
  </si>
  <si>
    <t>Latvian</t>
  </si>
  <si>
    <t>Lebanese</t>
  </si>
  <si>
    <t>Liberian</t>
  </si>
  <si>
    <t>Libyan</t>
  </si>
  <si>
    <t>Liechtenstein citizen</t>
  </si>
  <si>
    <t>Lithuanian</t>
  </si>
  <si>
    <t>Luxembourger</t>
  </si>
  <si>
    <t>Macanese</t>
  </si>
  <si>
    <t>Macedonian</t>
  </si>
  <si>
    <t>Malagasy</t>
  </si>
  <si>
    <t>Malawian</t>
  </si>
  <si>
    <t>Malaysian</t>
  </si>
  <si>
    <t>Maldivian</t>
  </si>
  <si>
    <t>Malian</t>
  </si>
  <si>
    <t>Maltese</t>
  </si>
  <si>
    <t>Marshallese</t>
  </si>
  <si>
    <t>Martiniquais</t>
  </si>
  <si>
    <t>Mauritanian</t>
  </si>
  <si>
    <t>Mauritian</t>
  </si>
  <si>
    <t>Mexican</t>
  </si>
  <si>
    <t>Micronesian</t>
  </si>
  <si>
    <t>Moldovan</t>
  </si>
  <si>
    <t>Monegasque</t>
  </si>
  <si>
    <t>Mongolian</t>
  </si>
  <si>
    <t>Montenegrin</t>
  </si>
  <si>
    <t>Montserratian</t>
  </si>
  <si>
    <t>Moroccan</t>
  </si>
  <si>
    <t>Mosotho</t>
  </si>
  <si>
    <t>Mozambican</t>
  </si>
  <si>
    <t>Namibian</t>
  </si>
  <si>
    <t>Nauruan</t>
  </si>
  <si>
    <t>Nepalese</t>
  </si>
  <si>
    <t>New Zealander</t>
  </si>
  <si>
    <t>Nicaraguan</t>
  </si>
  <si>
    <t>Nigerian</t>
  </si>
  <si>
    <t>Nigerien</t>
  </si>
  <si>
    <t>Niuean</t>
  </si>
  <si>
    <t>North Korean</t>
  </si>
  <si>
    <t>Northern Irish</t>
  </si>
  <si>
    <t>Norwegian</t>
  </si>
  <si>
    <t>Omani</t>
  </si>
  <si>
    <t>Pakistani</t>
  </si>
  <si>
    <t>Palauan</t>
  </si>
  <si>
    <t>Palestinian</t>
  </si>
  <si>
    <t>Panamanian</t>
  </si>
  <si>
    <t>Papua New Guinean</t>
  </si>
  <si>
    <t>Paraguayan</t>
  </si>
  <si>
    <t>Peruvian</t>
  </si>
  <si>
    <t>Pitcairn Islander</t>
  </si>
  <si>
    <t>Polish</t>
  </si>
  <si>
    <t>Portuguese</t>
  </si>
  <si>
    <t>Prydeinig</t>
  </si>
  <si>
    <t>Puerto Rican</t>
  </si>
  <si>
    <t>Qatari</t>
  </si>
  <si>
    <t>Romanian</t>
  </si>
  <si>
    <t>Russian</t>
  </si>
  <si>
    <t>Rwandan</t>
  </si>
  <si>
    <t>Salvadorean</t>
  </si>
  <si>
    <t>Sammarinese</t>
  </si>
  <si>
    <t>Samoan</t>
  </si>
  <si>
    <t>Sao Tomean</t>
  </si>
  <si>
    <t>Saudi Arabian</t>
  </si>
  <si>
    <t>Scottish</t>
  </si>
  <si>
    <t>Senegalese</t>
  </si>
  <si>
    <t>Serbian</t>
  </si>
  <si>
    <t>Citizen of Seychelles</t>
  </si>
  <si>
    <t>Sierra Leonean</t>
  </si>
  <si>
    <t>Singaporean</t>
  </si>
  <si>
    <t>Slovak</t>
  </si>
  <si>
    <t>Slovenian</t>
  </si>
  <si>
    <t>Solomon Islander</t>
  </si>
  <si>
    <t>Somali</t>
  </si>
  <si>
    <t>South African</t>
  </si>
  <si>
    <t>South Korean</t>
  </si>
  <si>
    <t>South Sudanese</t>
  </si>
  <si>
    <t>Spanish</t>
  </si>
  <si>
    <t>Sri Lankan</t>
  </si>
  <si>
    <t>St Helenian</t>
  </si>
  <si>
    <t>St Lucian</t>
  </si>
  <si>
    <t>Stateless</t>
  </si>
  <si>
    <t>Sudanese</t>
  </si>
  <si>
    <t>Surinamese</t>
  </si>
  <si>
    <t>Swazi</t>
  </si>
  <si>
    <t>Swedish</t>
  </si>
  <si>
    <t>Swiss</t>
  </si>
  <si>
    <t>Syrian</t>
  </si>
  <si>
    <t>Taiwanese</t>
  </si>
  <si>
    <t>Tajik</t>
  </si>
  <si>
    <t>Tanzanian</t>
  </si>
  <si>
    <t>Thai</t>
  </si>
  <si>
    <t>Togolese</t>
  </si>
  <si>
    <t>Tongan</t>
  </si>
  <si>
    <t>Trinidadian</t>
  </si>
  <si>
    <t>Tristanian</t>
  </si>
  <si>
    <t>Tunisian</t>
  </si>
  <si>
    <t>Turkish</t>
  </si>
  <si>
    <t>Turkmen</t>
  </si>
  <si>
    <t>Turks and Caicos Islander</t>
  </si>
  <si>
    <t>Tuvaluan</t>
  </si>
  <si>
    <t>Ugandan</t>
  </si>
  <si>
    <t>Ukrainian</t>
  </si>
  <si>
    <t>Uruguayan</t>
  </si>
  <si>
    <t>Uzbek</t>
  </si>
  <si>
    <t>Vatican citizen</t>
  </si>
  <si>
    <t>Citizen of Vanuatu</t>
  </si>
  <si>
    <t>Venezuelan</t>
  </si>
  <si>
    <t>Vietnamese</t>
  </si>
  <si>
    <t>Vincentian</t>
  </si>
  <si>
    <t>Wallisian</t>
  </si>
  <si>
    <t>Welsh</t>
  </si>
  <si>
    <t>Yemeni</t>
  </si>
  <si>
    <t>Zambian</t>
  </si>
  <si>
    <t>Zimbabwean</t>
  </si>
  <si>
    <t>Nation_All</t>
  </si>
  <si>
    <t xml:space="preserve">Status: 
(Current/Previous) </t>
  </si>
  <si>
    <t>1.1 Details of the VASP Applicant Firm:</t>
  </si>
  <si>
    <t>(i)  Central Bank Institution Code:</t>
  </si>
  <si>
    <t>(ii)  Legal Name of VASP Applicant Firm:</t>
  </si>
  <si>
    <t>(iii)  Percentage of beneficial ownership in the VASP Applicant Firm:</t>
  </si>
  <si>
    <t>Section Valid:</t>
  </si>
  <si>
    <t>1.2 Details of Beneficial Ownership in the VASP Applicant Firm:</t>
  </si>
  <si>
    <t>Conditional formatting</t>
  </si>
  <si>
    <t>Required Documentation:</t>
  </si>
  <si>
    <t xml:space="preserve">If Yes, please indicate the relevant document that provides this supporting information. </t>
  </si>
  <si>
    <t xml:space="preserve">If No, please indicate when this information will be submitted. </t>
  </si>
  <si>
    <t>Number1</t>
  </si>
  <si>
    <t>10+</t>
  </si>
  <si>
    <t>Number2</t>
  </si>
  <si>
    <t>5+</t>
  </si>
  <si>
    <t>Update Validation</t>
  </si>
  <si>
    <t>Version 2.0.</t>
  </si>
  <si>
    <t>√</t>
  </si>
  <si>
    <t>×</t>
  </si>
  <si>
    <t>Section</t>
  </si>
  <si>
    <t>Details</t>
  </si>
  <si>
    <t>Validation</t>
  </si>
  <si>
    <t>Details of the VASP Applicant Firm</t>
  </si>
  <si>
    <t>Details of Beneficial Ownership</t>
  </si>
  <si>
    <t>Refusal or Revocation</t>
  </si>
  <si>
    <t>Politically Exposed Persons</t>
  </si>
  <si>
    <t xml:space="preserve">Details of Financial Position &amp; Source of Funding </t>
  </si>
  <si>
    <t>Return Status:</t>
  </si>
  <si>
    <r>
      <t xml:space="preserve">The Central Bank will process personal data provided by you in order to fulfil its statutory  functions or to fulfil its business operations.  Any personal data provided will be processed in accordance with the requirements of data protection legislation. Should you have any queries concerning the processing of personal data by the Central Bank,  these can be submitted to </t>
    </r>
    <r>
      <rPr>
        <sz val="11"/>
        <color rgb="FF1F497D"/>
        <rFont val="Lato"/>
        <family val="2"/>
      </rPr>
      <t xml:space="preserve">dataprotection@centralbank.ie .  </t>
    </r>
    <r>
      <rPr>
        <sz val="11"/>
        <color rgb="FF000000"/>
        <rFont val="Lato"/>
        <family val="2"/>
      </rPr>
      <t xml:space="preserve">A copy of the Central Bank’s Data Protection Notice is available at the following location: </t>
    </r>
    <r>
      <rPr>
        <u/>
        <sz val="11"/>
        <rFont val="Lato"/>
        <family val="2"/>
      </rPr>
      <t xml:space="preserve">https://www.centralbank.ie/fns/privacy-statement </t>
    </r>
  </si>
  <si>
    <t>If yes please provide Central Bank institution code:</t>
  </si>
  <si>
    <t>Has this information been submitted?</t>
  </si>
  <si>
    <t>If more than 5 entities listed above,  please submit additional details in a separate document</t>
  </si>
  <si>
    <t xml:space="preserve">If Yes, please list the name of the document and associated section /paragraph numbers within the document. </t>
  </si>
  <si>
    <t>If No, please indicate when this information will be submitted.</t>
  </si>
  <si>
    <t>Name of Entity</t>
  </si>
  <si>
    <t>2.5 Identification Documentation:</t>
  </si>
  <si>
    <t>Id_Type</t>
  </si>
  <si>
    <t>Drivers Licence</t>
  </si>
  <si>
    <t>Formatting</t>
  </si>
  <si>
    <t>Name of competent authority</t>
  </si>
  <si>
    <t>If Yes, to any of the questions 3.2 (i) to (ii) above , please indicate the number of refusals or revocations and provide further information in  the table below:</t>
  </si>
  <si>
    <t>Date of refusal or revocation   (dd/mm/yy)</t>
  </si>
  <si>
    <t>Name of Entity (i.e. the beneficial owner itself, group member or parent)</t>
  </si>
  <si>
    <t>2. Personal Details</t>
  </si>
  <si>
    <t>Name and Birth Details</t>
  </si>
  <si>
    <t>Address</t>
  </si>
  <si>
    <t>Contact details</t>
  </si>
  <si>
    <t xml:space="preserve">Details of citizenship </t>
  </si>
  <si>
    <t>Identification Documentation</t>
  </si>
  <si>
    <t>Curriculum Vitae</t>
  </si>
  <si>
    <t>No Identification Available</t>
  </si>
  <si>
    <t xml:space="preserve">This Beneficial Ownership Form should be completed in respect of each Natural Person  (the 'Person') who is or proposes be a beneficial owner of a firm seeking registration as a Virtual Asset Service Provider. For the purposes of this form , such Person  is referred to as the "Beneficial Owner" irrespective of whether the beneficial ownership is actual or proposed. </t>
  </si>
  <si>
    <t xml:space="preserve">This Beneficial Ownership Form is requested for the purpose of the identity and evidence of the fitness and probity of a  Natural Person who is, or propose to be, a beneficial owner in the VASP  Applicant Firm. </t>
  </si>
  <si>
    <t>Please submit this completed Beneficial Ownership Form (and any separate required documentation) with the VASP Applicant Firm’s application for registration.</t>
  </si>
  <si>
    <t xml:space="preserve">(i) Indicate whether beneficial ownership is direct or indirect: </t>
  </si>
  <si>
    <t>(ii) If beneficial ownership is indirect, please indicate the number of entities which form part of the chain of beneficial ownership between the Person who is the beneficial owner and the VASP Applicant Firm:</t>
  </si>
  <si>
    <t>(iii) if the holding is indirect, please provide the name(s)of all the entities which form part of the chain of beneficial ownership between the Person who is the beneficial owner and the VASP Applicant Firm:</t>
  </si>
  <si>
    <t xml:space="preserve">Has this information been submitted? </t>
  </si>
  <si>
    <t>(i) Name</t>
  </si>
  <si>
    <t>(ii) Date of birth</t>
  </si>
  <si>
    <t>(iii) Country of birth</t>
  </si>
  <si>
    <t xml:space="preserve">Please provide identification documentation reference number/code </t>
  </si>
  <si>
    <t>A copy of the personal identification documentation listed above must be submitted to support this Beneficial Ownership Form</t>
  </si>
  <si>
    <t>3.3 Preapproved Control Function (PCF)</t>
  </si>
  <si>
    <t>(i) Is the Person currently , or has the Person  ever in the past, been approved  as a PCF in an entity licenced, authorised or otherwise regulated by the Central Bank?</t>
  </si>
  <si>
    <t>If Yes, please indicate number of PCF Roles held</t>
  </si>
  <si>
    <t>Central Bank Institution Code</t>
  </si>
  <si>
    <t>Status (Current/Previous)</t>
  </si>
  <si>
    <t>Date PCF Approval Granted</t>
  </si>
  <si>
    <t>Date PCF Approval Ceased</t>
  </si>
  <si>
    <t>Pre-Approval Controlled functions (PCFs)</t>
  </si>
  <si>
    <t>General</t>
  </si>
  <si>
    <t>PCF-1 Executive director</t>
  </si>
  <si>
    <t>PCF-2 Non-executive director</t>
  </si>
  <si>
    <t>PCF-3 Chairman of the board</t>
  </si>
  <si>
    <t>PCF-4 Chairman of the audit committee</t>
  </si>
  <si>
    <t>PCF-5 Chairman of the risk committee</t>
  </si>
  <si>
    <t>PCF-6 Chairman of the remuneration committee</t>
  </si>
  <si>
    <t>PCF-7 Chairman of the nomination committee</t>
  </si>
  <si>
    <t>PCF-8 Chief executive</t>
  </si>
  <si>
    <t>PCF-9 Member of partnership</t>
  </si>
  <si>
    <t>PCF-10 Sole Trader</t>
  </si>
  <si>
    <t>PCF-11 Head of Finance</t>
  </si>
  <si>
    <t>PCF-12 Head of Compliance</t>
  </si>
  <si>
    <t>PCF-13 Head of Internal Audit</t>
  </si>
  <si>
    <t>PCF-14 Chief Risk Officer</t>
  </si>
  <si>
    <t>PCF-15 Head of Compliance with responsibility for Anti-Money Laundering and Counter Terrorist Financing Legislation</t>
  </si>
  <si>
    <t>PCF-16 Branch Manager of branches in other EEA countries</t>
  </si>
  <si>
    <t>PCF-17 Head of Retail Sales</t>
  </si>
  <si>
    <t>PCF-42 Chief Operating Officer</t>
  </si>
  <si>
    <t>Insurance</t>
  </si>
  <si>
    <t>PCF-18 Head of Underwriting</t>
  </si>
  <si>
    <t>PCF-19 Head of Investment</t>
  </si>
  <si>
    <t>PCF-43 Head of Claims</t>
  </si>
  <si>
    <t>PCF-48 Head of Actuarial Function</t>
  </si>
  <si>
    <t>Banking</t>
  </si>
  <si>
    <t>PCF-21 Head of Treasury</t>
  </si>
  <si>
    <t>PCF-22 Head of Credit</t>
  </si>
  <si>
    <t>PCF-23 Head of Asset and Liability Management</t>
  </si>
  <si>
    <t>Stock Exchange</t>
  </si>
  <si>
    <t>PCF-24 Head of Traded Markets</t>
  </si>
  <si>
    <t>PCF-25 Head of International Primary Markets</t>
  </si>
  <si>
    <t>PCF-26 Head of Regulation</t>
  </si>
  <si>
    <t>PCF-27 Head of Operations</t>
  </si>
  <si>
    <t>Investment firms</t>
  </si>
  <si>
    <t>PCF-28 Branch Managers in Ireland</t>
  </si>
  <si>
    <t>PCF-29 Head of Trading</t>
  </si>
  <si>
    <t>PCF-30 Chief Investment Officer</t>
  </si>
  <si>
    <t>PCF-31 Head of Investment</t>
  </si>
  <si>
    <t>PCF-45 Head of Client Asset Oversight</t>
  </si>
  <si>
    <t>Investment Intermediaries / Collective Investment Schemes</t>
  </si>
  <si>
    <t>PCF-32 Branch Managers in Ireland</t>
  </si>
  <si>
    <t>PCF-33 Head of Transfer Agency</t>
  </si>
  <si>
    <t>PCF-34 Head of Accounting (Valuations)</t>
  </si>
  <si>
    <t>PCF-35 Head of Trustee Services</t>
  </si>
  <si>
    <t>PCF-36 Head of Custody Services</t>
  </si>
  <si>
    <t>UCITS Self-Managed Investment Company / Management Company</t>
  </si>
  <si>
    <t>PCF-37 Head of Transfer Agency</t>
  </si>
  <si>
    <t>PCF-38 Head of Accounting Valuations</t>
  </si>
  <si>
    <t>PCF-39 Designated Person to whom a director of a UCITS Self Managed Investment Company or Non UCITS Self Managed Investment Company or Management Company may delegate the performance of the management functions</t>
  </si>
  <si>
    <t>PCF-46 Head of Investor Money Oversight</t>
  </si>
  <si>
    <t>Payment Institutions</t>
  </si>
  <si>
    <t>PCF-40 Branch Managers within the State</t>
  </si>
  <si>
    <t>Retail Credit Firms</t>
  </si>
  <si>
    <t>PCF-47 Head of Credit</t>
  </si>
  <si>
    <t>Financial Service Providers established outside Ireland</t>
  </si>
  <si>
    <t>PCF-41 Manager of a branch in Ireland of a regulated financial service provider established in a country that is not an EEA country</t>
  </si>
  <si>
    <t>Date PCF Approval Granted
(dd/mm/yyyy)</t>
  </si>
  <si>
    <t>Date PCF Approval Ceased
(dd/mm/yyyy)</t>
  </si>
  <si>
    <t>PCF Role Held</t>
  </si>
  <si>
    <t>PCF Role</t>
  </si>
  <si>
    <t xml:space="preserve">3.4 Refusal or Revocation of a Preapproved Control Function (PCF) </t>
  </si>
  <si>
    <t>PCF Role Refused</t>
  </si>
  <si>
    <t>Date of Refusal or Revocation
(dd/mm/yyyy)</t>
  </si>
  <si>
    <t>Has the Person who is Beneficial Owner:</t>
  </si>
  <si>
    <t>(ii) been subject to any civil or administrative decisions,  where the Person has been found against, and any administrative sanctions or measures imposed as a consequence of a breach of laws or regulations, in each case which were not set aside and against which no appeal is pending or may be filed?</t>
  </si>
  <si>
    <t>(iii)  been subject to any bankruptcy, insolvency or similar procedures?</t>
  </si>
  <si>
    <t>(iv)  been  subject to  any civil or administrative investigations, enforcement proceedings, sanctions or other enforcement decisions against the Person concerning matters that may be considered relevant to the registration of a Virtual Asset Service Provider or to the sound and prudent management of a Virtual Asset Service Provider?</t>
  </si>
  <si>
    <t>(v) been subject to any refusal of registration, authorisation, membership or licence to carry out trade, business or a profession;</t>
  </si>
  <si>
    <t xml:space="preserve">(vi)  been subject to any withdrawal, revocation or termination of a registration, authorisation, membership or licence to carry out trade, business or a profession; </t>
  </si>
  <si>
    <t xml:space="preserve">(vii)  been subject to any expulsion by an authority or public sector entity in the financial services sector or by a professional body or association; </t>
  </si>
  <si>
    <t>(i) had any criminal convictions or been subject to any proceedings where the Person has been found against and which were not set aside (subject to national legislative requirements concerning the disclosure of spent convictions)?</t>
  </si>
  <si>
    <t>(viii) held any position of responsibility with an entity subject to any criminal conviction or proceedings, administrative investigations, sanctions or other enforcement decisions for conduct failings, including in respect of fraud, dishonesty, corruption, money laundering, terrorist financing or other financial crime, or of failure to put in place adequate policies and procedures to prevent such events, held at the time when the alleged conduct occurred?</t>
  </si>
  <si>
    <t>(ix) been subject to any dismissal from employment or a position of trust, any removal from a fiduciary relationship (other than as a result of the relevant relationship coming to an end by passage of time) and any similar situation?</t>
  </si>
  <si>
    <t>If the answer is "Yes" to any of the questions above , please provide supporting documentation. 
Supporting documentation includes (where such documents can be obtained), an official certificate or any other equivalent document evidencing the events set out in 4.1 (i) to (ix)  has occurred .</t>
  </si>
  <si>
    <t>If Yes, please provide the following details:</t>
  </si>
  <si>
    <r>
      <t xml:space="preserve">Required Documentation:
</t>
    </r>
    <r>
      <rPr>
        <sz val="11"/>
        <rFont val="Lato"/>
        <family val="2"/>
      </rPr>
      <t xml:space="preserve">The following information should be set out in a separate document:  </t>
    </r>
  </si>
  <si>
    <t>If Yes, please list the name of the document, and associated section/paragraph numbers within the document.</t>
  </si>
  <si>
    <t>If No,  please indicate when the information will be submitted.</t>
  </si>
  <si>
    <t>(i) details of the  Person’s financial or business reasons for having beneficial ownership in the VASP Applicant Firm.</t>
  </si>
  <si>
    <t>(ii) the Person’s strategy regarding their beneficial ownership in the VASP Applicant Firm.</t>
  </si>
  <si>
    <t>(iii) the period for which the Person intends to hold/control their beneficial ownership in the VASP Applicant Firm.</t>
  </si>
  <si>
    <t>(iv) any intention to increase, reduce or maintain the level of their beneficial ownership in the VASP Applicant Firm in the next 12 months.</t>
  </si>
  <si>
    <t>Number</t>
  </si>
  <si>
    <t>Name</t>
  </si>
  <si>
    <t xml:space="preserve">Legal Status </t>
  </si>
  <si>
    <t xml:space="preserve">Registration number </t>
  </si>
  <si>
    <t>Direct / Indirect 
Holding</t>
  </si>
  <si>
    <t xml:space="preserve">% Holding </t>
  </si>
  <si>
    <t>Beneficial Owner / 
Control</t>
  </si>
  <si>
    <t>Firm Name</t>
  </si>
  <si>
    <t xml:space="preserve">If Other selected for Legal Status, please give details </t>
  </si>
  <si>
    <t xml:space="preserve">If Foreign Entity selected for Legal Status, please give details </t>
  </si>
  <si>
    <t>Legal Status 1</t>
  </si>
  <si>
    <t>Designated Activity Company</t>
  </si>
  <si>
    <t>Foreign entity</t>
  </si>
  <si>
    <t xml:space="preserve">Section 6: Information Concerning Reasons for Beneficial Ownership in the VASP Applicant Firm </t>
  </si>
  <si>
    <t xml:space="preserve">6.1  Strategy regarding Holding </t>
  </si>
  <si>
    <t xml:space="preserve">6.2 Influence </t>
  </si>
  <si>
    <t>Person 1:</t>
  </si>
  <si>
    <t>Person 2:</t>
  </si>
  <si>
    <t>Signed by:</t>
  </si>
  <si>
    <t>Date (dd/mm/yy):</t>
  </si>
  <si>
    <t>Position/Title:</t>
  </si>
  <si>
    <t xml:space="preserve">2.7 Politically Exposed Persons </t>
  </si>
  <si>
    <t>If 'Yes' has this documentation been submitted as part of this application?</t>
  </si>
  <si>
    <t xml:space="preserve">Licencing , Authorisation and/or Registration </t>
  </si>
  <si>
    <t xml:space="preserve">3. Financial Services Regulatory History </t>
  </si>
  <si>
    <t>Refusal or Revocation of a Preapproved Control Function</t>
  </si>
  <si>
    <t>Preapproved Control Function</t>
  </si>
  <si>
    <t>Status 
(Current/Previous)</t>
  </si>
  <si>
    <t>If more than 10 entities in the chain of ownership between the Person who is the beneficial owner and the VASP Applicant Firm, please submit additional details in separate document.</t>
  </si>
  <si>
    <t>(i) Please indicate the type of personal identification documentation being submitted to support this Beneficial Ownership Form</t>
  </si>
  <si>
    <t>A detailed curriculum vitae for the Person stating:
• the education and training;
•previous professional experience; and 
•any professional activities or other functions currently performed by the person,
must be submitted to support this Beneficial Ownership Form.</t>
  </si>
  <si>
    <t xml:space="preserve">(i) Has the Person or an Entity linked to the Person ever been refused a licence, authorisation or registration from the Central Bank or a financial services competent authority in another jurisdiction? </t>
  </si>
  <si>
    <t xml:space="preserve">(ii) Has the Central Bank or a financial services competent authority in another jurisdiction  ever revoked a licence, authorisation or registration granted to the Person or an entity linked to the Person?  </t>
  </si>
  <si>
    <t xml:space="preserve">If any of the entities that are beneficially owned by the Person, have  been subject to insolvency or similar proceedings,  a description of insolvency or similar procedures must be provided in a separate document </t>
  </si>
  <si>
    <t>(i) the influence the Person intends to exercise over the VASP Applicant Firm, including in respect of the dividend policy, the strategic development and the allocation of resources of the VASP Applicant Firm</t>
  </si>
  <si>
    <t>(ii) details on whether the Person has used private financial resources, including their availability and source (so as to ensure that the Central Bank is satisfied that the activity that generated the funds is legitimate);</t>
  </si>
  <si>
    <t>(iii) information whether the Person has used borrowed funds, including the name of the lenders and details of the facilities granted, such as maturities, terms, security interests and guarantees, as well as information on the source of revenue to be used to repay such borrowings; 
Where the lender is not a credit institution or a financial institution authorised to grant credit, information should be provided on the origin of the borrowed funds;</t>
  </si>
  <si>
    <t xml:space="preserve">If Yes, please provide the relevant section number in  the separate document </t>
  </si>
  <si>
    <t>If No, please indicate when the information will be provided.</t>
  </si>
  <si>
    <t xml:space="preserve">1. Details of the Applicant Firm
</t>
  </si>
  <si>
    <t xml:space="preserve">4. Fitness and Probity </t>
  </si>
  <si>
    <t xml:space="preserve">Information Concerning Fitness and Probity </t>
  </si>
  <si>
    <t>5. Entities owned or controlled by Beneficial Owner</t>
  </si>
  <si>
    <t>Information regarding entities owned</t>
  </si>
  <si>
    <t xml:space="preserve">6. Beneficial Ownership in the VASP Applicant Firm </t>
  </si>
  <si>
    <t xml:space="preserve">Strategy regarding Holding </t>
  </si>
  <si>
    <t xml:space="preserve">Influence </t>
  </si>
  <si>
    <t xml:space="preserve">7. Details of Financial Position &amp; Source of Funding </t>
  </si>
  <si>
    <t>8. Declarations</t>
  </si>
  <si>
    <t>Declaration by  Person</t>
  </si>
  <si>
    <t>Declaration by Applicant Firm</t>
  </si>
  <si>
    <t>If the Person is a PEP, please provide further information in a separate document</t>
  </si>
  <si>
    <t>5.1 Information regarding entities owned or controlled by Person:</t>
  </si>
  <si>
    <t>2.  Declaration by VASP Applicant Firm:</t>
  </si>
  <si>
    <t>Name:</t>
  </si>
  <si>
    <t>Two Principal Officers of the VASP Applicant Firm must sign the Declaration above.</t>
  </si>
  <si>
    <t>If more than 5 citizenships listed above,  please submit additional details in a separate document</t>
  </si>
  <si>
    <t xml:space="preserve">Licence/Registration /Authorisation Type </t>
  </si>
  <si>
    <t>Beneficial Owner / 
Controller</t>
  </si>
  <si>
    <t>Section 7: Details of Financial Position &amp; Source of Funding re Beneficial Ownership of the VASP Applicant Firm</t>
  </si>
  <si>
    <r>
      <rPr>
        <b/>
        <sz val="11"/>
        <color rgb="FFFF0000"/>
        <rFont val="Lato"/>
        <family val="2"/>
      </rPr>
      <t xml:space="preserve">
Required Documentation:</t>
    </r>
    <r>
      <rPr>
        <sz val="11"/>
        <rFont val="Lato"/>
        <family val="2"/>
      </rPr>
      <t xml:space="preserve">
The application should set out in a separate document , a detailed explanation of the specific sources of funding for that the Person has used to acquire the beneficial ownership of the VASP Applicant Firm. Details should include:
</t>
    </r>
  </si>
  <si>
    <t xml:space="preserve">I have to the best of my knowledge and belief, disclosed any other information which might reasonably be considered relevant for the Central Bank's consideration of this Beneficial Ownership Form </t>
  </si>
  <si>
    <t>I acknowledge that the Central Bank may require me to give further information or documentation to support the Central Bank's consideration of this Beneficial Ownership Form.</t>
  </si>
  <si>
    <t>I authorise the Central Bank to make such enquiries and to seek such further information as it thinks appropriate to verify the information within this Beneficial Ownership Form</t>
  </si>
  <si>
    <t>I will promptly notify the Central Bank of any changes in the information I have provided and supply any other relevant information which may come to light in the period during which the VASP Applicant Firm's application for registration as a Virtual Asset Service Provider is being considered and thereafter.</t>
  </si>
  <si>
    <t>I acknowledge that the Central Bank may disclose information contained in this Beneficial Ownership Form in the performance of its statutory functions or otherwise as may be specifically authorised by law</t>
  </si>
  <si>
    <t xml:space="preserve">I /We the undersigned on behalf of </t>
  </si>
  <si>
    <t>('the VASP Applicant Firm') declare that:</t>
  </si>
  <si>
    <t xml:space="preserve">Where separate documentation is required, please ensure that these documents, are clearly marked and referenced in accordance with the relevant section numbers in this Beneficial Ownership Form.  </t>
  </si>
  <si>
    <t>AML/CFT</t>
  </si>
  <si>
    <t>Anti-Money Laundering/Countering the Financing of Terrorism</t>
  </si>
  <si>
    <t>AML/CFT/FS</t>
  </si>
  <si>
    <t xml:space="preserve">Anti-Money Laundering/Countering the Financing of Terrorism/International Financial Sanctions </t>
  </si>
  <si>
    <t>CDD</t>
  </si>
  <si>
    <t>Customer Due Diligence</t>
  </si>
  <si>
    <t>CRO</t>
  </si>
  <si>
    <t xml:space="preserve">Companies Registration Office </t>
  </si>
  <si>
    <t>EEA</t>
  </si>
  <si>
    <t>European Economic Area</t>
  </si>
  <si>
    <t>EU</t>
  </si>
  <si>
    <t>European Union</t>
  </si>
  <si>
    <t>FS</t>
  </si>
  <si>
    <t>ML</t>
  </si>
  <si>
    <t>Money Laundering</t>
  </si>
  <si>
    <t>MLRO</t>
  </si>
  <si>
    <t>Money Laundering Reporting Officer</t>
  </si>
  <si>
    <t>ML/TF</t>
  </si>
  <si>
    <t>Money Laundering/Terrorist Financing</t>
  </si>
  <si>
    <t>PCF</t>
  </si>
  <si>
    <t>Pre-approved Control Function</t>
  </si>
  <si>
    <t>PEP</t>
  </si>
  <si>
    <t>Politically Exposed Person</t>
  </si>
  <si>
    <t>TF</t>
  </si>
  <si>
    <t>Terrorist Financing</t>
  </si>
  <si>
    <t>VASP</t>
  </si>
  <si>
    <t>Virtual Asset Service Provider : Person who is undertaking VASP Activities</t>
  </si>
  <si>
    <t xml:space="preserve">VASP Activities </t>
  </si>
  <si>
    <t xml:space="preserve">1. Declaration by the Person who is Beneficial Owner of the VASP Applicant Firm </t>
  </si>
  <si>
    <t>(i) Is the Person currently , or has the Person  ever in the past, been refused PCF approval or had their PCF approval revoked in an entity licenced, authorised or otherwise regulated by the Central Bank?</t>
  </si>
  <si>
    <t xml:space="preserve">If Yes, please indicate number of PCF roles refused </t>
  </si>
  <si>
    <t>(i) the current financial position of the Person, including details concerning sources of revenue, assets and liabilities, security interests and guarantees, whether granted or received;</t>
  </si>
  <si>
    <r>
      <t>For each section,  all questions marked with a red asterisk (</t>
    </r>
    <r>
      <rPr>
        <sz val="11"/>
        <color rgb="FFFF0000"/>
        <rFont val="Lato"/>
        <family val="2"/>
      </rPr>
      <t>*</t>
    </r>
    <r>
      <rPr>
        <sz val="11"/>
        <rFont val="Lato"/>
        <family val="2"/>
      </rPr>
      <t xml:space="preserve">) must be completed and all required documentation must be submitted. Otherwise your application will not proceed. </t>
    </r>
  </si>
  <si>
    <r>
      <t xml:space="preserve">The Central Bank may process personal data provided by you in order to fulfil its statutory functions or to facilitate its business operations. Any personal data will be processed in accordance with the requirements of data protection legislation. Any queries concerning the processing of personal data by the Central Bank may be directed to dataprotection@centralbank.ie. A copy of the Central Bank’s Data Protection Notice is available at </t>
    </r>
    <r>
      <rPr>
        <b/>
        <sz val="11"/>
        <color theme="4" tint="-0.499984740745262"/>
        <rFont val="Lato"/>
        <family val="2"/>
      </rPr>
      <t>www.centralbank.ie/fns/privacy-statement</t>
    </r>
    <r>
      <rPr>
        <b/>
        <sz val="11"/>
        <color theme="1"/>
        <rFont val="Lato"/>
        <family val="2"/>
      </rPr>
      <t>.</t>
    </r>
  </si>
  <si>
    <t>I confirm to the best of my knowledge and belief , all responses and information contained in this Beneficial Ownership Form are true, accurate and complete</t>
  </si>
  <si>
    <t>International Financial Sanctions</t>
  </si>
  <si>
    <t>Glossary of Terms</t>
  </si>
  <si>
    <t>(iv) any further relevant information.</t>
  </si>
  <si>
    <t xml:space="preserve">(i) Is the Person currently, or has the Person ever in the past, been Principal Officer of an entity licenced, authorised or otherwise regulated by the Central Bank? </t>
  </si>
  <si>
    <t>(ii) Is the Person currently, or has the Person ever in the past, been Principal Officer of an entity regulated by a competent authority in the financial services sector in a jurisdiction  other than Ireland?</t>
  </si>
  <si>
    <t>(i) Is the Person the beneficial owner/controller of any bodies corporate of other legal arrangements apart from the VASP Applicant Firm?</t>
  </si>
  <si>
    <t xml:space="preserve">To the best of our knowledge, information and belief, the information contained in this Beneficial Ownership Form, is true, accurate and supports our view that this Person is a suitable person be a beneficial ownership holding in the VASP Applicant Firm. </t>
  </si>
  <si>
    <t>Name  (i.e.  Person or Entity linked to the Person)</t>
  </si>
  <si>
    <t>(i)  Exchange between virtual assets and fiat currencies
(ii) Exchange between one or more forms of virtual assets
(iii)  Transfer of virtual assets, that is to say, conduct a transaction on behalf of another person that moves a virtual asset from one virtual asset address or account to another
(iv)  Custodian wallet provider
(v) Participation in, and provision of, financial services related to an issuer’s offer or sale of a virtual asset or both</t>
  </si>
  <si>
    <t>If Yes to 3.1 (ii) above,  please further details including:
Name of Entity;
Name of competent authority;
Licence / Registration / Authorisation Type;
Status (Current/Previous);
Date Approval Granted
Date Approval Ceased (if applicable)</t>
  </si>
  <si>
    <t>A VASP Applicant Firm is any entity who has submitted an application to the Central Bank of Ireland (the Central Bank) for registration as a Virtual Asset Service Provider ('VASP' ) under Section 106G of the Criminal Justice ( Money Laundering and Terrorist Financing ) Acts 2010 to 2021:</t>
  </si>
  <si>
    <t>(i) Is the Person a politically exposed person (PEP), as defined in Section 37 (10) of the CJA 2010 to 2021?</t>
  </si>
  <si>
    <t xml:space="preserve">Beneficial Ownership is defined in Section 26 of the Criminal Justice ( Money Laundering and Terrorist Financing ) Acts 2010 to 2021 ('CJA 2010 to 2021') .  In summary, it refers to a  25% or greater holding or control in the VASP Applicant Firm.   For the purposes of this Application Form , the term 'Beneficial  Owner' is used  irrespective of whether the beneficial ownership is actual or proposed at the time this Beneficial Ownership Form is submitted.  </t>
  </si>
  <si>
    <t>CJA 2010 to 2021</t>
  </si>
  <si>
    <t>Criminal Justice (Money Laundering and Terrorist Financing) Acts 2010 to 2021</t>
  </si>
  <si>
    <t>Principal officer is defined in Section 106A of the CJA 2010 to 2021 and  means—
(a) in relation to a body corporate, any person who is a director, manager, secretary or other similar officer of the body corporate or any person purporting to act in such a capacity, or
(b) in relation to a partnership—
(i) any person who is a partner in, or a manager or other similar officer of, the partnership or any person purporting to act in such a capacity, and
(ii) in a case where a partner of the partnership is a body corporate, any person who is a director, manager, secretary or other similar officer of such a partner or any person purporting to act in such a capacity;</t>
  </si>
  <si>
    <t>Virtual Asset Service Provider - Natural Persons - Validations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</si>
</sst>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dd\-mmm\-yyyy"/>
    <numFmt numFmtId="166" formatCode="dd\-mmmm\-yyyy"/>
    <numFmt numFmtId="167" formatCode="[&lt;=99999999]0#####\ 000\ 0000;0######\ 000\ 0000"/>
    <numFmt numFmtId="168" formatCode="dd\ mmmm\ yyyy"/>
  </numFmts>
  <fonts count="51" x14ac:knownFonts="1">
    <font>
      <sz val="11"/>
      <color theme="1"/>
      <name val="Calibri"/>
      <family val="2"/>
      <scheme val="minor"/>
    </font>
    <font>
      <b/>
      <sz val="14"/>
      <color rgb="FFFF0000"/>
      <name val="Lato"/>
      <family val="2"/>
    </font>
    <font>
      <b/>
      <sz val="10"/>
      <color theme="1"/>
      <name val="Lato"/>
      <family val="2"/>
    </font>
    <font>
      <sz val="10"/>
      <color theme="1"/>
      <name val="Lato"/>
      <family val="2"/>
    </font>
    <font>
      <sz val="8"/>
      <color rgb="FF000000"/>
      <name val="Segoe UI"/>
      <family val="2"/>
    </font>
    <font>
      <b/>
      <sz val="10"/>
      <color rgb="FF1F497D"/>
      <name val="Lato"/>
      <family val="2"/>
    </font>
    <font>
      <b/>
      <sz val="10"/>
      <color rgb="FFFF0000"/>
      <name val="Lato"/>
      <family val="2"/>
    </font>
    <font>
      <b/>
      <sz val="12"/>
      <color rgb="FFFF0000"/>
      <name val="Lato"/>
      <family val="2"/>
    </font>
    <font>
      <sz val="10"/>
      <name val="Lato"/>
      <family val="2"/>
    </font>
    <font>
      <i/>
      <sz val="10"/>
      <color theme="1"/>
      <name val="Lato"/>
      <family val="2"/>
    </font>
    <font>
      <sz val="10"/>
      <color rgb="FFFF0000"/>
      <name val="Lato"/>
      <family val="2"/>
    </font>
    <font>
      <b/>
      <sz val="11"/>
      <color rgb="FFFF0000"/>
      <name val="Lato"/>
      <family val="2"/>
    </font>
    <font>
      <b/>
      <sz val="10"/>
      <name val="Lato"/>
      <family val="2"/>
    </font>
    <font>
      <b/>
      <sz val="10"/>
      <color theme="1"/>
      <name val="Calibri"/>
      <family val="2"/>
      <scheme val="minor"/>
    </font>
    <font>
      <b/>
      <sz val="12"/>
      <color theme="1"/>
      <name val="Lato"/>
      <family val="2"/>
    </font>
    <font>
      <sz val="11"/>
      <color theme="1"/>
      <name val="Lato"/>
      <family val="2"/>
    </font>
    <font>
      <sz val="11"/>
      <color rgb="FF1F497D"/>
      <name val="Calibri"/>
      <family val="2"/>
      <scheme val="minor"/>
    </font>
    <font>
      <b/>
      <sz val="11"/>
      <color rgb="FF1F497D"/>
      <name val="Lato"/>
      <family val="2"/>
    </font>
    <font>
      <sz val="11"/>
      <name val="Lato"/>
      <family val="2"/>
    </font>
    <font>
      <b/>
      <sz val="11"/>
      <name val="Lato"/>
      <family val="2"/>
    </font>
    <font>
      <b/>
      <i/>
      <sz val="11"/>
      <color rgb="FFFF0000"/>
      <name val="Lato"/>
      <family val="2"/>
    </font>
    <font>
      <b/>
      <sz val="11"/>
      <color theme="1"/>
      <name val="Lato"/>
      <family val="2"/>
    </font>
    <font>
      <sz val="11"/>
      <color rgb="FFFF0000"/>
      <name val="Lato"/>
      <family val="2"/>
    </font>
    <font>
      <b/>
      <sz val="10"/>
      <color rgb="FF7030A0"/>
      <name val="Lato"/>
      <family val="2"/>
    </font>
    <font>
      <b/>
      <sz val="11"/>
      <color rgb="FF7030A0"/>
      <name val="Calibri"/>
      <family val="2"/>
      <scheme val="minor"/>
    </font>
    <font>
      <sz val="11"/>
      <color theme="1"/>
      <name val="Times New Roman"/>
      <family val="2"/>
    </font>
    <font>
      <sz val="16"/>
      <color theme="2"/>
      <name val="Lato"/>
      <family val="2"/>
    </font>
    <font>
      <sz val="12"/>
      <color theme="1"/>
      <name val="Lato"/>
      <family val="2"/>
    </font>
    <font>
      <b/>
      <sz val="18"/>
      <color theme="0"/>
      <name val="Lato"/>
      <family val="2"/>
    </font>
    <font>
      <i/>
      <sz val="11"/>
      <color theme="1"/>
      <name val="Lato"/>
      <family val="2"/>
    </font>
    <font>
      <sz val="12"/>
      <color rgb="FF00B050"/>
      <name val="Lato"/>
      <family val="2"/>
    </font>
    <font>
      <sz val="16"/>
      <color theme="1"/>
      <name val="Lato"/>
      <family val="2"/>
    </font>
    <font>
      <sz val="16"/>
      <color theme="0"/>
      <name val="Lato"/>
      <family val="2"/>
    </font>
    <font>
      <b/>
      <sz val="18"/>
      <color rgb="FFFF0000"/>
      <name val="Lato"/>
      <family val="2"/>
    </font>
    <font>
      <b/>
      <sz val="11"/>
      <color rgb="FF000000"/>
      <name val="Lato"/>
      <family val="2"/>
    </font>
    <font>
      <sz val="12"/>
      <color rgb="FF000000"/>
      <name val="Lato"/>
      <family val="2"/>
    </font>
    <font>
      <b/>
      <sz val="12"/>
      <color theme="1"/>
      <name val="Calibri"/>
      <family val="2"/>
      <scheme val="minor"/>
    </font>
    <font>
      <sz val="12"/>
      <color theme="1"/>
      <name val="Calibri"/>
      <family val="2"/>
      <scheme val="minor"/>
    </font>
    <font>
      <sz val="10"/>
      <name val="Calibri"/>
      <family val="2"/>
    </font>
    <font>
      <sz val="11"/>
      <color rgb="FF000000"/>
      <name val="Lato"/>
      <family val="2"/>
    </font>
    <font>
      <sz val="11"/>
      <color rgb="FF1F497D"/>
      <name val="Lato"/>
      <family val="2"/>
    </font>
    <font>
      <u/>
      <sz val="11"/>
      <name val="Lato"/>
      <family val="2"/>
    </font>
    <font>
      <sz val="11"/>
      <name val="Calibri"/>
      <family val="2"/>
      <scheme val="minor"/>
    </font>
    <font>
      <sz val="11"/>
      <color theme="1"/>
      <name val="Calibri"/>
      <family val="2"/>
    </font>
    <font>
      <sz val="10.5"/>
      <color theme="1"/>
      <name val="Arial"/>
      <family val="2"/>
    </font>
    <font>
      <sz val="10.5"/>
      <color theme="1"/>
      <name val="Calibri"/>
      <family val="2"/>
      <scheme val="minor"/>
    </font>
    <font>
      <b/>
      <sz val="11"/>
      <color theme="4" tint="-0.499984740745262"/>
      <name val="Lato"/>
      <family val="2"/>
    </font>
    <font>
      <b/>
      <sz val="12"/>
      <color theme="8" tint="-0.499984740745262"/>
      <name val="Lato"/>
      <family val="2"/>
    </font>
    <font>
      <b/>
      <sz val="11"/>
      <color theme="8" tint="-0.499984740745262"/>
      <name val="Lato"/>
      <family val="2"/>
    </font>
    <font>
      <sz val="11"/>
      <color theme="8" tint="-0.499984740745262"/>
      <name val="Calibri"/>
      <family val="2"/>
      <scheme val="minor"/>
    </font>
    <font>
      <b/>
      <sz val="11"/>
      <color theme="8" tint="-0.499984740745262"/>
      <name val="Calibri"/>
      <family val="2"/>
      <scheme val="minor"/>
    </font>
  </fonts>
  <fills count="8">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499984740745262"/>
        <bgColor indexed="64"/>
      </patternFill>
    </fill>
    <fill>
      <patternFill patternType="solid">
        <fgColor theme="0"/>
        <bgColor indexed="64"/>
      </patternFill>
    </fill>
  </fills>
  <borders count="84">
    <border>
      <left/>
      <right/>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4.9989318521683403E-2"/>
      </right>
      <top/>
      <bottom style="thin">
        <color theme="0" tint="-4.9989318521683403E-2"/>
      </bottom>
      <diagonal/>
    </border>
    <border>
      <left style="thin">
        <color theme="0" tint="-4.9989318521683403E-2"/>
      </left>
      <right style="medium">
        <color theme="0" tint="-0.34998626667073579"/>
      </right>
      <top/>
      <bottom style="thin">
        <color theme="0" tint="-4.9989318521683403E-2"/>
      </bottom>
      <diagonal/>
    </border>
    <border>
      <left style="medium">
        <color theme="0" tint="-0.34998626667073579"/>
      </left>
      <right style="thin">
        <color theme="0" tint="-4.9989318521683403E-2"/>
      </right>
      <top style="thin">
        <color theme="0" tint="-4.9989318521683403E-2"/>
      </top>
      <bottom/>
      <diagonal/>
    </border>
    <border>
      <left style="thin">
        <color theme="0" tint="-4.9989318521683403E-2"/>
      </left>
      <right style="medium">
        <color theme="0" tint="-0.34998626667073579"/>
      </right>
      <top style="thin">
        <color theme="0" tint="-4.9989318521683403E-2"/>
      </top>
      <bottom/>
      <diagonal/>
    </border>
    <border>
      <left style="medium">
        <color theme="0" tint="-0.34998626667073579"/>
      </left>
      <right style="thin">
        <color theme="0" tint="-4.9989318521683403E-2"/>
      </right>
      <top style="thin">
        <color theme="0" tint="-4.9989318521683403E-2"/>
      </top>
      <bottom style="medium">
        <color theme="0" tint="-0.34998626667073579"/>
      </bottom>
      <diagonal/>
    </border>
    <border>
      <left style="thin">
        <color theme="0" tint="-4.9989318521683403E-2"/>
      </left>
      <right style="medium">
        <color theme="0" tint="-0.34998626667073579"/>
      </right>
      <top style="thin">
        <color theme="0" tint="-4.9989318521683403E-2"/>
      </top>
      <bottom style="medium">
        <color theme="0" tint="-0.34998626667073579"/>
      </bottom>
      <diagonal/>
    </border>
    <border>
      <left style="medium">
        <color theme="0" tint="-0.34998626667073579"/>
      </left>
      <right style="thin">
        <color theme="0" tint="-4.9989318521683403E-2"/>
      </right>
      <top style="medium">
        <color theme="0" tint="-0.34998626667073579"/>
      </top>
      <bottom/>
      <diagonal/>
    </border>
    <border>
      <left style="thin">
        <color theme="0" tint="-4.9989318521683403E-2"/>
      </left>
      <right style="medium">
        <color theme="0" tint="-0.34998626667073579"/>
      </right>
      <top style="medium">
        <color theme="0" tint="-0.34998626667073579"/>
      </top>
      <bottom style="thin">
        <color theme="0" tint="-4.9989318521683403E-2"/>
      </bottom>
      <diagonal/>
    </border>
    <border>
      <left/>
      <right/>
      <top style="medium">
        <color theme="0" tint="-0.34998626667073579"/>
      </top>
      <bottom style="medium">
        <color theme="0" tint="-0.34998626667073579"/>
      </bottom>
      <diagonal/>
    </border>
    <border>
      <left/>
      <right/>
      <top/>
      <bottom style="medium">
        <color theme="0" tint="-0.34998626667073579"/>
      </bottom>
      <diagonal/>
    </border>
    <border>
      <left style="medium">
        <color theme="0" tint="-0.34998626667073579"/>
      </left>
      <right style="thin">
        <color theme="0" tint="-4.9989318521683403E-2"/>
      </right>
      <top style="medium">
        <color theme="0" tint="-0.34998626667073579"/>
      </top>
      <bottom style="thin">
        <color theme="0" tint="-4.9989318521683403E-2"/>
      </bottom>
      <diagonal/>
    </border>
    <border>
      <left style="medium">
        <color theme="0" tint="-0.34998626667073579"/>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theme="0" tint="-0.34998626667073579"/>
      </right>
      <top style="thin">
        <color theme="0" tint="-4.9989318521683403E-2"/>
      </top>
      <bottom style="thin">
        <color theme="0" tint="-4.9989318521683403E-2"/>
      </bottom>
      <diagonal/>
    </border>
    <border>
      <left style="medium">
        <color theme="0" tint="-0.34998626667073579"/>
      </left>
      <right/>
      <top style="thin">
        <color theme="0" tint="-4.9989318521683403E-2"/>
      </top>
      <bottom style="thin">
        <color theme="0" tint="-4.9989318521683403E-2"/>
      </bottom>
      <diagonal/>
    </border>
    <border>
      <left/>
      <right style="medium">
        <color theme="0" tint="-0.34998626667073579"/>
      </right>
      <top style="thin">
        <color theme="0" tint="-4.9989318521683403E-2"/>
      </top>
      <bottom style="thin">
        <color theme="0" tint="-4.9989318521683403E-2"/>
      </bottom>
      <diagonal/>
    </border>
    <border>
      <left/>
      <right style="medium">
        <color theme="0" tint="-0.34998626667073579"/>
      </right>
      <top style="thin">
        <color theme="0" tint="-4.9989318521683403E-2"/>
      </top>
      <bottom style="medium">
        <color theme="0" tint="-0.34998626667073579"/>
      </bottom>
      <diagonal/>
    </border>
    <border>
      <left style="medium">
        <color theme="0" tint="-0.34998626667073579"/>
      </left>
      <right/>
      <top style="thin">
        <color theme="0" tint="-4.9989318521683403E-2"/>
      </top>
      <bottom style="medium">
        <color theme="0" tint="-0.34998626667073579"/>
      </bottom>
      <diagonal/>
    </border>
    <border>
      <left style="medium">
        <color theme="0" tint="-0.34998626667073579"/>
      </left>
      <right/>
      <top style="medium">
        <color theme="0" tint="-0.34998626667073579"/>
      </top>
      <bottom style="thin">
        <color theme="0" tint="-4.9989318521683403E-2"/>
      </bottom>
      <diagonal/>
    </border>
    <border>
      <left style="medium">
        <color theme="0" tint="-0.249977111117893"/>
      </left>
      <right/>
      <top style="medium">
        <color theme="0" tint="-0.249977111117893"/>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0" tint="-0.34998626667073579"/>
      </left>
      <right style="thin">
        <color theme="0" tint="-4.9989318521683403E-2"/>
      </right>
      <top style="medium">
        <color theme="0" tint="-0.34998626667073579"/>
      </top>
      <bottom style="medium">
        <color theme="0" tint="-0.34998626667073579"/>
      </bottom>
      <diagonal/>
    </border>
    <border>
      <left style="thin">
        <color theme="0" tint="-4.9989318521683403E-2"/>
      </left>
      <right style="medium">
        <color theme="0" tint="-0.34998626667073579"/>
      </right>
      <top style="medium">
        <color theme="0" tint="-0.34998626667073579"/>
      </top>
      <bottom style="medium">
        <color theme="0" tint="-0.34998626667073579"/>
      </bottom>
      <diagonal/>
    </border>
    <border>
      <left style="thin">
        <color theme="0" tint="-4.9989318521683403E-2"/>
      </left>
      <right style="thin">
        <color theme="0" tint="-4.9989318521683403E-2"/>
      </right>
      <top style="medium">
        <color theme="0" tint="-0.34998626667073579"/>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0.34998626667073579"/>
      </bottom>
      <diagonal/>
    </border>
    <border>
      <left style="thin">
        <color theme="0" tint="-4.9989318521683403E-2"/>
      </left>
      <right style="thin">
        <color theme="0" tint="-4.9989318521683403E-2"/>
      </right>
      <top/>
      <bottom style="thin">
        <color theme="0" tint="-4.9989318521683403E-2"/>
      </bottom>
      <diagonal/>
    </border>
    <border>
      <left style="medium">
        <color theme="0" tint="-0.34998626667073579"/>
      </left>
      <right style="thin">
        <color theme="0" tint="-4.9989318521683403E-2"/>
      </right>
      <top/>
      <bottom style="medium">
        <color theme="0" tint="-0.34998626667073579"/>
      </bottom>
      <diagonal/>
    </border>
    <border>
      <left style="thin">
        <color theme="0" tint="-4.9989318521683403E-2"/>
      </left>
      <right style="thin">
        <color theme="0" tint="-4.9989318521683403E-2"/>
      </right>
      <top/>
      <bottom style="medium">
        <color theme="0" tint="-0.34998626667073579"/>
      </bottom>
      <diagonal/>
    </border>
    <border>
      <left/>
      <right style="medium">
        <color theme="0" tint="-0.34998626667073579"/>
      </right>
      <top style="medium">
        <color theme="0" tint="-0.34998626667073579"/>
      </top>
      <bottom style="thin">
        <color theme="0" tint="-4.9989318521683403E-2"/>
      </bottom>
      <diagonal/>
    </border>
    <border>
      <left style="thin">
        <color theme="0" tint="-4.9989318521683403E-2"/>
      </left>
      <right style="thin">
        <color theme="0" tint="-4.9989318521683403E-2"/>
      </right>
      <top style="medium">
        <color theme="0" tint="-0.34998626667073579"/>
      </top>
      <bottom style="medium">
        <color theme="0" tint="-0.34998626667073579"/>
      </bottom>
      <diagonal/>
    </border>
    <border>
      <left style="thin">
        <color theme="0" tint="-4.9989318521683403E-2"/>
      </left>
      <right style="medium">
        <color theme="0" tint="-0.34998626667073579"/>
      </right>
      <top/>
      <bottom style="medium">
        <color theme="0" tint="-0.34998626667073579"/>
      </bottom>
      <diagonal/>
    </border>
    <border>
      <left style="medium">
        <color theme="0" tint="-0.24994659260841701"/>
      </left>
      <right style="thin">
        <color theme="0" tint="-4.9989318521683403E-2"/>
      </right>
      <top style="medium">
        <color theme="0" tint="-0.24994659260841701"/>
      </top>
      <bottom style="thin">
        <color theme="0" tint="-4.9989318521683403E-2"/>
      </bottom>
      <diagonal/>
    </border>
    <border>
      <left style="thin">
        <color theme="0" tint="-4.9989318521683403E-2"/>
      </left>
      <right style="thin">
        <color theme="0" tint="-4.9989318521683403E-2"/>
      </right>
      <top style="medium">
        <color theme="0" tint="-0.24994659260841701"/>
      </top>
      <bottom style="thin">
        <color theme="0" tint="-4.9989318521683403E-2"/>
      </bottom>
      <diagonal/>
    </border>
    <border>
      <left style="thin">
        <color theme="0" tint="-4.9989318521683403E-2"/>
      </left>
      <right style="medium">
        <color theme="0" tint="-0.24994659260841701"/>
      </right>
      <top style="medium">
        <color theme="0" tint="-0.24994659260841701"/>
      </top>
      <bottom style="thin">
        <color theme="0" tint="-4.9989318521683403E-2"/>
      </bottom>
      <diagonal/>
    </border>
    <border>
      <left style="thin">
        <color theme="0" tint="-4.9989318521683403E-2"/>
      </left>
      <right/>
      <top style="medium">
        <color theme="0" tint="-0.34998626667073579"/>
      </top>
      <bottom style="thin">
        <color theme="0" tint="-4.9989318521683403E-2"/>
      </bottom>
      <diagonal/>
    </border>
    <border>
      <left style="medium">
        <color theme="0" tint="-0.24994659260841701"/>
      </left>
      <right style="thin">
        <color theme="0" tint="-4.9989318521683403E-2"/>
      </right>
      <top/>
      <bottom style="thin">
        <color theme="0" tint="-4.9989318521683403E-2"/>
      </bottom>
      <diagonal/>
    </border>
    <border>
      <left style="thin">
        <color theme="0" tint="-4.9989318521683403E-2"/>
      </left>
      <right style="medium">
        <color theme="0" tint="-0.24994659260841701"/>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theme="0" tint="-0.24994659260841701"/>
      </left>
      <right style="thin">
        <color theme="0" tint="-4.9989318521683403E-2"/>
      </right>
      <top/>
      <bottom style="medium">
        <color theme="0" tint="-0.24994659260841701"/>
      </bottom>
      <diagonal/>
    </border>
    <border>
      <left style="thin">
        <color theme="0" tint="-4.9989318521683403E-2"/>
      </left>
      <right style="thin">
        <color theme="0" tint="-4.9989318521683403E-2"/>
      </right>
      <top/>
      <bottom style="medium">
        <color theme="0" tint="-0.24994659260841701"/>
      </bottom>
      <diagonal/>
    </border>
    <border>
      <left style="thin">
        <color theme="0" tint="-4.9989318521683403E-2"/>
      </left>
      <right style="medium">
        <color theme="0" tint="-0.24994659260841701"/>
      </right>
      <top/>
      <bottom style="medium">
        <color theme="0" tint="-0.24994659260841701"/>
      </bottom>
      <diagonal/>
    </border>
    <border>
      <left style="thin">
        <color theme="0" tint="-4.9989318521683403E-2"/>
      </left>
      <right/>
      <top style="thin">
        <color theme="0" tint="-4.9989318521683403E-2"/>
      </top>
      <bottom style="medium">
        <color theme="0" tint="-0.34998626667073579"/>
      </bottom>
      <diagonal/>
    </border>
    <border>
      <left style="medium">
        <color theme="0" tint="-0.34998626667073579"/>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style="medium">
        <color theme="0" tint="-0.34998626667073579"/>
      </right>
      <top/>
      <bottom/>
      <diagonal/>
    </border>
    <border>
      <left style="thin">
        <color theme="0" tint="-4.9989318521683403E-2"/>
      </left>
      <right style="thin">
        <color theme="0" tint="-4.9989318521683403E-2"/>
      </right>
      <top style="thin">
        <color theme="0" tint="-4.9989318521683403E-2"/>
      </top>
      <bottom/>
      <diagonal/>
    </border>
    <border>
      <left style="medium">
        <color theme="0" tint="-0.34998626667073579"/>
      </left>
      <right/>
      <top/>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right/>
      <top style="thin">
        <color theme="0" tint="-4.9989318521683403E-2"/>
      </top>
      <bottom/>
      <diagonal/>
    </border>
    <border>
      <left/>
      <right style="medium">
        <color theme="0" tint="-0.34998626667073579"/>
      </right>
      <top style="thin">
        <color theme="0" tint="-4.9989318521683403E-2"/>
      </top>
      <bottom/>
      <diagonal/>
    </border>
    <border>
      <left/>
      <right/>
      <top style="thin">
        <color theme="0" tint="-4.9989318521683403E-2"/>
      </top>
      <bottom style="medium">
        <color theme="0" tint="-0.34998626667073579"/>
      </bottom>
      <diagonal/>
    </border>
    <border>
      <left/>
      <right style="medium">
        <color theme="0" tint="-0.34998626667073579"/>
      </right>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style="medium">
        <color theme="0" tint="-0.24994659260841701"/>
      </left>
      <right style="thin">
        <color theme="0" tint="-4.9989318521683403E-2"/>
      </right>
      <top style="thin">
        <color theme="0" tint="-4.9989318521683403E-2"/>
      </top>
      <bottom style="medium">
        <color theme="0" tint="-0.24994659260841701"/>
      </bottom>
      <diagonal/>
    </border>
    <border>
      <left style="thin">
        <color theme="0" tint="-4.9989318521683403E-2"/>
      </left>
      <right style="medium">
        <color theme="0" tint="-0.24994659260841701"/>
      </right>
      <top style="thin">
        <color theme="0" tint="-4.9989318521683403E-2"/>
      </top>
      <bottom style="medium">
        <color theme="0" tint="-0.24994659260841701"/>
      </bottom>
      <diagonal/>
    </border>
    <border>
      <left style="medium">
        <color theme="0" tint="-0.24994659260841701"/>
      </left>
      <right style="thin">
        <color theme="0" tint="-4.9989318521683403E-2"/>
      </right>
      <top style="medium">
        <color theme="0" tint="-0.24994659260841701"/>
      </top>
      <bottom style="medium">
        <color theme="0" tint="-0.24994659260841701"/>
      </bottom>
      <diagonal/>
    </border>
    <border>
      <left style="thin">
        <color theme="0" tint="-4.9989318521683403E-2"/>
      </left>
      <right style="medium">
        <color theme="0" tint="-0.24994659260841701"/>
      </right>
      <top style="medium">
        <color theme="0" tint="-0.24994659260841701"/>
      </top>
      <bottom style="medium">
        <color theme="0" tint="-0.24994659260841701"/>
      </bottom>
      <diagonal/>
    </border>
  </borders>
  <cellStyleXfs count="2">
    <xf numFmtId="0" fontId="0" fillId="0" borderId="0"/>
    <xf numFmtId="0" fontId="25" fillId="0" borderId="0"/>
  </cellStyleXfs>
  <cellXfs count="505">
    <xf numFmtId="0" fontId="0" fillId="0" borderId="0" xfId="0"/>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justify" vertical="center"/>
    </xf>
    <xf numFmtId="0" fontId="2" fillId="0" borderId="0" xfId="0" applyFont="1" applyBorder="1" applyAlignment="1">
      <alignment vertical="center"/>
    </xf>
    <xf numFmtId="0" fontId="6" fillId="0" borderId="0" xfId="0" applyFont="1" applyBorder="1" applyAlignment="1">
      <alignment horizontal="left" vertical="center"/>
    </xf>
    <xf numFmtId="0" fontId="10" fillId="0" borderId="0" xfId="0" applyFont="1" applyBorder="1" applyAlignment="1">
      <alignment horizontal="justify" vertical="center"/>
    </xf>
    <xf numFmtId="0" fontId="3" fillId="0" borderId="0" xfId="0" applyFont="1" applyBorder="1" applyAlignment="1">
      <alignment horizontal="center" vertical="center"/>
    </xf>
    <xf numFmtId="0" fontId="3" fillId="0" borderId="0" xfId="0" applyFont="1"/>
    <xf numFmtId="0" fontId="3" fillId="0" borderId="0" xfId="0" applyFont="1" applyBorder="1"/>
    <xf numFmtId="0" fontId="1" fillId="0" borderId="0" xfId="0" applyFont="1" applyFill="1" applyBorder="1" applyAlignment="1">
      <alignment horizontal="center" vertical="center" wrapText="1"/>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3" fillId="0" borderId="0" xfId="0" applyFont="1" applyBorder="1" applyAlignment="1" applyProtection="1">
      <alignment vertical="center"/>
      <protection locked="0"/>
    </xf>
    <xf numFmtId="0" fontId="8" fillId="0" borderId="0" xfId="0" applyFont="1" applyBorder="1" applyAlignment="1" applyProtection="1">
      <alignment horizontal="left" vertical="center"/>
      <protection locked="0"/>
    </xf>
    <xf numFmtId="0" fontId="13" fillId="0" borderId="0" xfId="0" applyFont="1" applyAlignment="1">
      <alignment horizontal="justify" vertical="center"/>
    </xf>
    <xf numFmtId="0" fontId="3" fillId="0" borderId="0" xfId="0" applyFont="1" applyBorder="1" applyAlignment="1">
      <alignment horizontal="justify" vertical="center"/>
    </xf>
    <xf numFmtId="0" fontId="14" fillId="4" borderId="4" xfId="0" applyFont="1" applyFill="1" applyBorder="1" applyAlignment="1">
      <alignment horizontal="left" vertical="center" wrapText="1"/>
    </xf>
    <xf numFmtId="0" fontId="15" fillId="0" borderId="0" xfId="0" applyFont="1"/>
    <xf numFmtId="0" fontId="14" fillId="4" borderId="0" xfId="0" applyFont="1" applyFill="1" applyBorder="1" applyAlignment="1">
      <alignment horizontal="left" vertical="center" wrapText="1"/>
    </xf>
    <xf numFmtId="0" fontId="3" fillId="0" borderId="0" xfId="0" applyFont="1" applyAlignment="1">
      <alignment horizontal="right" vertical="center"/>
    </xf>
    <xf numFmtId="164" fontId="3" fillId="0" borderId="0" xfId="0" applyNumberFormat="1" applyFont="1" applyAlignment="1">
      <alignment horizontal="right" vertical="center"/>
    </xf>
    <xf numFmtId="0" fontId="3" fillId="0" borderId="0" xfId="0" applyFont="1" applyAlignment="1" applyProtection="1">
      <alignment vertical="center"/>
      <protection locked="0"/>
    </xf>
    <xf numFmtId="0" fontId="6" fillId="0" borderId="0" xfId="0" applyFont="1" applyBorder="1" applyAlignment="1">
      <alignment horizontal="center" vertical="center"/>
    </xf>
    <xf numFmtId="0" fontId="3" fillId="0" borderId="0" xfId="0" applyFont="1" applyBorder="1" applyAlignment="1">
      <alignment horizontal="left" vertical="center" wrapText="1"/>
    </xf>
    <xf numFmtId="0" fontId="1" fillId="0" borderId="0" xfId="0" applyFont="1" applyBorder="1" applyAlignment="1">
      <alignment horizontal="center" vertical="center"/>
    </xf>
    <xf numFmtId="0" fontId="0" fillId="0" borderId="0" xfId="0" applyAlignment="1">
      <alignment vertical="center" wrapText="1"/>
    </xf>
    <xf numFmtId="0" fontId="14" fillId="0" borderId="0" xfId="0" applyFont="1"/>
    <xf numFmtId="0" fontId="1" fillId="0" borderId="0" xfId="0" applyFont="1" applyBorder="1" applyAlignment="1">
      <alignment horizontal="left" vertical="center" indent="4"/>
    </xf>
    <xf numFmtId="0" fontId="3" fillId="0" borderId="0" xfId="0" applyFont="1" applyAlignment="1"/>
    <xf numFmtId="0" fontId="3" fillId="0" borderId="0" xfId="0" applyFont="1" applyAlignment="1">
      <alignment horizontal="left" vertical="center" wrapText="1"/>
    </xf>
    <xf numFmtId="0" fontId="1" fillId="0" borderId="0" xfId="0" applyFont="1" applyAlignment="1">
      <alignment horizontal="left" vertical="center" indent="2"/>
    </xf>
    <xf numFmtId="0" fontId="1" fillId="0" borderId="0" xfId="0" applyFont="1" applyAlignment="1">
      <alignment horizontal="left" vertical="center" indent="3"/>
    </xf>
    <xf numFmtId="0" fontId="16" fillId="0" borderId="0" xfId="0" applyFont="1" applyAlignment="1">
      <alignment vertical="center"/>
    </xf>
    <xf numFmtId="0" fontId="16" fillId="0" borderId="0" xfId="0" applyFont="1" applyAlignment="1">
      <alignment vertical="center" wrapText="1"/>
    </xf>
    <xf numFmtId="0" fontId="3" fillId="0" borderId="0" xfId="0" applyFont="1" applyProtection="1"/>
    <xf numFmtId="0" fontId="5" fillId="3" borderId="6" xfId="0" applyFont="1" applyFill="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pplyProtection="1">
      <alignment horizontal="left" vertical="center"/>
      <protection locked="0"/>
    </xf>
    <xf numFmtId="0" fontId="15" fillId="0" borderId="9" xfId="0" applyFont="1" applyBorder="1" applyAlignment="1">
      <alignment horizontal="left" vertical="center"/>
    </xf>
    <xf numFmtId="0" fontId="15" fillId="0" borderId="10" xfId="0" applyFont="1" applyBorder="1" applyAlignment="1" applyProtection="1">
      <alignment horizontal="left" vertical="center"/>
      <protection locked="0"/>
    </xf>
    <xf numFmtId="0" fontId="15" fillId="0" borderId="11" xfId="0" applyFont="1" applyBorder="1" applyAlignment="1">
      <alignment horizontal="left" vertical="center" wrapText="1"/>
    </xf>
    <xf numFmtId="164" fontId="15" fillId="0" borderId="12" xfId="0" applyNumberFormat="1" applyFont="1" applyFill="1" applyBorder="1" applyAlignment="1" applyProtection="1">
      <alignment horizontal="left" vertical="center" wrapText="1"/>
      <protection locked="0"/>
    </xf>
    <xf numFmtId="0" fontId="6" fillId="0" borderId="0" xfId="0" applyFont="1" applyAlignment="1">
      <alignment vertical="center"/>
    </xf>
    <xf numFmtId="0" fontId="15" fillId="0" borderId="13" xfId="0" applyFont="1" applyBorder="1" applyAlignment="1">
      <alignment horizontal="left" vertical="center" wrapText="1"/>
    </xf>
    <xf numFmtId="0" fontId="6" fillId="0" borderId="14" xfId="0" applyFont="1" applyBorder="1" applyAlignment="1">
      <alignment horizontal="center" wrapText="1"/>
    </xf>
    <xf numFmtId="0" fontId="15" fillId="0" borderId="9" xfId="0" applyFont="1" applyBorder="1" applyAlignment="1">
      <alignment horizontal="left" vertical="center" wrapText="1"/>
    </xf>
    <xf numFmtId="0" fontId="18" fillId="0" borderId="12" xfId="0" applyFont="1" applyBorder="1" applyAlignment="1" applyProtection="1">
      <alignment horizontal="center" vertical="center" wrapText="1"/>
      <protection locked="0"/>
    </xf>
    <xf numFmtId="0" fontId="15" fillId="0" borderId="15" xfId="0" applyFont="1" applyBorder="1" applyAlignment="1">
      <alignment horizontal="left" vertical="center" wrapText="1"/>
    </xf>
    <xf numFmtId="0" fontId="19" fillId="0" borderId="16" xfId="0" applyFont="1" applyBorder="1" applyAlignment="1">
      <alignment horizontal="center" vertical="center" wrapText="1"/>
    </xf>
    <xf numFmtId="0" fontId="15" fillId="0" borderId="8" xfId="0" applyFont="1" applyFill="1" applyBorder="1" applyAlignment="1" applyProtection="1">
      <alignment horizontal="centerContinuous" vertical="center" wrapText="1"/>
      <protection locked="0"/>
    </xf>
    <xf numFmtId="0" fontId="15" fillId="0" borderId="19" xfId="0" applyFont="1" applyFill="1" applyBorder="1" applyAlignment="1" applyProtection="1">
      <alignment horizontal="centerContinuous" vertical="center" wrapText="1"/>
      <protection locked="0"/>
    </xf>
    <xf numFmtId="0" fontId="15" fillId="0" borderId="12" xfId="0" applyFont="1" applyFill="1" applyBorder="1" applyAlignment="1" applyProtection="1">
      <alignment horizontal="centerContinuous" vertical="center" wrapText="1"/>
      <protection locked="0"/>
    </xf>
    <xf numFmtId="0" fontId="3" fillId="0" borderId="0" xfId="0" applyFont="1" applyFill="1" applyBorder="1" applyAlignment="1" applyProtection="1">
      <alignment vertical="center" wrapText="1"/>
    </xf>
    <xf numFmtId="0" fontId="3" fillId="0" borderId="0" xfId="0" applyFont="1" applyBorder="1" applyAlignment="1" applyProtection="1">
      <alignment horizontal="left" vertical="center"/>
    </xf>
    <xf numFmtId="0" fontId="3" fillId="0" borderId="0" xfId="0" applyFont="1" applyAlignment="1" applyProtection="1">
      <alignment horizontal="left" vertical="center"/>
    </xf>
    <xf numFmtId="0" fontId="6" fillId="0" borderId="0" xfId="0" applyFont="1"/>
    <xf numFmtId="0" fontId="7" fillId="0" borderId="0" xfId="0" applyFont="1" applyProtection="1"/>
    <xf numFmtId="0" fontId="11" fillId="0" borderId="17" xfId="0" applyFont="1" applyFill="1" applyBorder="1" applyAlignment="1">
      <alignment vertical="center" wrapText="1"/>
    </xf>
    <xf numFmtId="0" fontId="18" fillId="0" borderId="14" xfId="0" applyFont="1" applyBorder="1" applyAlignment="1">
      <alignment horizontal="center" vertical="center" wrapText="1"/>
    </xf>
    <xf numFmtId="0" fontId="18" fillId="0" borderId="0" xfId="0" applyFont="1" applyBorder="1" applyAlignment="1">
      <alignment vertical="center" wrapText="1"/>
    </xf>
    <xf numFmtId="0" fontId="15" fillId="0" borderId="18" xfId="0" applyFont="1" applyBorder="1" applyAlignment="1">
      <alignment vertical="center" wrapText="1"/>
    </xf>
    <xf numFmtId="0" fontId="6" fillId="0" borderId="19" xfId="0" applyFont="1" applyBorder="1" applyAlignment="1">
      <alignment horizontal="center" wrapText="1"/>
    </xf>
    <xf numFmtId="0" fontId="6" fillId="0" borderId="0" xfId="0" applyFont="1" applyFill="1" applyBorder="1" applyAlignment="1"/>
    <xf numFmtId="0" fontId="15" fillId="0" borderId="19" xfId="0" applyFont="1" applyBorder="1" applyAlignment="1" applyProtection="1">
      <alignment vertical="center" wrapText="1"/>
      <protection locked="0"/>
    </xf>
    <xf numFmtId="0" fontId="18" fillId="0" borderId="0" xfId="0" applyFont="1" applyFill="1" applyBorder="1" applyAlignment="1" applyProtection="1">
      <alignment vertical="center"/>
    </xf>
    <xf numFmtId="0" fontId="15" fillId="0" borderId="11" xfId="0" applyFont="1" applyBorder="1" applyAlignment="1">
      <alignment vertical="center" wrapText="1"/>
    </xf>
    <xf numFmtId="166" fontId="15" fillId="0" borderId="12" xfId="0" applyNumberFormat="1" applyFont="1" applyBorder="1" applyAlignment="1" applyProtection="1">
      <alignment horizontal="center" vertical="center" wrapText="1"/>
      <protection locked="0"/>
    </xf>
    <xf numFmtId="165" fontId="18" fillId="0" borderId="0" xfId="0" applyNumberFormat="1" applyFont="1" applyFill="1" applyBorder="1" applyAlignment="1" applyProtection="1">
      <alignment vertical="center"/>
    </xf>
    <xf numFmtId="0" fontId="15" fillId="0" borderId="0" xfId="0" applyFont="1" applyBorder="1" applyAlignment="1">
      <alignment horizontal="left" vertical="center" wrapText="1"/>
    </xf>
    <xf numFmtId="0" fontId="6" fillId="0" borderId="0" xfId="0" applyFont="1" applyFill="1" applyBorder="1" applyAlignment="1">
      <alignment horizontal="center" wrapText="1"/>
    </xf>
    <xf numFmtId="0" fontId="14" fillId="0" borderId="0" xfId="0" applyFont="1" applyBorder="1" applyAlignment="1" applyProtection="1">
      <alignment horizontal="left" vertical="center" wrapText="1"/>
    </xf>
    <xf numFmtId="0" fontId="20" fillId="0" borderId="0" xfId="0" applyFont="1" applyBorder="1" applyAlignment="1">
      <alignment horizontal="centerContinuous" vertical="top" wrapText="1"/>
    </xf>
    <xf numFmtId="0" fontId="15" fillId="0" borderId="0" xfId="0" applyFont="1" applyBorder="1" applyAlignment="1">
      <alignment horizontal="centerContinuous" vertical="center" wrapText="1"/>
    </xf>
    <xf numFmtId="0" fontId="6" fillId="0" borderId="0" xfId="0" applyFont="1" applyFill="1" applyBorder="1" applyAlignment="1">
      <alignment horizontal="centerContinuous" wrapText="1"/>
    </xf>
    <xf numFmtId="0" fontId="14" fillId="0" borderId="0" xfId="0" applyFont="1" applyBorder="1" applyAlignment="1" applyProtection="1">
      <alignment horizontal="centerContinuous" vertical="center" wrapText="1"/>
    </xf>
    <xf numFmtId="0" fontId="16" fillId="0" borderId="0" xfId="0" applyFont="1" applyAlignment="1">
      <alignment horizontal="left" vertical="center" wrapText="1"/>
    </xf>
    <xf numFmtId="0" fontId="3" fillId="0" borderId="0" xfId="0" applyFont="1" applyAlignment="1">
      <alignment vertical="center" wrapText="1"/>
    </xf>
    <xf numFmtId="0" fontId="15" fillId="0" borderId="0" xfId="0" applyFont="1" applyBorder="1" applyAlignment="1">
      <alignment horizontal="justify" vertical="center"/>
    </xf>
    <xf numFmtId="0" fontId="15" fillId="0" borderId="18" xfId="0" applyFont="1" applyBorder="1" applyAlignment="1">
      <alignment horizontal="justify" vertical="center"/>
    </xf>
    <xf numFmtId="0" fontId="15" fillId="0" borderId="7" xfId="0" applyFont="1" applyBorder="1" applyAlignment="1">
      <alignment horizontal="justify" vertical="center"/>
    </xf>
    <xf numFmtId="0" fontId="17" fillId="3" borderId="6" xfId="0" applyFont="1" applyFill="1" applyBorder="1" applyAlignment="1">
      <alignment horizontal="left" vertical="center"/>
    </xf>
    <xf numFmtId="0" fontId="15" fillId="0" borderId="18" xfId="0" applyFont="1" applyBorder="1" applyAlignment="1">
      <alignment horizontal="left" vertical="center"/>
    </xf>
    <xf numFmtId="0" fontId="15" fillId="0" borderId="11" xfId="0" applyFont="1" applyBorder="1" applyAlignment="1">
      <alignment horizontal="left" vertical="center"/>
    </xf>
    <xf numFmtId="0" fontId="15" fillId="0" borderId="18" xfId="0" applyFont="1" applyBorder="1" applyAlignment="1">
      <alignment vertical="center"/>
    </xf>
    <xf numFmtId="0" fontId="15" fillId="0" borderId="7" xfId="0" applyFont="1" applyBorder="1" applyAlignment="1">
      <alignment vertical="center"/>
    </xf>
    <xf numFmtId="0" fontId="14" fillId="4" borderId="4" xfId="0" applyFont="1" applyFill="1" applyBorder="1" applyAlignment="1">
      <alignment horizontal="center" vertical="center" wrapText="1"/>
    </xf>
    <xf numFmtId="0" fontId="15" fillId="0" borderId="0" xfId="0" applyFont="1" applyAlignment="1">
      <alignment horizontal="center"/>
    </xf>
    <xf numFmtId="0" fontId="15" fillId="0" borderId="19" xfId="0" applyFont="1" applyBorder="1" applyAlignment="1" applyProtection="1">
      <alignment horizontal="center" vertical="center"/>
      <protection locked="0"/>
    </xf>
    <xf numFmtId="166" fontId="18" fillId="0" borderId="19" xfId="0" applyNumberFormat="1" applyFont="1" applyBorder="1" applyAlignment="1" applyProtection="1">
      <alignment horizontal="left" vertical="center"/>
      <protection locked="0"/>
    </xf>
    <xf numFmtId="0" fontId="3" fillId="0" borderId="0" xfId="0" applyFont="1" applyBorder="1" applyAlignment="1">
      <alignment horizontal="center" vertical="center" wrapText="1"/>
    </xf>
    <xf numFmtId="165" fontId="3" fillId="0" borderId="0" xfId="0" applyNumberFormat="1" applyFont="1" applyBorder="1" applyAlignment="1">
      <alignment horizontal="center" vertical="center" wrapText="1"/>
    </xf>
    <xf numFmtId="0" fontId="23" fillId="0" borderId="0" xfId="0" applyFont="1" applyBorder="1" applyAlignment="1">
      <alignment vertical="center"/>
    </xf>
    <xf numFmtId="0" fontId="24" fillId="0" borderId="0" xfId="0" applyFont="1" applyAlignment="1">
      <alignment horizontal="left" vertical="center"/>
    </xf>
    <xf numFmtId="0" fontId="23" fillId="0" borderId="0" xfId="0" applyFont="1"/>
    <xf numFmtId="0" fontId="15" fillId="0" borderId="18" xfId="0" applyFont="1" applyBorder="1" applyAlignment="1">
      <alignment horizontal="left" vertical="center" wrapText="1"/>
    </xf>
    <xf numFmtId="0" fontId="16" fillId="0" borderId="0" xfId="0" applyFont="1" applyAlignment="1">
      <alignment horizontal="left" vertical="center" wrapText="1"/>
    </xf>
    <xf numFmtId="0" fontId="15" fillId="0" borderId="11" xfId="0" applyFont="1" applyFill="1" applyBorder="1" applyAlignment="1">
      <alignment horizontal="justify" vertical="center"/>
    </xf>
    <xf numFmtId="0" fontId="3" fillId="0" borderId="23" xfId="0" applyFont="1" applyBorder="1" applyAlignment="1">
      <alignment horizontal="justify" vertical="center"/>
    </xf>
    <xf numFmtId="0" fontId="15" fillId="0" borderId="22" xfId="0" applyFont="1" applyBorder="1" applyAlignment="1">
      <alignment horizontal="left" vertical="center"/>
    </xf>
    <xf numFmtId="0" fontId="15" fillId="0" borderId="11" xfId="0" applyFont="1" applyBorder="1" applyAlignment="1">
      <alignment horizontal="justify" vertical="center"/>
    </xf>
    <xf numFmtId="0" fontId="6" fillId="0" borderId="8" xfId="0" applyFont="1" applyBorder="1" applyAlignment="1">
      <alignment horizontal="center" wrapText="1"/>
    </xf>
    <xf numFmtId="0" fontId="3" fillId="0" borderId="0" xfId="0" applyFont="1" applyAlignment="1">
      <alignment horizontal="left" vertical="center" wrapText="1"/>
    </xf>
    <xf numFmtId="0" fontId="15" fillId="0" borderId="0" xfId="0" applyFont="1" applyBorder="1" applyAlignment="1">
      <alignment horizontal="center" vertical="center"/>
    </xf>
    <xf numFmtId="0" fontId="11" fillId="0" borderId="17" xfId="0" applyFont="1" applyBorder="1" applyAlignment="1">
      <alignment horizontal="left" vertical="center" wrapText="1"/>
    </xf>
    <xf numFmtId="0" fontId="18" fillId="0" borderId="18" xfId="0" applyFont="1" applyBorder="1" applyAlignment="1">
      <alignment horizontal="left" vertical="center" wrapText="1"/>
    </xf>
    <xf numFmtId="0" fontId="11" fillId="0" borderId="0" xfId="0" applyFont="1" applyBorder="1" applyAlignment="1">
      <alignment horizontal="centerContinuous" vertical="center"/>
    </xf>
    <xf numFmtId="0" fontId="11" fillId="0" borderId="24" xfId="0" applyFont="1" applyBorder="1" applyAlignment="1">
      <alignment horizontal="left" vertical="center" wrapText="1"/>
    </xf>
    <xf numFmtId="0" fontId="26" fillId="5" borderId="25" xfId="1" applyFont="1" applyFill="1" applyBorder="1"/>
    <xf numFmtId="0" fontId="27" fillId="5" borderId="0" xfId="1" applyFont="1" applyFill="1"/>
    <xf numFmtId="0" fontId="27" fillId="5" borderId="0" xfId="1" applyFont="1" applyFill="1" applyAlignment="1">
      <alignment horizontal="center"/>
    </xf>
    <xf numFmtId="0" fontId="27" fillId="5" borderId="0" xfId="1" applyFont="1" applyFill="1" applyProtection="1">
      <protection hidden="1"/>
    </xf>
    <xf numFmtId="0" fontId="30" fillId="5" borderId="0" xfId="1" applyFont="1" applyFill="1" applyAlignment="1" applyProtection="1">
      <alignment horizontal="center"/>
      <protection hidden="1"/>
    </xf>
    <xf numFmtId="0" fontId="31" fillId="7" borderId="25" xfId="1" applyFont="1" applyFill="1" applyBorder="1" applyProtection="1">
      <protection hidden="1"/>
    </xf>
    <xf numFmtId="0" fontId="31" fillId="7" borderId="29" xfId="1" applyFont="1" applyFill="1" applyBorder="1" applyProtection="1">
      <protection hidden="1"/>
    </xf>
    <xf numFmtId="0" fontId="32" fillId="7" borderId="29" xfId="1" applyFont="1" applyFill="1" applyBorder="1" applyAlignment="1" applyProtection="1">
      <alignment horizontal="center"/>
      <protection hidden="1"/>
    </xf>
    <xf numFmtId="0" fontId="31" fillId="7" borderId="30" xfId="1" applyFont="1" applyFill="1" applyBorder="1" applyAlignment="1" applyProtection="1">
      <alignment horizontal="center"/>
      <protection hidden="1"/>
    </xf>
    <xf numFmtId="0" fontId="27" fillId="5" borderId="0" xfId="1" applyFont="1" applyFill="1" applyAlignment="1" applyProtection="1">
      <alignment horizontal="center"/>
      <protection hidden="1"/>
    </xf>
    <xf numFmtId="0" fontId="33" fillId="5" borderId="0" xfId="1" applyFont="1" applyFill="1" applyAlignment="1">
      <alignment horizontal="center"/>
    </xf>
    <xf numFmtId="0" fontId="14" fillId="7" borderId="31" xfId="1" applyFont="1" applyFill="1" applyBorder="1" applyAlignment="1">
      <alignment horizontal="center"/>
    </xf>
    <xf numFmtId="0" fontId="21" fillId="7" borderId="0" xfId="1" applyFont="1" applyFill="1" applyBorder="1" applyProtection="1">
      <protection hidden="1"/>
    </xf>
    <xf numFmtId="0" fontId="21" fillId="7" borderId="0" xfId="1" applyFont="1" applyFill="1" applyBorder="1" applyAlignment="1" applyProtection="1">
      <alignment horizontal="center"/>
      <protection hidden="1"/>
    </xf>
    <xf numFmtId="0" fontId="21" fillId="7" borderId="32" xfId="1" applyFont="1" applyFill="1" applyBorder="1" applyAlignment="1" applyProtection="1">
      <alignment horizontal="center"/>
      <protection hidden="1"/>
    </xf>
    <xf numFmtId="16" fontId="27" fillId="7" borderId="31" xfId="1" quotePrefix="1" applyNumberFormat="1" applyFont="1" applyFill="1" applyBorder="1" applyAlignment="1">
      <alignment horizontal="center"/>
    </xf>
    <xf numFmtId="0" fontId="21" fillId="7" borderId="0" xfId="1" applyFont="1" applyFill="1" applyBorder="1" applyAlignment="1" applyProtection="1">
      <alignment wrapText="1"/>
      <protection hidden="1"/>
    </xf>
    <xf numFmtId="0" fontId="15" fillId="7" borderId="0" xfId="1" applyFont="1" applyFill="1" applyBorder="1"/>
    <xf numFmtId="0" fontId="18" fillId="7" borderId="32" xfId="1" applyFont="1" applyFill="1" applyBorder="1" applyAlignment="1" applyProtection="1">
      <alignment horizontal="center"/>
    </xf>
    <xf numFmtId="0" fontId="15" fillId="7" borderId="0" xfId="1" applyFont="1" applyFill="1" applyBorder="1" applyProtection="1">
      <protection hidden="1"/>
    </xf>
    <xf numFmtId="0" fontId="27" fillId="7" borderId="31" xfId="1" applyFont="1" applyFill="1" applyBorder="1" applyAlignment="1">
      <alignment horizontal="center"/>
    </xf>
    <xf numFmtId="0" fontId="34" fillId="0" borderId="0" xfId="0" applyFont="1"/>
    <xf numFmtId="0" fontId="35" fillId="0" borderId="0" xfId="0" applyFont="1"/>
    <xf numFmtId="0" fontId="36" fillId="7" borderId="0" xfId="1" applyFont="1" applyFill="1" applyBorder="1" applyProtection="1">
      <protection hidden="1"/>
    </xf>
    <xf numFmtId="0" fontId="37" fillId="7" borderId="0" xfId="1" applyFont="1" applyFill="1" applyBorder="1" applyProtection="1">
      <protection hidden="1"/>
    </xf>
    <xf numFmtId="0" fontId="36" fillId="7" borderId="0" xfId="1" applyFont="1" applyFill="1" applyBorder="1" applyAlignment="1" applyProtection="1">
      <alignment horizontal="center"/>
      <protection hidden="1"/>
    </xf>
    <xf numFmtId="0" fontId="38" fillId="7" borderId="32" xfId="1" applyFont="1" applyFill="1" applyBorder="1" applyAlignment="1" applyProtection="1">
      <alignment horizontal="center"/>
    </xf>
    <xf numFmtId="0" fontId="27" fillId="7" borderId="31" xfId="1" quotePrefix="1" applyNumberFormat="1" applyFont="1" applyFill="1" applyBorder="1" applyAlignment="1">
      <alignment horizontal="center"/>
    </xf>
    <xf numFmtId="0" fontId="19" fillId="7" borderId="0" xfId="0" applyFont="1" applyFill="1" applyBorder="1" applyAlignment="1" applyProtection="1">
      <alignment vertical="center"/>
    </xf>
    <xf numFmtId="0" fontId="27" fillId="7" borderId="0" xfId="1" applyFont="1" applyFill="1" applyBorder="1" applyProtection="1">
      <protection hidden="1"/>
    </xf>
    <xf numFmtId="0" fontId="14" fillId="7" borderId="0" xfId="1" applyFont="1" applyFill="1" applyBorder="1" applyAlignment="1" applyProtection="1">
      <alignment horizontal="center"/>
      <protection hidden="1"/>
    </xf>
    <xf numFmtId="0" fontId="14" fillId="7" borderId="32" xfId="1" applyFont="1" applyFill="1" applyBorder="1" applyAlignment="1" applyProtection="1">
      <alignment horizontal="center"/>
      <protection hidden="1"/>
    </xf>
    <xf numFmtId="0" fontId="27" fillId="7" borderId="31" xfId="1" quotePrefix="1" applyFont="1" applyFill="1" applyBorder="1" applyAlignment="1">
      <alignment horizontal="center"/>
    </xf>
    <xf numFmtId="0" fontId="8" fillId="7" borderId="32" xfId="1" applyFont="1" applyFill="1" applyBorder="1" applyAlignment="1" applyProtection="1">
      <alignment horizontal="center"/>
    </xf>
    <xf numFmtId="0" fontId="27" fillId="7" borderId="31" xfId="1" applyFont="1" applyFill="1" applyBorder="1"/>
    <xf numFmtId="0" fontId="27" fillId="7" borderId="33" xfId="1" applyFont="1" applyFill="1" applyBorder="1"/>
    <xf numFmtId="0" fontId="27" fillId="7" borderId="34" xfId="1" applyFont="1" applyFill="1" applyBorder="1" applyProtection="1">
      <protection hidden="1"/>
    </xf>
    <xf numFmtId="0" fontId="27" fillId="7" borderId="34" xfId="1" applyFont="1" applyFill="1" applyBorder="1" applyAlignment="1" applyProtection="1">
      <alignment horizontal="center"/>
      <protection hidden="1"/>
    </xf>
    <xf numFmtId="0" fontId="27" fillId="7" borderId="35" xfId="1" applyFont="1" applyFill="1" applyBorder="1" applyAlignment="1" applyProtection="1">
      <alignment horizontal="center"/>
      <protection hidden="1"/>
    </xf>
    <xf numFmtId="0" fontId="15" fillId="0" borderId="18"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7" xfId="0" applyFont="1" applyBorder="1" applyAlignment="1">
      <alignment horizontal="left" vertical="center" wrapText="1"/>
    </xf>
    <xf numFmtId="0" fontId="3" fillId="3" borderId="6" xfId="0" applyFont="1" applyFill="1" applyBorder="1" applyAlignment="1">
      <alignment vertical="center"/>
    </xf>
    <xf numFmtId="0" fontId="6" fillId="0" borderId="19" xfId="0" applyFont="1" applyFill="1" applyBorder="1" applyAlignment="1">
      <alignment horizontal="center" wrapText="1"/>
    </xf>
    <xf numFmtId="0" fontId="15" fillId="0" borderId="44" xfId="0" applyFont="1" applyBorder="1" applyAlignment="1" applyProtection="1">
      <alignment horizontal="left" vertical="center" wrapText="1"/>
    </xf>
    <xf numFmtId="0" fontId="15" fillId="0" borderId="45" xfId="0" applyFont="1" applyBorder="1" applyAlignment="1" applyProtection="1">
      <alignment horizontal="center" vertical="center"/>
      <protection locked="0"/>
    </xf>
    <xf numFmtId="0" fontId="18" fillId="0" borderId="19" xfId="0" applyFont="1" applyFill="1" applyBorder="1" applyAlignment="1" applyProtection="1">
      <alignment horizontal="left" vertical="center" wrapText="1"/>
      <protection locked="0"/>
    </xf>
    <xf numFmtId="0" fontId="15" fillId="0" borderId="19" xfId="0" applyNumberFormat="1" applyFont="1" applyBorder="1" applyAlignment="1" applyProtection="1">
      <alignment horizontal="center" vertical="center"/>
    </xf>
    <xf numFmtId="0" fontId="15" fillId="0" borderId="12" xfId="0" applyNumberFormat="1" applyFont="1" applyBorder="1" applyAlignment="1" applyProtection="1">
      <alignment horizontal="center" vertical="center"/>
    </xf>
    <xf numFmtId="0" fontId="21" fillId="3" borderId="1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19" fillId="3" borderId="15" xfId="0" applyFont="1" applyFill="1" applyBorder="1" applyAlignment="1">
      <alignment vertical="center" wrapText="1"/>
    </xf>
    <xf numFmtId="0" fontId="15" fillId="0" borderId="0" xfId="0" applyFont="1" applyAlignment="1"/>
    <xf numFmtId="0" fontId="15" fillId="0" borderId="0" xfId="0" applyNumberFormat="1" applyFont="1" applyBorder="1" applyAlignment="1" applyProtection="1">
      <alignment horizontal="center" vertical="center"/>
    </xf>
    <xf numFmtId="0" fontId="15" fillId="0" borderId="0" xfId="0" applyFont="1" applyAlignment="1">
      <alignment horizontal="center" vertical="center"/>
    </xf>
    <xf numFmtId="0" fontId="15" fillId="0" borderId="18" xfId="0" applyFont="1" applyBorder="1" applyAlignment="1">
      <alignment horizontal="center" vertical="center"/>
    </xf>
    <xf numFmtId="0" fontId="15" fillId="0" borderId="47" xfId="0" applyFont="1" applyBorder="1" applyAlignment="1">
      <alignment horizontal="center" vertical="center"/>
    </xf>
    <xf numFmtId="0" fontId="15" fillId="0" borderId="47" xfId="0" applyFont="1" applyBorder="1" applyAlignment="1" applyProtection="1">
      <alignment horizontal="center" vertical="center" wrapText="1"/>
      <protection locked="0"/>
    </xf>
    <xf numFmtId="0" fontId="15" fillId="0" borderId="18" xfId="0" applyFont="1" applyBorder="1" applyAlignment="1" applyProtection="1">
      <alignment vertical="center"/>
      <protection locked="0"/>
    </xf>
    <xf numFmtId="0" fontId="15" fillId="0" borderId="47" xfId="0" applyFont="1" applyBorder="1" applyAlignment="1" applyProtection="1">
      <alignment vertical="center"/>
      <protection locked="0"/>
    </xf>
    <xf numFmtId="0" fontId="15" fillId="0" borderId="11" xfId="0" applyFont="1" applyBorder="1" applyAlignment="1">
      <alignment horizontal="center" vertical="center"/>
    </xf>
    <xf numFmtId="0" fontId="15" fillId="0" borderId="48" xfId="0" applyFont="1" applyBorder="1" applyAlignment="1">
      <alignment horizontal="center" vertical="center"/>
    </xf>
    <xf numFmtId="0" fontId="15" fillId="0" borderId="48" xfId="0" applyFont="1" applyBorder="1" applyAlignment="1" applyProtection="1">
      <alignment horizontal="center" vertical="center" wrapText="1"/>
      <protection locked="0"/>
    </xf>
    <xf numFmtId="0" fontId="15" fillId="0" borderId="11" xfId="0" applyFont="1" applyBorder="1" applyAlignment="1" applyProtection="1">
      <alignment vertical="center"/>
      <protection locked="0"/>
    </xf>
    <xf numFmtId="0" fontId="15" fillId="0" borderId="48" xfId="0" applyFont="1" applyBorder="1" applyAlignment="1" applyProtection="1">
      <alignment vertical="center"/>
      <protection locked="0"/>
    </xf>
    <xf numFmtId="0" fontId="15" fillId="0" borderId="49" xfId="0" applyFont="1" applyBorder="1" applyAlignment="1" applyProtection="1">
      <alignment horizontal="center" vertical="center" wrapText="1"/>
    </xf>
    <xf numFmtId="0" fontId="6" fillId="0" borderId="0" xfId="0" applyFont="1" applyAlignment="1">
      <alignment vertical="center" wrapText="1"/>
    </xf>
    <xf numFmtId="0" fontId="15" fillId="0" borderId="47" xfId="0" applyFont="1" applyBorder="1" applyAlignment="1" applyProtection="1">
      <alignment horizontal="center" vertical="center" wrapText="1"/>
    </xf>
    <xf numFmtId="0" fontId="15" fillId="0" borderId="48" xfId="0" applyFont="1" applyBorder="1" applyAlignment="1" applyProtection="1">
      <alignment horizontal="center" vertical="center" wrapText="1"/>
    </xf>
    <xf numFmtId="0" fontId="19" fillId="3" borderId="5" xfId="0" applyFont="1" applyFill="1" applyBorder="1" applyAlignment="1">
      <alignment horizontal="left" vertical="center"/>
    </xf>
    <xf numFmtId="0" fontId="19" fillId="3" borderId="15" xfId="0" applyFont="1" applyFill="1" applyBorder="1" applyAlignment="1">
      <alignment horizontal="left" vertical="center"/>
    </xf>
    <xf numFmtId="0" fontId="19" fillId="3" borderId="15" xfId="0" applyFont="1" applyFill="1" applyBorder="1" applyAlignment="1">
      <alignment horizontal="center" vertical="center" wrapText="1"/>
    </xf>
    <xf numFmtId="0" fontId="15" fillId="0" borderId="7" xfId="0" applyFont="1" applyBorder="1" applyAlignment="1">
      <alignment horizontal="center" vertical="center"/>
    </xf>
    <xf numFmtId="0" fontId="15" fillId="0" borderId="49" xfId="0" applyFont="1" applyBorder="1" applyAlignment="1">
      <alignment horizontal="center" vertical="center"/>
    </xf>
    <xf numFmtId="0" fontId="15" fillId="0" borderId="49" xfId="0" applyFont="1" applyBorder="1" applyAlignment="1" applyProtection="1">
      <alignment horizontal="center" vertical="center" wrapText="1"/>
      <protection locked="0"/>
    </xf>
    <xf numFmtId="0" fontId="15" fillId="0" borderId="8" xfId="0" applyNumberFormat="1" applyFont="1" applyBorder="1" applyAlignment="1" applyProtection="1">
      <alignment horizontal="center" vertical="center"/>
    </xf>
    <xf numFmtId="0" fontId="15" fillId="0" borderId="7" xfId="0" applyFont="1" applyBorder="1" applyAlignment="1" applyProtection="1">
      <alignment vertical="center"/>
      <protection locked="0"/>
    </xf>
    <xf numFmtId="0" fontId="15" fillId="0" borderId="49" xfId="0" applyFont="1" applyBorder="1" applyAlignment="1" applyProtection="1">
      <alignment vertical="center"/>
      <protection locked="0"/>
    </xf>
    <xf numFmtId="0" fontId="21" fillId="3" borderId="5" xfId="0" applyFont="1" applyFill="1" applyBorder="1" applyAlignment="1">
      <alignment horizontal="centerContinuous" vertical="center" wrapText="1"/>
    </xf>
    <xf numFmtId="0" fontId="15" fillId="3" borderId="15" xfId="0" applyFont="1" applyFill="1" applyBorder="1" applyAlignment="1">
      <alignment horizontal="centerContinuous"/>
    </xf>
    <xf numFmtId="0" fontId="15" fillId="3" borderId="6" xfId="0" applyFont="1" applyFill="1" applyBorder="1" applyAlignment="1">
      <alignment horizontal="centerContinuous"/>
    </xf>
    <xf numFmtId="0" fontId="3" fillId="3" borderId="0" xfId="0" applyFont="1" applyFill="1" applyBorder="1" applyAlignment="1">
      <alignment horizontal="center" vertical="center"/>
    </xf>
    <xf numFmtId="0" fontId="1" fillId="0" borderId="0" xfId="0" applyFont="1" applyBorder="1" applyAlignment="1">
      <alignment horizontal="left" vertical="center" indent="3"/>
    </xf>
    <xf numFmtId="0" fontId="20" fillId="0" borderId="0" xfId="0" applyFont="1" applyBorder="1" applyAlignment="1">
      <alignment horizontal="centerContinuous" vertical="top"/>
    </xf>
    <xf numFmtId="0" fontId="3" fillId="0" borderId="0" xfId="0" applyFont="1" applyBorder="1" applyAlignment="1">
      <alignment horizontal="centerContinuous" vertical="center" wrapText="1"/>
    </xf>
    <xf numFmtId="0" fontId="15" fillId="0" borderId="8" xfId="0" applyFont="1" applyBorder="1" applyAlignment="1">
      <alignment horizontal="center" vertical="center"/>
    </xf>
    <xf numFmtId="0" fontId="15" fillId="0" borderId="17" xfId="0" applyFont="1" applyBorder="1" applyAlignment="1">
      <alignment horizontal="center" vertical="center"/>
    </xf>
    <xf numFmtId="0" fontId="15" fillId="0" borderId="46" xfId="0" applyFont="1" applyBorder="1" applyAlignment="1">
      <alignment horizontal="center" vertical="center"/>
    </xf>
    <xf numFmtId="0" fontId="15" fillId="0" borderId="14"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0" xfId="0" applyFont="1" applyAlignment="1">
      <alignment horizontal="justify" vertical="center"/>
    </xf>
    <xf numFmtId="0" fontId="15" fillId="0" borderId="18" xfId="0" applyFont="1" applyBorder="1" applyAlignment="1">
      <alignment horizontal="left" vertical="center" indent="2"/>
    </xf>
    <xf numFmtId="0" fontId="3" fillId="0" borderId="0" xfId="0" applyFont="1" applyAlignment="1">
      <alignment horizontal="centerContinuous" vertical="center"/>
    </xf>
    <xf numFmtId="0" fontId="15" fillId="0" borderId="7" xfId="0" applyFont="1" applyBorder="1" applyAlignment="1">
      <alignment vertical="center" wrapText="1"/>
    </xf>
    <xf numFmtId="0" fontId="15" fillId="0" borderId="17" xfId="0" applyFont="1" applyBorder="1" applyAlignment="1">
      <alignment vertical="center" wrapText="1"/>
    </xf>
    <xf numFmtId="0" fontId="6" fillId="0" borderId="14" xfId="0" applyFont="1" applyFill="1" applyBorder="1" applyAlignment="1">
      <alignment horizontal="center" wrapText="1"/>
    </xf>
    <xf numFmtId="0" fontId="15" fillId="0" borderId="12" xfId="0" applyFont="1" applyBorder="1" applyAlignment="1" applyProtection="1">
      <alignment horizontal="center" vertical="center"/>
      <protection locked="0"/>
    </xf>
    <xf numFmtId="0" fontId="43" fillId="3" borderId="5" xfId="0" applyFont="1" applyFill="1" applyBorder="1" applyAlignment="1">
      <alignment vertical="center" wrapText="1"/>
    </xf>
    <xf numFmtId="0" fontId="43" fillId="3" borderId="15" xfId="0" applyFont="1" applyFill="1" applyBorder="1" applyAlignment="1">
      <alignment vertical="center" wrapText="1"/>
    </xf>
    <xf numFmtId="0" fontId="43" fillId="3" borderId="6" xfId="0" applyFont="1" applyFill="1" applyBorder="1" applyAlignment="1">
      <alignment vertical="center" wrapText="1"/>
    </xf>
    <xf numFmtId="0" fontId="0" fillId="0" borderId="0" xfId="0" applyFont="1"/>
    <xf numFmtId="0" fontId="44" fillId="0" borderId="0" xfId="0" applyFont="1" applyAlignment="1">
      <alignment vertical="center"/>
    </xf>
    <xf numFmtId="0" fontId="45" fillId="0" borderId="0" xfId="0" applyFont="1" applyAlignment="1">
      <alignment vertical="center"/>
    </xf>
    <xf numFmtId="0" fontId="43" fillId="3" borderId="15"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7" fillId="3" borderId="6" xfId="0" applyFont="1" applyFill="1" applyBorder="1" applyAlignment="1">
      <alignment vertical="center"/>
    </xf>
    <xf numFmtId="0" fontId="6" fillId="0" borderId="19" xfId="0" applyFont="1" applyBorder="1" applyAlignment="1">
      <alignment horizontal="center"/>
    </xf>
    <xf numFmtId="0" fontId="6" fillId="0" borderId="12" xfId="0" applyFont="1" applyBorder="1" applyAlignment="1">
      <alignment horizontal="center"/>
    </xf>
    <xf numFmtId="0" fontId="15" fillId="0" borderId="52" xfId="0" applyFont="1" applyBorder="1" applyAlignment="1">
      <alignment horizontal="center" vertical="center" wrapText="1"/>
    </xf>
    <xf numFmtId="0" fontId="18" fillId="0" borderId="24" xfId="0" applyFont="1" applyBorder="1" applyAlignment="1">
      <alignment vertical="center" wrapText="1"/>
    </xf>
    <xf numFmtId="0" fontId="21" fillId="0" borderId="0" xfId="0" applyFont="1" applyAlignment="1">
      <alignment vertical="center"/>
    </xf>
    <xf numFmtId="0" fontId="17" fillId="3" borderId="15" xfId="0" applyFont="1" applyFill="1" applyBorder="1" applyAlignment="1">
      <alignment vertical="center"/>
    </xf>
    <xf numFmtId="0" fontId="15" fillId="0" borderId="0" xfId="0" applyFont="1" applyAlignment="1">
      <alignment vertical="center"/>
    </xf>
    <xf numFmtId="0" fontId="15" fillId="0" borderId="50" xfId="0" applyFont="1" applyBorder="1" applyAlignment="1">
      <alignment vertical="center" wrapText="1"/>
    </xf>
    <xf numFmtId="0" fontId="6" fillId="0" borderId="51" xfId="0" applyFont="1" applyBorder="1" applyAlignment="1">
      <alignment horizontal="center" wrapText="1"/>
    </xf>
    <xf numFmtId="0" fontId="3" fillId="0" borderId="54" xfId="0" applyFont="1" applyBorder="1" applyAlignment="1" applyProtection="1">
      <alignment horizontal="center" vertical="center"/>
      <protection locked="0"/>
    </xf>
    <xf numFmtId="0" fontId="6" fillId="0" borderId="0" xfId="0" applyFont="1" applyAlignment="1">
      <alignment wrapText="1"/>
    </xf>
    <xf numFmtId="0" fontId="10" fillId="0" borderId="0" xfId="0" applyFont="1" applyAlignment="1">
      <alignment vertical="center" wrapText="1"/>
    </xf>
    <xf numFmtId="0" fontId="3" fillId="0" borderId="0" xfId="0" applyFont="1" applyAlignment="1">
      <alignment wrapText="1"/>
    </xf>
    <xf numFmtId="0" fontId="6" fillId="0" borderId="0" xfId="0" applyFont="1" applyAlignment="1">
      <alignment horizontal="centerContinuous" vertical="center"/>
    </xf>
    <xf numFmtId="0" fontId="2" fillId="3" borderId="1"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2"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1" fillId="3" borderId="15" xfId="0" applyFont="1" applyFill="1" applyBorder="1" applyAlignment="1">
      <alignment horizontal="centerContinuous" vertical="center" wrapText="1"/>
    </xf>
    <xf numFmtId="0" fontId="3" fillId="3" borderId="6" xfId="0" applyFont="1" applyFill="1" applyBorder="1" applyAlignment="1">
      <alignment horizontal="centerContinuous"/>
    </xf>
    <xf numFmtId="0" fontId="15" fillId="0" borderId="56" xfId="0" applyFont="1" applyBorder="1" applyAlignment="1" applyProtection="1">
      <alignment horizontal="left" vertical="center"/>
    </xf>
    <xf numFmtId="0" fontId="6" fillId="0" borderId="0" xfId="0" applyFont="1" applyAlignment="1">
      <alignment horizontal="left" vertical="center" wrapText="1"/>
    </xf>
    <xf numFmtId="0" fontId="3" fillId="0" borderId="7" xfId="0"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8" xfId="0" applyNumberFormat="1" applyFont="1" applyBorder="1" applyAlignment="1" applyProtection="1">
      <alignment horizontal="center" vertical="center"/>
    </xf>
    <xf numFmtId="0" fontId="3" fillId="0" borderId="17" xfId="0" applyFont="1" applyBorder="1" applyAlignment="1">
      <alignment horizontal="center" vertical="center"/>
    </xf>
    <xf numFmtId="0" fontId="3" fillId="0" borderId="46" xfId="0" applyFont="1" applyBorder="1" applyAlignment="1" applyProtection="1">
      <alignment vertical="center"/>
      <protection locked="0"/>
    </xf>
    <xf numFmtId="0" fontId="3" fillId="0" borderId="58"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15" fillId="0" borderId="49" xfId="0" applyFont="1" applyBorder="1" applyAlignment="1" applyProtection="1">
      <alignment horizontal="left" vertical="center"/>
    </xf>
    <xf numFmtId="0" fontId="1" fillId="0" borderId="0" xfId="0" applyFont="1" applyAlignment="1">
      <alignment horizontal="left" indent="3"/>
    </xf>
    <xf numFmtId="0" fontId="3" fillId="0" borderId="18"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19" xfId="0" applyNumberFormat="1" applyFont="1" applyBorder="1" applyAlignment="1" applyProtection="1">
      <alignment horizontal="center" vertical="center"/>
    </xf>
    <xf numFmtId="0" fontId="3" fillId="0" borderId="18" xfId="0" applyFont="1" applyBorder="1" applyAlignment="1">
      <alignment horizontal="center" vertical="center"/>
    </xf>
    <xf numFmtId="0" fontId="3" fillId="0" borderId="47" xfId="0" applyFont="1" applyBorder="1" applyAlignment="1" applyProtection="1">
      <alignment vertical="center"/>
      <protection locked="0"/>
    </xf>
    <xf numFmtId="0" fontId="3" fillId="0" borderId="61"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15" fillId="0" borderId="63" xfId="0" applyFont="1" applyBorder="1" applyAlignment="1" applyProtection="1">
      <alignment horizontal="left" vertical="center"/>
    </xf>
    <xf numFmtId="0" fontId="3" fillId="0" borderId="11"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12" xfId="0" applyNumberFormat="1" applyFont="1" applyBorder="1" applyAlignment="1" applyProtection="1">
      <alignment horizontal="center" vertical="center"/>
    </xf>
    <xf numFmtId="0" fontId="3" fillId="0" borderId="11" xfId="0" applyFont="1" applyBorder="1" applyAlignment="1">
      <alignment horizontal="center" vertical="center"/>
    </xf>
    <xf numFmtId="0" fontId="3" fillId="0" borderId="48" xfId="0" applyFont="1" applyBorder="1" applyAlignment="1" applyProtection="1">
      <alignment vertical="center"/>
      <protection locked="0"/>
    </xf>
    <xf numFmtId="0" fontId="3" fillId="0" borderId="65"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6" fillId="0" borderId="0" xfId="0" applyFont="1" applyAlignment="1">
      <alignment horizontal="left" vertical="center"/>
    </xf>
    <xf numFmtId="0" fontId="20" fillId="0" borderId="0" xfId="0" applyFont="1" applyAlignment="1">
      <alignment horizontal="center" vertical="center"/>
    </xf>
    <xf numFmtId="0" fontId="11" fillId="0" borderId="0" xfId="0" applyFont="1" applyAlignment="1">
      <alignment wrapText="1"/>
    </xf>
    <xf numFmtId="0" fontId="18" fillId="3" borderId="5" xfId="0" applyFont="1" applyFill="1" applyBorder="1" applyAlignment="1" applyProtection="1">
      <alignment vertical="center" wrapText="1"/>
    </xf>
    <xf numFmtId="0" fontId="18" fillId="0" borderId="46" xfId="0" applyFont="1" applyBorder="1" applyAlignment="1" applyProtection="1">
      <alignment horizontal="left" vertical="center" wrapText="1"/>
      <protection locked="0"/>
    </xf>
    <xf numFmtId="0" fontId="18" fillId="0" borderId="47" xfId="0" applyFont="1" applyBorder="1" applyAlignment="1" applyProtection="1">
      <alignment horizontal="left" vertical="center" wrapText="1"/>
      <protection locked="0"/>
    </xf>
    <xf numFmtId="0" fontId="18" fillId="0" borderId="48"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xf>
    <xf numFmtId="0" fontId="15" fillId="0" borderId="0" xfId="0" applyFont="1" applyAlignment="1" applyProtection="1">
      <alignment vertical="center"/>
    </xf>
    <xf numFmtId="0" fontId="3" fillId="0" borderId="0" xfId="0" applyFont="1" applyAlignment="1" applyProtection="1"/>
    <xf numFmtId="0" fontId="20" fillId="0" borderId="0" xfId="0" applyFont="1" applyBorder="1" applyAlignment="1" applyProtection="1">
      <alignment horizontal="centerContinuous" vertical="center"/>
    </xf>
    <xf numFmtId="0" fontId="15" fillId="0" borderId="0" xfId="0" applyFont="1" applyBorder="1" applyAlignment="1">
      <alignment horizontal="centerContinuous" wrapText="1"/>
    </xf>
    <xf numFmtId="0" fontId="11" fillId="0" borderId="5" xfId="0" applyFont="1" applyFill="1" applyBorder="1" applyAlignment="1">
      <alignment vertical="center" wrapText="1"/>
    </xf>
    <xf numFmtId="0" fontId="18" fillId="0" borderId="6" xfId="0" applyFont="1" applyBorder="1" applyAlignment="1">
      <alignment horizontal="center" vertical="center" wrapText="1"/>
    </xf>
    <xf numFmtId="0" fontId="15" fillId="0" borderId="7" xfId="0" applyFont="1" applyFill="1" applyBorder="1" applyAlignment="1">
      <alignment vertical="center" wrapText="1"/>
    </xf>
    <xf numFmtId="0" fontId="15" fillId="0" borderId="18" xfId="0" applyFont="1" applyFill="1" applyBorder="1" applyAlignment="1">
      <alignment vertical="center" wrapText="1"/>
    </xf>
    <xf numFmtId="0" fontId="15" fillId="0" borderId="11" xfId="0" applyFont="1" applyFill="1" applyBorder="1" applyAlignment="1">
      <alignment vertical="center" wrapText="1"/>
    </xf>
    <xf numFmtId="0" fontId="20" fillId="0" borderId="0" xfId="0" applyFont="1" applyAlignment="1">
      <alignment horizontal="centerContinuous"/>
    </xf>
    <xf numFmtId="0" fontId="15" fillId="0" borderId="0" xfId="0" applyFont="1" applyAlignment="1">
      <alignment vertical="top" wrapText="1"/>
    </xf>
    <xf numFmtId="0" fontId="15" fillId="0" borderId="0" xfId="0" applyFont="1" applyFill="1" applyAlignment="1">
      <alignment vertical="top" wrapText="1"/>
    </xf>
    <xf numFmtId="0" fontId="3" fillId="0" borderId="0" xfId="0" applyFont="1" applyAlignment="1">
      <alignment horizontal="centerContinuous"/>
    </xf>
    <xf numFmtId="0" fontId="6" fillId="0" borderId="47" xfId="0" applyFont="1" applyBorder="1" applyAlignment="1">
      <alignment horizontal="center"/>
    </xf>
    <xf numFmtId="0" fontId="11" fillId="0" borderId="66" xfId="0" applyFont="1" applyBorder="1" applyAlignment="1">
      <alignment vertical="center" wrapText="1"/>
    </xf>
    <xf numFmtId="0" fontId="15" fillId="0" borderId="67" xfId="0" applyFont="1" applyBorder="1" applyAlignment="1">
      <alignment horizontal="center" vertical="center" wrapText="1"/>
    </xf>
    <xf numFmtId="0" fontId="15" fillId="0" borderId="68" xfId="0" applyFont="1" applyBorder="1" applyAlignment="1">
      <alignment horizontal="center" vertical="center" wrapText="1"/>
    </xf>
    <xf numFmtId="0" fontId="6" fillId="0" borderId="49" xfId="0" applyFont="1" applyBorder="1" applyAlignment="1">
      <alignment horizontal="center"/>
    </xf>
    <xf numFmtId="0" fontId="5" fillId="3" borderId="15" xfId="0" applyFont="1" applyFill="1" applyBorder="1" applyAlignment="1">
      <alignment horizontal="left" vertical="center"/>
    </xf>
    <xf numFmtId="0" fontId="15" fillId="0" borderId="9" xfId="0" applyFont="1" applyBorder="1" applyAlignment="1">
      <alignment vertical="center" wrapText="1"/>
    </xf>
    <xf numFmtId="0" fontId="6" fillId="0" borderId="69" xfId="0" applyFont="1" applyBorder="1" applyAlignment="1">
      <alignment horizontal="center"/>
    </xf>
    <xf numFmtId="0" fontId="6" fillId="0" borderId="51" xfId="0" applyFont="1" applyBorder="1" applyAlignment="1">
      <alignment horizontal="center"/>
    </xf>
    <xf numFmtId="0" fontId="3" fillId="0" borderId="70" xfId="0" applyFont="1" applyBorder="1" applyAlignment="1">
      <alignment vertical="center"/>
    </xf>
    <xf numFmtId="0" fontId="3" fillId="0" borderId="71" xfId="0" applyFont="1" applyBorder="1"/>
    <xf numFmtId="0" fontId="15" fillId="0" borderId="70" xfId="0" applyFont="1" applyBorder="1" applyAlignment="1">
      <alignment vertical="center"/>
    </xf>
    <xf numFmtId="0" fontId="15" fillId="0" borderId="0" xfId="0" applyFont="1" applyBorder="1"/>
    <xf numFmtId="0" fontId="15" fillId="0" borderId="71" xfId="0" applyFont="1" applyBorder="1"/>
    <xf numFmtId="0" fontId="15" fillId="0" borderId="73" xfId="0" applyFont="1" applyBorder="1"/>
    <xf numFmtId="0" fontId="15" fillId="0" borderId="70" xfId="0" applyFont="1" applyBorder="1"/>
    <xf numFmtId="0" fontId="15" fillId="0" borderId="74" xfId="0" applyFont="1" applyBorder="1"/>
    <xf numFmtId="0" fontId="15" fillId="0" borderId="75" xfId="0" applyFont="1" applyBorder="1"/>
    <xf numFmtId="0" fontId="15" fillId="0" borderId="72" xfId="0" applyFont="1" applyBorder="1"/>
    <xf numFmtId="0" fontId="15" fillId="0" borderId="47" xfId="0" applyFont="1" applyBorder="1" applyAlignment="1" applyProtection="1">
      <alignment vertical="center" wrapText="1"/>
      <protection locked="0"/>
    </xf>
    <xf numFmtId="168" fontId="15" fillId="0" borderId="47" xfId="0" applyNumberFormat="1" applyFont="1" applyBorder="1" applyAlignment="1" applyProtection="1">
      <alignment horizontal="left" vertical="center"/>
      <protection locked="0"/>
    </xf>
    <xf numFmtId="168" fontId="15" fillId="0" borderId="19" xfId="0" applyNumberFormat="1" applyFont="1" applyBorder="1" applyAlignment="1" applyProtection="1">
      <alignment horizontal="left" vertical="center"/>
      <protection locked="0"/>
    </xf>
    <xf numFmtId="0" fontId="15" fillId="0" borderId="47" xfId="0" applyFont="1" applyBorder="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21" fillId="0" borderId="76" xfId="0" applyFont="1" applyBorder="1" applyAlignment="1">
      <alignment vertical="center" wrapText="1"/>
    </xf>
    <xf numFmtId="0" fontId="21" fillId="0" borderId="74" xfId="0" applyFont="1" applyBorder="1" applyAlignment="1">
      <alignment vertical="center" wrapText="1"/>
    </xf>
    <xf numFmtId="0" fontId="21" fillId="0" borderId="77" xfId="0" applyFont="1" applyBorder="1" applyAlignment="1">
      <alignment vertical="center" wrapText="1"/>
    </xf>
    <xf numFmtId="0" fontId="15" fillId="0" borderId="20" xfId="0" applyFont="1" applyBorder="1" applyAlignment="1" applyProtection="1">
      <alignment horizontal="justify" vertical="center"/>
    </xf>
    <xf numFmtId="0" fontId="15" fillId="0" borderId="21" xfId="0" applyFont="1" applyBorder="1" applyAlignment="1" applyProtection="1">
      <alignment horizontal="center" vertical="center"/>
    </xf>
    <xf numFmtId="0" fontId="15" fillId="0" borderId="20" xfId="0" applyFont="1" applyBorder="1" applyAlignment="1" applyProtection="1">
      <alignment horizontal="left" vertical="center"/>
    </xf>
    <xf numFmtId="0" fontId="15" fillId="0" borderId="21" xfId="0" applyFont="1" applyBorder="1" applyAlignment="1" applyProtection="1">
      <alignment vertical="center"/>
    </xf>
    <xf numFmtId="0" fontId="15" fillId="0" borderId="19"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18" fillId="0" borderId="8" xfId="0" applyFont="1" applyBorder="1" applyAlignment="1" applyProtection="1">
      <alignment horizontal="center" vertical="center" wrapText="1"/>
      <protection locked="0"/>
    </xf>
    <xf numFmtId="166" fontId="15" fillId="0" borderId="12" xfId="0" applyNumberFormat="1" applyFont="1" applyBorder="1" applyAlignment="1" applyProtection="1">
      <alignment horizontal="center" vertical="center"/>
      <protection locked="0"/>
    </xf>
    <xf numFmtId="0" fontId="6" fillId="0" borderId="19" xfId="0" applyFont="1" applyBorder="1" applyAlignment="1" applyProtection="1">
      <alignment horizontal="center" wrapText="1"/>
    </xf>
    <xf numFmtId="0" fontId="11" fillId="0" borderId="7" xfId="0" applyFont="1" applyFill="1" applyBorder="1" applyAlignment="1">
      <alignment horizontal="left" vertical="center"/>
    </xf>
    <xf numFmtId="0" fontId="18" fillId="0" borderId="19" xfId="0" applyFont="1" applyBorder="1" applyAlignment="1">
      <alignment horizontal="center" vertical="center" wrapText="1"/>
    </xf>
    <xf numFmtId="0" fontId="18" fillId="0" borderId="7" xfId="0" applyFont="1" applyFill="1" applyBorder="1" applyAlignment="1">
      <alignment horizontal="left" vertical="center"/>
    </xf>
    <xf numFmtId="166" fontId="18" fillId="0" borderId="12" xfId="0" applyNumberFormat="1" applyFont="1" applyFill="1" applyBorder="1" applyAlignment="1" applyProtection="1">
      <alignment horizontal="center" vertical="center" wrapText="1"/>
      <protection locked="0"/>
    </xf>
    <xf numFmtId="0" fontId="15" fillId="0" borderId="0" xfId="0" applyFont="1" applyFill="1" applyAlignment="1">
      <alignment vertical="center"/>
    </xf>
    <xf numFmtId="0" fontId="15" fillId="0" borderId="0" xfId="0" applyFont="1" applyAlignment="1">
      <alignment horizontal="centerContinuous" vertical="center"/>
    </xf>
    <xf numFmtId="0" fontId="6" fillId="0" borderId="78" xfId="0" applyFont="1" applyFill="1" applyBorder="1" applyAlignment="1">
      <alignment horizontal="center" wrapText="1"/>
    </xf>
    <xf numFmtId="0" fontId="18" fillId="0" borderId="11"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left" vertical="center" wrapText="1"/>
    </xf>
    <xf numFmtId="0" fontId="18" fillId="0" borderId="19" xfId="0" applyFont="1" applyBorder="1" applyAlignment="1">
      <alignment horizontal="left" vertical="center" wrapText="1"/>
    </xf>
    <xf numFmtId="0" fontId="18" fillId="0" borderId="12" xfId="0" applyFont="1" applyBorder="1" applyAlignment="1">
      <alignment horizontal="left" vertical="center" wrapText="1"/>
    </xf>
    <xf numFmtId="0" fontId="15" fillId="0" borderId="12" xfId="0" applyFont="1" applyBorder="1" applyAlignment="1" applyProtection="1">
      <alignment horizontal="left" vertical="center"/>
      <protection locked="0"/>
    </xf>
    <xf numFmtId="0" fontId="15" fillId="0" borderId="8" xfId="0" applyFont="1" applyBorder="1" applyAlignment="1" applyProtection="1">
      <alignment vertical="center"/>
      <protection locked="0"/>
    </xf>
    <xf numFmtId="0" fontId="15" fillId="0" borderId="19" xfId="0" applyFont="1" applyBorder="1" applyAlignment="1" applyProtection="1">
      <alignment vertical="center"/>
      <protection locked="0"/>
    </xf>
    <xf numFmtId="0" fontId="15" fillId="0" borderId="12" xfId="0" applyFont="1" applyBorder="1" applyAlignment="1" applyProtection="1">
      <alignment vertical="center"/>
      <protection locked="0"/>
    </xf>
    <xf numFmtId="167" fontId="15" fillId="0" borderId="8" xfId="0" applyNumberFormat="1" applyFont="1" applyBorder="1" applyAlignment="1" applyProtection="1">
      <alignment vertical="center"/>
      <protection locked="0"/>
    </xf>
    <xf numFmtId="167" fontId="15" fillId="0" borderId="19" xfId="0" applyNumberFormat="1" applyFont="1" applyBorder="1" applyAlignment="1" applyProtection="1">
      <alignment vertical="center"/>
      <protection locked="0"/>
    </xf>
    <xf numFmtId="0" fontId="15" fillId="0" borderId="49" xfId="0" applyFont="1" applyBorder="1" applyAlignment="1" applyProtection="1">
      <alignment vertical="center" wrapText="1"/>
      <protection locked="0"/>
    </xf>
    <xf numFmtId="0" fontId="15" fillId="0" borderId="18"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48" xfId="0" applyFont="1" applyBorder="1" applyAlignment="1" applyProtection="1">
      <alignment vertical="center" wrapText="1"/>
      <protection locked="0"/>
    </xf>
    <xf numFmtId="165" fontId="15" fillId="0" borderId="47" xfId="0" applyNumberFormat="1" applyFont="1" applyBorder="1" applyAlignment="1" applyProtection="1">
      <alignment horizontal="center" vertical="center" wrapText="1"/>
      <protection locked="0"/>
    </xf>
    <xf numFmtId="165" fontId="15" fillId="0" borderId="48" xfId="0" applyNumberFormat="1" applyFont="1" applyBorder="1" applyAlignment="1" applyProtection="1">
      <alignment horizontal="center" vertical="center" wrapText="1"/>
      <protection locked="0"/>
    </xf>
    <xf numFmtId="0" fontId="8" fillId="0" borderId="0" xfId="0" applyFont="1" applyBorder="1" applyAlignment="1" applyProtection="1">
      <alignment horizontal="left" vertical="center"/>
    </xf>
    <xf numFmtId="0" fontId="15" fillId="0" borderId="7"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166" fontId="15" fillId="0" borderId="49" xfId="0" applyNumberFormat="1" applyFont="1" applyBorder="1" applyAlignment="1" applyProtection="1">
      <alignment horizontal="center" vertical="center" wrapText="1"/>
      <protection locked="0"/>
    </xf>
    <xf numFmtId="166" fontId="15" fillId="0" borderId="8" xfId="0" applyNumberFormat="1" applyFont="1" applyBorder="1" applyAlignment="1" applyProtection="1">
      <alignment horizontal="center" vertical="center" wrapText="1"/>
      <protection locked="0"/>
    </xf>
    <xf numFmtId="166" fontId="15" fillId="0" borderId="47" xfId="0" applyNumberFormat="1" applyFont="1" applyBorder="1" applyAlignment="1" applyProtection="1">
      <alignment horizontal="center" vertical="center" wrapText="1"/>
      <protection locked="0"/>
    </xf>
    <xf numFmtId="166" fontId="15" fillId="0" borderId="19" xfId="0" applyNumberFormat="1" applyFont="1" applyBorder="1" applyAlignment="1" applyProtection="1">
      <alignment horizontal="center" vertical="center" wrapText="1"/>
      <protection locked="0"/>
    </xf>
    <xf numFmtId="166" fontId="15" fillId="0" borderId="48" xfId="0" applyNumberFormat="1"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0" fillId="0" borderId="0" xfId="0" applyProtection="1"/>
    <xf numFmtId="0" fontId="15" fillId="0" borderId="69" xfId="0" applyFont="1" applyBorder="1" applyAlignment="1" applyProtection="1">
      <alignment vertical="center"/>
      <protection locked="0"/>
    </xf>
    <xf numFmtId="0" fontId="15" fillId="0" borderId="51" xfId="0" applyFont="1" applyBorder="1" applyAlignment="1" applyProtection="1">
      <alignment vertical="center"/>
      <protection locked="0"/>
    </xf>
    <xf numFmtId="166" fontId="15" fillId="0" borderId="8" xfId="0" applyNumberFormat="1" applyFont="1" applyBorder="1" applyAlignment="1" applyProtection="1">
      <alignment horizontal="center" vertical="center"/>
      <protection locked="0"/>
    </xf>
    <xf numFmtId="166" fontId="15" fillId="0" borderId="19" xfId="0" applyNumberFormat="1" applyFont="1" applyBorder="1" applyAlignment="1" applyProtection="1">
      <alignment horizontal="center" vertical="center"/>
      <protection locked="0"/>
    </xf>
    <xf numFmtId="166" fontId="15" fillId="0" borderId="10" xfId="0" applyNumberFormat="1" applyFont="1" applyBorder="1" applyAlignment="1" applyProtection="1">
      <alignment horizontal="center" vertical="center"/>
      <protection locked="0"/>
    </xf>
    <xf numFmtId="166" fontId="15" fillId="0" borderId="54" xfId="0" applyNumberFormat="1" applyFont="1" applyBorder="1" applyAlignment="1" applyProtection="1">
      <alignment horizontal="center" vertical="center"/>
      <protection locked="0"/>
    </xf>
    <xf numFmtId="0" fontId="12" fillId="0" borderId="12" xfId="0" applyFont="1" applyFill="1" applyBorder="1" applyAlignment="1" applyProtection="1">
      <alignment horizontal="center" vertical="center" wrapText="1"/>
      <protection locked="0"/>
    </xf>
    <xf numFmtId="0" fontId="6" fillId="0" borderId="48" xfId="0" applyFont="1" applyBorder="1" applyAlignment="1">
      <alignment horizontal="center"/>
    </xf>
    <xf numFmtId="165" fontId="15" fillId="0" borderId="12" xfId="0" applyNumberFormat="1" applyFont="1" applyBorder="1" applyAlignment="1" applyProtection="1">
      <alignment horizontal="center" vertical="center"/>
    </xf>
    <xf numFmtId="0" fontId="22" fillId="0" borderId="7" xfId="0" applyFont="1" applyBorder="1" applyAlignment="1">
      <alignment vertical="center" wrapText="1"/>
    </xf>
    <xf numFmtId="0" fontId="15" fillId="0" borderId="49" xfId="0" applyFont="1" applyBorder="1" applyAlignment="1">
      <alignment horizontal="center" vertical="center" wrapText="1"/>
    </xf>
    <xf numFmtId="0" fontId="15" fillId="0" borderId="49" xfId="0" applyFont="1" applyBorder="1" applyAlignment="1">
      <alignment vertical="center" wrapText="1"/>
    </xf>
    <xf numFmtId="0" fontId="15" fillId="0" borderId="8" xfId="0" applyFont="1" applyBorder="1" applyAlignment="1">
      <alignment vertical="center" wrapText="1"/>
    </xf>
    <xf numFmtId="0" fontId="7" fillId="0" borderId="0" xfId="0" applyFont="1" applyAlignment="1">
      <alignment horizontal="centerContinuous" vertical="center"/>
    </xf>
    <xf numFmtId="0" fontId="22" fillId="0" borderId="0" xfId="0" applyFont="1" applyAlignment="1">
      <alignment horizontal="centerContinuous"/>
    </xf>
    <xf numFmtId="0" fontId="18" fillId="0" borderId="18" xfId="0" applyFont="1" applyBorder="1" applyAlignment="1">
      <alignment horizontal="center" vertical="center"/>
    </xf>
    <xf numFmtId="0" fontId="15" fillId="0" borderId="47" xfId="0" applyFont="1" applyBorder="1" applyAlignment="1" applyProtection="1">
      <alignment vertical="center"/>
      <protection locked="0"/>
    </xf>
    <xf numFmtId="0" fontId="9" fillId="0" borderId="0" xfId="0" applyFont="1" applyAlignment="1">
      <alignment horizontal="justify" vertical="center"/>
    </xf>
    <xf numFmtId="0" fontId="29" fillId="0" borderId="0" xfId="0" applyFont="1" applyBorder="1" applyAlignment="1">
      <alignment horizontal="centerContinuous" vertical="center" wrapText="1"/>
    </xf>
    <xf numFmtId="0" fontId="0" fillId="0" borderId="0" xfId="0" applyAlignment="1">
      <alignment horizontal="left" vertical="center"/>
    </xf>
    <xf numFmtId="0" fontId="39" fillId="0" borderId="70" xfId="0" applyFont="1" applyBorder="1" applyAlignment="1">
      <alignment vertical="center"/>
    </xf>
    <xf numFmtId="0" fontId="39" fillId="0" borderId="66" xfId="0" applyFont="1" applyBorder="1" applyAlignment="1">
      <alignment vertical="center"/>
    </xf>
    <xf numFmtId="0" fontId="15" fillId="0" borderId="79" xfId="0" applyFont="1" applyBorder="1"/>
    <xf numFmtId="0" fontId="21" fillId="0" borderId="66" xfId="0" applyFont="1" applyFill="1" applyBorder="1" applyAlignment="1">
      <alignment vertical="center" wrapText="1"/>
    </xf>
    <xf numFmtId="0" fontId="21" fillId="0" borderId="70" xfId="0" applyFont="1" applyFill="1" applyBorder="1" applyAlignment="1">
      <alignment vertical="center" wrapText="1"/>
    </xf>
    <xf numFmtId="0" fontId="21" fillId="0" borderId="79" xfId="0" applyFont="1" applyFill="1" applyBorder="1" applyAlignment="1">
      <alignment vertical="center" wrapText="1"/>
    </xf>
    <xf numFmtId="0" fontId="15" fillId="0" borderId="0" xfId="0" applyFont="1" applyAlignment="1">
      <alignment horizontal="centerContinuous"/>
    </xf>
    <xf numFmtId="0" fontId="18" fillId="0" borderId="12" xfId="0" applyFont="1" applyBorder="1" applyAlignment="1" applyProtection="1">
      <alignment horizontal="center" vertical="center"/>
      <protection locked="0"/>
    </xf>
    <xf numFmtId="0" fontId="3" fillId="0" borderId="0" xfId="0" applyFont="1" applyAlignment="1" applyProtection="1">
      <alignment horizontal="centerContinuous" vertical="center"/>
    </xf>
    <xf numFmtId="0" fontId="3" fillId="0" borderId="0" xfId="0" applyFont="1" applyBorder="1" applyAlignment="1" applyProtection="1">
      <alignment vertical="center"/>
    </xf>
    <xf numFmtId="0" fontId="15" fillId="0" borderId="47" xfId="0" applyFont="1" applyBorder="1" applyAlignment="1" applyProtection="1">
      <alignment vertical="center" wrapText="1"/>
      <protection locked="0"/>
    </xf>
    <xf numFmtId="0" fontId="8" fillId="0" borderId="0" xfId="0" applyFont="1" applyBorder="1" applyProtection="1">
      <protection locked="0"/>
    </xf>
    <xf numFmtId="0" fontId="15" fillId="0" borderId="55" xfId="0" applyFont="1" applyBorder="1" applyAlignment="1" applyProtection="1">
      <alignment horizontal="justify" vertical="center" wrapText="1"/>
      <protection locked="0"/>
    </xf>
    <xf numFmtId="0" fontId="15" fillId="0" borderId="56" xfId="0" applyFont="1" applyBorder="1" applyAlignment="1" applyProtection="1">
      <alignment vertical="center"/>
      <protection locked="0"/>
    </xf>
    <xf numFmtId="0" fontId="15" fillId="0" borderId="56" xfId="0" applyFont="1" applyBorder="1" applyAlignment="1" applyProtection="1">
      <alignment horizontal="center" vertical="center" wrapText="1"/>
      <protection locked="0"/>
    </xf>
    <xf numFmtId="0" fontId="15" fillId="0" borderId="56" xfId="0" applyFont="1" applyBorder="1" applyAlignment="1" applyProtection="1">
      <alignment horizontal="left" vertical="center"/>
      <protection locked="0"/>
    </xf>
    <xf numFmtId="164" fontId="15" fillId="0" borderId="57" xfId="0" applyNumberFormat="1" applyFont="1" applyBorder="1" applyAlignment="1" applyProtection="1">
      <alignment horizontal="center" vertical="center" wrapText="1"/>
      <protection locked="0"/>
    </xf>
    <xf numFmtId="0" fontId="15" fillId="0" borderId="59" xfId="0" applyFont="1" applyBorder="1" applyAlignment="1" applyProtection="1">
      <alignment horizontal="justify" vertical="center" wrapText="1"/>
      <protection locked="0"/>
    </xf>
    <xf numFmtId="0" fontId="15" fillId="0" borderId="49" xfId="0" applyFont="1" applyBorder="1" applyAlignment="1" applyProtection="1">
      <alignment horizontal="left" vertical="center"/>
      <protection locked="0"/>
    </xf>
    <xf numFmtId="164" fontId="15" fillId="0" borderId="60" xfId="0" applyNumberFormat="1" applyFont="1" applyBorder="1" applyAlignment="1" applyProtection="1">
      <alignment horizontal="center" vertical="center" wrapText="1"/>
      <protection locked="0"/>
    </xf>
    <xf numFmtId="0" fontId="15" fillId="0" borderId="62" xfId="0" applyFont="1" applyBorder="1" applyAlignment="1" applyProtection="1">
      <alignment horizontal="justify" vertical="center" wrapText="1"/>
      <protection locked="0"/>
    </xf>
    <xf numFmtId="0" fontId="15" fillId="0" borderId="63" xfId="0" applyFont="1" applyBorder="1" applyAlignment="1" applyProtection="1">
      <alignment vertical="center"/>
      <protection locked="0"/>
    </xf>
    <xf numFmtId="0" fontId="15" fillId="0" borderId="63" xfId="0" applyFont="1" applyBorder="1" applyAlignment="1" applyProtection="1">
      <alignment horizontal="center" vertical="center" wrapText="1"/>
      <protection locked="0"/>
    </xf>
    <xf numFmtId="0" fontId="15" fillId="0" borderId="63" xfId="0" applyFont="1" applyBorder="1" applyAlignment="1" applyProtection="1">
      <alignment horizontal="left" vertical="center"/>
      <protection locked="0"/>
    </xf>
    <xf numFmtId="164" fontId="15" fillId="0" borderId="64" xfId="0" applyNumberFormat="1" applyFont="1" applyBorder="1" applyAlignment="1" applyProtection="1">
      <alignment horizontal="center" vertical="center" wrapText="1"/>
      <protection locked="0"/>
    </xf>
    <xf numFmtId="0" fontId="15" fillId="0" borderId="80" xfId="0" applyFont="1" applyBorder="1" applyAlignment="1">
      <alignment horizontal="left" vertical="center" wrapText="1"/>
    </xf>
    <xf numFmtId="0" fontId="6" fillId="0" borderId="81" xfId="0" applyFont="1" applyBorder="1" applyAlignment="1">
      <alignment horizontal="center" wrapText="1"/>
    </xf>
    <xf numFmtId="0" fontId="15" fillId="0" borderId="59" xfId="0" applyFont="1" applyBorder="1" applyAlignment="1">
      <alignment horizontal="left" vertical="center" wrapText="1"/>
    </xf>
    <xf numFmtId="0" fontId="6" fillId="0" borderId="60" xfId="0" applyFont="1" applyBorder="1" applyAlignment="1">
      <alignment horizontal="center" wrapText="1"/>
    </xf>
    <xf numFmtId="0" fontId="15" fillId="0" borderId="17" xfId="0" applyFont="1" applyBorder="1" applyAlignment="1" applyProtection="1">
      <alignment horizontal="left" vertical="center" wrapText="1"/>
      <protection locked="0"/>
    </xf>
    <xf numFmtId="0" fontId="15" fillId="0" borderId="46" xfId="0" applyFont="1" applyBorder="1" applyAlignment="1" applyProtection="1">
      <alignment vertical="center" wrapText="1"/>
      <protection locked="0"/>
    </xf>
    <xf numFmtId="0" fontId="15" fillId="0" borderId="46" xfId="0" applyFont="1" applyBorder="1" applyAlignment="1" applyProtection="1">
      <alignment horizontal="center" vertical="center" wrapText="1"/>
      <protection locked="0"/>
    </xf>
    <xf numFmtId="165" fontId="15" fillId="0" borderId="46" xfId="0" applyNumberFormat="1" applyFont="1" applyBorder="1" applyAlignment="1" applyProtection="1">
      <alignment horizontal="center" vertical="center" wrapText="1"/>
      <protection locked="0"/>
    </xf>
    <xf numFmtId="0" fontId="48" fillId="3" borderId="5" xfId="0" applyFont="1" applyFill="1" applyBorder="1" applyAlignment="1">
      <alignment horizontal="left" vertical="center"/>
    </xf>
    <xf numFmtId="0" fontId="48" fillId="3" borderId="5" xfId="0" applyFont="1" applyFill="1" applyBorder="1" applyAlignment="1">
      <alignment vertical="center"/>
    </xf>
    <xf numFmtId="0" fontId="48" fillId="3" borderId="15" xfId="0" applyFont="1" applyFill="1" applyBorder="1" applyAlignment="1">
      <alignment vertical="center" wrapText="1"/>
    </xf>
    <xf numFmtId="0" fontId="48" fillId="3" borderId="15" xfId="0" applyFont="1" applyFill="1" applyBorder="1" applyAlignment="1">
      <alignment horizontal="center" vertical="center" wrapText="1"/>
    </xf>
    <xf numFmtId="0" fontId="48" fillId="3" borderId="6" xfId="0" applyFont="1" applyFill="1" applyBorder="1" applyAlignment="1">
      <alignment horizontal="center" vertical="center" wrapText="1"/>
    </xf>
    <xf numFmtId="0" fontId="48" fillId="3" borderId="5" xfId="0" applyFont="1" applyFill="1" applyBorder="1" applyAlignment="1">
      <alignment vertical="center" wrapText="1"/>
    </xf>
    <xf numFmtId="0" fontId="48" fillId="3" borderId="6" xfId="0" applyFont="1" applyFill="1" applyBorder="1" applyAlignment="1">
      <alignment horizontal="center" vertical="center"/>
    </xf>
    <xf numFmtId="0" fontId="48" fillId="3" borderId="1" xfId="0" applyFont="1" applyFill="1" applyBorder="1" applyAlignment="1">
      <alignment horizontal="justify" vertical="center" wrapText="1"/>
    </xf>
    <xf numFmtId="0" fontId="48" fillId="3" borderId="3" xfId="0" applyFont="1" applyFill="1" applyBorder="1" applyAlignment="1">
      <alignment horizontal="justify" vertical="center" wrapText="1"/>
    </xf>
    <xf numFmtId="0" fontId="48" fillId="3" borderId="3" xfId="0" applyFont="1" applyFill="1" applyBorder="1" applyAlignment="1">
      <alignment horizontal="center" vertical="center" wrapText="1"/>
    </xf>
    <xf numFmtId="0" fontId="47" fillId="3" borderId="3" xfId="0" applyFont="1" applyFill="1" applyBorder="1" applyAlignment="1">
      <alignment horizontal="center" vertical="center" wrapText="1"/>
    </xf>
    <xf numFmtId="0" fontId="48" fillId="3" borderId="2" xfId="0" applyFont="1" applyFill="1" applyBorder="1" applyAlignment="1">
      <alignment horizontal="center" vertical="center" wrapText="1"/>
    </xf>
    <xf numFmtId="0" fontId="48" fillId="3" borderId="15" xfId="0" applyFont="1" applyFill="1" applyBorder="1" applyAlignment="1" applyProtection="1">
      <alignment horizontal="left" vertical="center" wrapText="1"/>
    </xf>
    <xf numFmtId="0" fontId="47" fillId="3" borderId="17" xfId="0" applyFont="1" applyFill="1" applyBorder="1" applyAlignment="1">
      <alignment horizontal="centerContinuous" vertical="center"/>
    </xf>
    <xf numFmtId="0" fontId="47" fillId="3" borderId="14" xfId="0" applyFont="1" applyFill="1" applyBorder="1" applyAlignment="1">
      <alignment horizontal="centerContinuous" vertical="center"/>
    </xf>
    <xf numFmtId="0" fontId="2" fillId="0" borderId="18" xfId="0" applyFont="1" applyBorder="1" applyAlignment="1">
      <alignment horizontal="left" vertical="center"/>
    </xf>
    <xf numFmtId="0" fontId="15" fillId="0" borderId="19" xfId="0" applyFont="1" applyBorder="1" applyAlignment="1">
      <alignment horizontal="left" vertical="center"/>
    </xf>
    <xf numFmtId="0" fontId="15" fillId="0" borderId="19" xfId="0" applyFont="1" applyBorder="1" applyAlignment="1">
      <alignment horizontal="left" vertical="center" wrapText="1"/>
    </xf>
    <xf numFmtId="0" fontId="2" fillId="0" borderId="11" xfId="0" applyFont="1" applyBorder="1" applyAlignment="1">
      <alignment horizontal="left" vertical="center"/>
    </xf>
    <xf numFmtId="0" fontId="15" fillId="0" borderId="12" xfId="0" applyFont="1" applyFill="1" applyBorder="1" applyAlignment="1">
      <alignment horizontal="left" vertical="center" wrapText="1"/>
    </xf>
    <xf numFmtId="0" fontId="15" fillId="0" borderId="7" xfId="0" applyFont="1" applyFill="1" applyBorder="1" applyAlignment="1" applyProtection="1">
      <alignment vertical="center" wrapText="1"/>
      <protection locked="0"/>
    </xf>
    <xf numFmtId="0" fontId="6" fillId="0" borderId="8" xfId="0" applyFont="1" applyFill="1" applyBorder="1" applyAlignment="1">
      <alignment horizontal="center" wrapText="1"/>
    </xf>
    <xf numFmtId="0" fontId="18" fillId="0" borderId="19" xfId="0" applyFont="1" applyFill="1" applyBorder="1" applyAlignment="1" applyProtection="1">
      <alignment horizontal="center" vertical="center" wrapText="1"/>
      <protection locked="0"/>
    </xf>
    <xf numFmtId="0" fontId="6" fillId="0" borderId="12" xfId="0" applyFont="1" applyFill="1" applyBorder="1" applyAlignment="1">
      <alignment horizontal="center" wrapText="1"/>
    </xf>
    <xf numFmtId="0" fontId="15" fillId="0" borderId="48" xfId="0" applyFont="1" applyBorder="1" applyAlignment="1" applyProtection="1">
      <alignment horizontal="left" vertical="center"/>
      <protection locked="0"/>
    </xf>
    <xf numFmtId="0" fontId="28" fillId="6" borderId="26" xfId="1" applyFont="1" applyFill="1" applyBorder="1" applyAlignment="1">
      <alignment horizontal="center" vertical="center"/>
    </xf>
    <xf numFmtId="0" fontId="28" fillId="6" borderId="27" xfId="1" applyFont="1" applyFill="1" applyBorder="1" applyAlignment="1">
      <alignment horizontal="center" vertical="center"/>
    </xf>
    <xf numFmtId="0" fontId="28" fillId="6" borderId="28" xfId="1" applyFont="1" applyFill="1" applyBorder="1" applyAlignment="1">
      <alignment horizontal="center" vertical="center"/>
    </xf>
    <xf numFmtId="0" fontId="29" fillId="5" borderId="27" xfId="1" applyFont="1" applyFill="1" applyBorder="1" applyAlignment="1">
      <alignment horizontal="center" vertical="center"/>
    </xf>
    <xf numFmtId="0" fontId="39" fillId="0" borderId="36" xfId="0" applyFont="1" applyBorder="1" applyAlignment="1">
      <alignment horizontal="left" vertical="center" wrapText="1"/>
    </xf>
    <xf numFmtId="0" fontId="39" fillId="0" borderId="37" xfId="0" applyFont="1" applyBorder="1" applyAlignment="1">
      <alignment horizontal="left" vertical="center" wrapText="1"/>
    </xf>
    <xf numFmtId="0" fontId="39" fillId="0" borderId="38" xfId="0" applyFont="1" applyBorder="1" applyAlignment="1">
      <alignment horizontal="left" vertical="center" wrapText="1"/>
    </xf>
    <xf numFmtId="0" fontId="39" fillId="0" borderId="39" xfId="0" applyFont="1" applyBorder="1" applyAlignment="1">
      <alignment horizontal="left" vertical="center" wrapText="1"/>
    </xf>
    <xf numFmtId="0" fontId="39" fillId="0" borderId="0" xfId="0" applyFont="1" applyBorder="1" applyAlignment="1">
      <alignment horizontal="left" vertical="center" wrapText="1"/>
    </xf>
    <xf numFmtId="0" fontId="39" fillId="0" borderId="40" xfId="0" applyFont="1" applyBorder="1" applyAlignment="1">
      <alignment horizontal="left" vertical="center" wrapText="1"/>
    </xf>
    <xf numFmtId="0" fontId="39" fillId="0" borderId="41" xfId="0" applyFont="1" applyBorder="1" applyAlignment="1">
      <alignment horizontal="left" vertical="center" wrapText="1"/>
    </xf>
    <xf numFmtId="0" fontId="39" fillId="0" borderId="42" xfId="0" applyFont="1" applyBorder="1" applyAlignment="1">
      <alignment horizontal="left" vertical="center" wrapText="1"/>
    </xf>
    <xf numFmtId="0" fontId="39" fillId="0" borderId="43" xfId="0" applyFont="1" applyBorder="1" applyAlignment="1">
      <alignment horizontal="left" vertical="center" wrapText="1"/>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1" xfId="0" applyFont="1" applyBorder="1" applyAlignment="1">
      <alignment horizontal="left" vertical="center" wrapText="1"/>
    </xf>
    <xf numFmtId="0" fontId="18" fillId="0" borderId="47" xfId="0" applyFont="1" applyBorder="1" applyAlignment="1" applyProtection="1">
      <alignment vertical="center" wrapText="1"/>
      <protection locked="0"/>
    </xf>
    <xf numFmtId="0" fontId="42" fillId="0" borderId="19" xfId="0" applyFont="1" applyBorder="1" applyAlignment="1" applyProtection="1">
      <alignment vertical="center" wrapText="1"/>
      <protection locked="0"/>
    </xf>
    <xf numFmtId="0" fontId="18" fillId="0" borderId="48" xfId="0" applyFont="1" applyBorder="1" applyAlignment="1" applyProtection="1">
      <alignment vertical="center" wrapText="1"/>
      <protection locked="0"/>
    </xf>
    <xf numFmtId="0" fontId="42" fillId="0" borderId="12" xfId="0" applyFont="1" applyBorder="1" applyAlignment="1" applyProtection="1">
      <alignment vertical="center" wrapText="1"/>
      <protection locked="0"/>
    </xf>
    <xf numFmtId="0" fontId="48" fillId="3" borderId="44" xfId="0" applyFont="1" applyFill="1" applyBorder="1" applyAlignment="1">
      <alignment horizontal="left" vertical="center"/>
    </xf>
    <xf numFmtId="0" fontId="48" fillId="3" borderId="45" xfId="0" applyFont="1" applyFill="1" applyBorder="1" applyAlignment="1">
      <alignment horizontal="left" vertical="center"/>
    </xf>
    <xf numFmtId="0" fontId="48" fillId="3" borderId="82" xfId="0" applyFont="1" applyFill="1" applyBorder="1" applyAlignment="1">
      <alignment horizontal="left" vertical="center"/>
    </xf>
    <xf numFmtId="0" fontId="48" fillId="3" borderId="83" xfId="0" applyFont="1" applyFill="1" applyBorder="1" applyAlignment="1">
      <alignment horizontal="left" vertical="center"/>
    </xf>
    <xf numFmtId="0" fontId="48" fillId="3" borderId="15" xfId="0" applyFont="1" applyFill="1" applyBorder="1" applyAlignment="1">
      <alignment horizontal="left" vertical="center" wrapText="1"/>
    </xf>
    <xf numFmtId="0" fontId="49" fillId="0" borderId="6" xfId="0" applyFont="1" applyBorder="1" applyAlignment="1">
      <alignment vertical="center"/>
    </xf>
    <xf numFmtId="0" fontId="18" fillId="0" borderId="46" xfId="0" applyFont="1" applyBorder="1" applyAlignment="1" applyProtection="1">
      <alignment vertical="center" wrapText="1"/>
      <protection locked="0"/>
    </xf>
    <xf numFmtId="0" fontId="42" fillId="0" borderId="14" xfId="0" applyFont="1" applyBorder="1" applyAlignment="1" applyProtection="1">
      <alignment vertical="center" wrapText="1"/>
      <protection locked="0"/>
    </xf>
    <xf numFmtId="0" fontId="48" fillId="3" borderId="15" xfId="0" applyFont="1" applyFill="1" applyBorder="1" applyAlignment="1" applyProtection="1">
      <alignment vertical="center"/>
    </xf>
    <xf numFmtId="0" fontId="50" fillId="3" borderId="6" xfId="0" applyFont="1" applyFill="1" applyBorder="1" applyAlignment="1" applyProtection="1">
      <alignment vertical="center"/>
    </xf>
    <xf numFmtId="0" fontId="18" fillId="0" borderId="17"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0" fontId="15" fillId="0" borderId="46" xfId="0" applyFont="1" applyBorder="1" applyAlignment="1" applyProtection="1">
      <alignment vertical="center"/>
      <protection locked="0"/>
    </xf>
    <xf numFmtId="0" fontId="0" fillId="0" borderId="14" xfId="0" applyBorder="1" applyAlignment="1" applyProtection="1">
      <alignment vertical="center"/>
      <protection locked="0"/>
    </xf>
    <xf numFmtId="0" fontId="15" fillId="0" borderId="47" xfId="0" applyFont="1" applyBorder="1" applyAlignment="1" applyProtection="1">
      <alignment vertical="center"/>
      <protection locked="0"/>
    </xf>
    <xf numFmtId="0" fontId="0" fillId="0" borderId="19" xfId="0" applyBorder="1" applyAlignment="1" applyProtection="1">
      <alignment vertical="center"/>
      <protection locked="0"/>
    </xf>
    <xf numFmtId="0" fontId="15" fillId="0" borderId="48" xfId="0" applyFont="1" applyBorder="1" applyAlignment="1" applyProtection="1">
      <alignment vertical="center"/>
      <protection locked="0"/>
    </xf>
    <xf numFmtId="0" fontId="0" fillId="0" borderId="12" xfId="0" applyBorder="1" applyAlignment="1" applyProtection="1">
      <alignment vertical="center"/>
      <protection locked="0"/>
    </xf>
    <xf numFmtId="0" fontId="48" fillId="3" borderId="53" xfId="0" applyFont="1" applyFill="1" applyBorder="1" applyAlignment="1">
      <alignment horizontal="left" vertical="center"/>
    </xf>
    <xf numFmtId="0" fontId="48" fillId="2" borderId="44" xfId="0" applyFont="1" applyFill="1" applyBorder="1" applyAlignment="1">
      <alignment horizontal="left" vertical="center"/>
    </xf>
    <xf numFmtId="0" fontId="48" fillId="2" borderId="53" xfId="0" applyFont="1" applyFill="1" applyBorder="1" applyAlignment="1">
      <alignment horizontal="left" vertical="center"/>
    </xf>
    <xf numFmtId="0" fontId="48" fillId="2" borderId="45" xfId="0" applyFont="1" applyFill="1" applyBorder="1" applyAlignment="1">
      <alignment horizontal="left" vertical="center"/>
    </xf>
    <xf numFmtId="0" fontId="48" fillId="2" borderId="5" xfId="0" applyFont="1" applyFill="1" applyBorder="1" applyAlignment="1">
      <alignment horizontal="left" vertical="center"/>
    </xf>
    <xf numFmtId="0" fontId="48" fillId="2" borderId="15" xfId="0" applyFont="1" applyFill="1" applyBorder="1" applyAlignment="1">
      <alignment horizontal="left" vertical="center"/>
    </xf>
    <xf numFmtId="0" fontId="48" fillId="2" borderId="6" xfId="0" applyFont="1" applyFill="1" applyBorder="1" applyAlignment="1">
      <alignment horizontal="left" vertical="center"/>
    </xf>
    <xf numFmtId="0" fontId="15" fillId="0" borderId="70" xfId="0" applyFont="1" applyBorder="1" applyAlignment="1">
      <alignment vertical="center" wrapText="1"/>
    </xf>
    <xf numFmtId="0" fontId="15" fillId="0" borderId="0" xfId="0" applyFont="1" applyBorder="1" applyAlignment="1">
      <alignment vertical="center" wrapText="1"/>
    </xf>
    <xf numFmtId="0" fontId="15" fillId="0" borderId="71" xfId="0" applyFont="1" applyBorder="1" applyAlignment="1">
      <alignment vertical="center" wrapText="1"/>
    </xf>
    <xf numFmtId="0" fontId="15" fillId="0" borderId="70" xfId="0" applyFont="1" applyBorder="1" applyAlignment="1">
      <alignment vertical="center"/>
    </xf>
    <xf numFmtId="0" fontId="15" fillId="0" borderId="0" xfId="0" applyFont="1" applyBorder="1" applyAlignment="1">
      <alignment vertical="center"/>
    </xf>
    <xf numFmtId="0" fontId="15" fillId="0" borderId="71" xfId="0" applyFont="1" applyBorder="1" applyAlignment="1">
      <alignment vertical="center"/>
    </xf>
    <xf numFmtId="0" fontId="15" fillId="0" borderId="47" xfId="0" applyFont="1" applyBorder="1" applyAlignment="1" applyProtection="1">
      <alignment vertical="center" wrapText="1"/>
      <protection locked="0"/>
    </xf>
    <xf numFmtId="0" fontId="15" fillId="0" borderId="19" xfId="0" applyFont="1" applyBorder="1" applyAlignment="1" applyProtection="1">
      <alignment vertical="center" wrapText="1"/>
      <protection locked="0"/>
    </xf>
    <xf numFmtId="0" fontId="15" fillId="0" borderId="61" xfId="0" applyFont="1" applyBorder="1" applyAlignment="1" applyProtection="1">
      <alignment vertical="center" wrapText="1"/>
      <protection locked="0"/>
    </xf>
    <xf numFmtId="0" fontId="15" fillId="0" borderId="21" xfId="0" applyFont="1" applyBorder="1" applyAlignment="1" applyProtection="1">
      <alignment vertical="center" wrapText="1"/>
      <protection locked="0"/>
    </xf>
    <xf numFmtId="0" fontId="21" fillId="0" borderId="75" xfId="0" applyFont="1" applyBorder="1" applyAlignment="1">
      <alignment vertical="center" wrapText="1"/>
    </xf>
    <xf numFmtId="0" fontId="21" fillId="0" borderId="22" xfId="0" applyFont="1" applyBorder="1" applyAlignment="1">
      <alignment vertical="center" wrapText="1"/>
    </xf>
    <xf numFmtId="166" fontId="15" fillId="0" borderId="61" xfId="0" applyNumberFormat="1" applyFont="1" applyBorder="1" applyAlignment="1" applyProtection="1">
      <alignment horizontal="left" vertical="center" wrapText="1"/>
      <protection locked="0"/>
    </xf>
    <xf numFmtId="166" fontId="15" fillId="0" borderId="21" xfId="0" applyNumberFormat="1" applyFont="1" applyBorder="1" applyAlignment="1" applyProtection="1">
      <alignment horizontal="left" vertical="center" wrapText="1"/>
      <protection locked="0"/>
    </xf>
  </cellXfs>
  <cellStyles count="2">
    <cellStyle name="Normal" xfId="0" builtinId="0"/>
    <cellStyle name="Normal 2" xfId="1"/>
  </cellStyles>
  <dxfs count="365">
    <dxf>
      <font>
        <color theme="4" tint="-0.499984740745262"/>
      </font>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4" tint="-0.499984740745262"/>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fmlaLink="$N$16" lockText="1"/>
</file>

<file path=xl/ctrlProps/ctrlProp10.xml><?xml version="1.0" encoding="utf-8"?>
<formControlPr xmlns="http://schemas.microsoft.com/office/spreadsheetml/2009/9/main" objectType="CheckBox" fmlaLink="O39" lockText="1"/>
</file>

<file path=xl/ctrlProps/ctrlProp100.xml><?xml version="1.0" encoding="utf-8"?>
<formControlPr xmlns="http://schemas.microsoft.com/office/spreadsheetml/2009/9/main" objectType="CheckBox" fmlaLink="AD21" lockText="1"/>
</file>

<file path=xl/ctrlProps/ctrlProp101.xml><?xml version="1.0" encoding="utf-8"?>
<formControlPr xmlns="http://schemas.microsoft.com/office/spreadsheetml/2009/9/main" objectType="CheckBox" fmlaLink="Z21" lockText="1"/>
</file>

<file path=xl/ctrlProps/ctrlProp102.xml><?xml version="1.0" encoding="utf-8"?>
<formControlPr xmlns="http://schemas.microsoft.com/office/spreadsheetml/2009/9/main" objectType="CheckBox" fmlaLink="AA21" lockText="1"/>
</file>

<file path=xl/ctrlProps/ctrlProp103.xml><?xml version="1.0" encoding="utf-8"?>
<formControlPr xmlns="http://schemas.microsoft.com/office/spreadsheetml/2009/9/main" objectType="CheckBox" fmlaLink="AC22" lockText="1"/>
</file>

<file path=xl/ctrlProps/ctrlProp104.xml><?xml version="1.0" encoding="utf-8"?>
<formControlPr xmlns="http://schemas.microsoft.com/office/spreadsheetml/2009/9/main" objectType="CheckBox" fmlaLink="AD22" lockText="1"/>
</file>

<file path=xl/ctrlProps/ctrlProp105.xml><?xml version="1.0" encoding="utf-8"?>
<formControlPr xmlns="http://schemas.microsoft.com/office/spreadsheetml/2009/9/main" objectType="CheckBox" fmlaLink="Z22" lockText="1"/>
</file>

<file path=xl/ctrlProps/ctrlProp106.xml><?xml version="1.0" encoding="utf-8"?>
<formControlPr xmlns="http://schemas.microsoft.com/office/spreadsheetml/2009/9/main" objectType="CheckBox" fmlaLink="AA22" lockText="1"/>
</file>

<file path=xl/ctrlProps/ctrlProp107.xml><?xml version="1.0" encoding="utf-8"?>
<formControlPr xmlns="http://schemas.microsoft.com/office/spreadsheetml/2009/9/main" objectType="CheckBox" fmlaLink="O42" lockText="1"/>
</file>

<file path=xl/ctrlProps/ctrlProp108.xml><?xml version="1.0" encoding="utf-8"?>
<formControlPr xmlns="http://schemas.microsoft.com/office/spreadsheetml/2009/9/main" objectType="CheckBox" fmlaLink="P42" lockText="1"/>
</file>

<file path=xl/ctrlProps/ctrlProp109.xml><?xml version="1.0" encoding="utf-8"?>
<formControlPr xmlns="http://schemas.microsoft.com/office/spreadsheetml/2009/9/main" objectType="CheckBox" fmlaLink="$N$11" lockText="1"/>
</file>

<file path=xl/ctrlProps/ctrlProp11.xml><?xml version="1.0" encoding="utf-8"?>
<formControlPr xmlns="http://schemas.microsoft.com/office/spreadsheetml/2009/9/main" objectType="CheckBox" fmlaLink="N63" lockText="1"/>
</file>

<file path=xl/ctrlProps/ctrlProp110.xml><?xml version="1.0" encoding="utf-8"?>
<formControlPr xmlns="http://schemas.microsoft.com/office/spreadsheetml/2009/9/main" objectType="CheckBox" fmlaLink="$O$11" lockText="1"/>
</file>

<file path=xl/ctrlProps/ctrlProp111.xml><?xml version="1.0" encoding="utf-8"?>
<formControlPr xmlns="http://schemas.microsoft.com/office/spreadsheetml/2009/9/main" objectType="CheckBox" fmlaLink="$N$12" lockText="1"/>
</file>

<file path=xl/ctrlProps/ctrlProp112.xml><?xml version="1.0" encoding="utf-8"?>
<formControlPr xmlns="http://schemas.microsoft.com/office/spreadsheetml/2009/9/main" objectType="CheckBox" fmlaLink="$O$12" lockText="1"/>
</file>

<file path=xl/ctrlProps/ctrlProp113.xml><?xml version="1.0" encoding="utf-8"?>
<formControlPr xmlns="http://schemas.microsoft.com/office/spreadsheetml/2009/9/main" objectType="CheckBox" fmlaLink="$N$13" lockText="1"/>
</file>

<file path=xl/ctrlProps/ctrlProp114.xml><?xml version="1.0" encoding="utf-8"?>
<formControlPr xmlns="http://schemas.microsoft.com/office/spreadsheetml/2009/9/main" objectType="CheckBox" fmlaLink="$O$13" lockText="1"/>
</file>

<file path=xl/ctrlProps/ctrlProp115.xml><?xml version="1.0" encoding="utf-8"?>
<formControlPr xmlns="http://schemas.microsoft.com/office/spreadsheetml/2009/9/main" objectType="CheckBox" fmlaLink="$N$14" lockText="1"/>
</file>

<file path=xl/ctrlProps/ctrlProp116.xml><?xml version="1.0" encoding="utf-8"?>
<formControlPr xmlns="http://schemas.microsoft.com/office/spreadsheetml/2009/9/main" objectType="CheckBox" fmlaLink="$O$14" lockText="1"/>
</file>

<file path=xl/ctrlProps/ctrlProp117.xml><?xml version="1.0" encoding="utf-8"?>
<formControlPr xmlns="http://schemas.microsoft.com/office/spreadsheetml/2009/9/main" objectType="CheckBox" fmlaLink="$N$16" lockText="1"/>
</file>

<file path=xl/ctrlProps/ctrlProp118.xml><?xml version="1.0" encoding="utf-8"?>
<formControlPr xmlns="http://schemas.microsoft.com/office/spreadsheetml/2009/9/main" objectType="CheckBox" fmlaLink="$O$16" lockText="1"/>
</file>

<file path=xl/ctrlProps/ctrlProp119.xml><?xml version="1.0" encoding="utf-8"?>
<formControlPr xmlns="http://schemas.microsoft.com/office/spreadsheetml/2009/9/main" objectType="CheckBox" fmlaLink="$N$11" lockText="1"/>
</file>

<file path=xl/ctrlProps/ctrlProp12.xml><?xml version="1.0" encoding="utf-8"?>
<formControlPr xmlns="http://schemas.microsoft.com/office/spreadsheetml/2009/9/main" objectType="CheckBox" fmlaLink="O63" lockText="1"/>
</file>

<file path=xl/ctrlProps/ctrlProp120.xml><?xml version="1.0" encoding="utf-8"?>
<formControlPr xmlns="http://schemas.microsoft.com/office/spreadsheetml/2009/9/main" objectType="CheckBox" fmlaLink="$O$11" lockText="1"/>
</file>

<file path=xl/ctrlProps/ctrlProp121.xml><?xml version="1.0" encoding="utf-8"?>
<formControlPr xmlns="http://schemas.microsoft.com/office/spreadsheetml/2009/9/main" objectType="CheckBox" fmlaLink="$N$12" lockText="1"/>
</file>

<file path=xl/ctrlProps/ctrlProp122.xml><?xml version="1.0" encoding="utf-8"?>
<formControlPr xmlns="http://schemas.microsoft.com/office/spreadsheetml/2009/9/main" objectType="CheckBox" fmlaLink="$O$12" lockText="1"/>
</file>

<file path=xl/ctrlProps/ctrlProp123.xml><?xml version="1.0" encoding="utf-8"?>
<formControlPr xmlns="http://schemas.microsoft.com/office/spreadsheetml/2009/9/main" objectType="CheckBox" fmlaLink="$N$13" lockText="1"/>
</file>

<file path=xl/ctrlProps/ctrlProp124.xml><?xml version="1.0" encoding="utf-8"?>
<formControlPr xmlns="http://schemas.microsoft.com/office/spreadsheetml/2009/9/main" objectType="CheckBox" fmlaLink="$O$13" lockText="1"/>
</file>

<file path=xl/ctrlProps/ctrlProp125.xml><?xml version="1.0" encoding="utf-8"?>
<formControlPr xmlns="http://schemas.microsoft.com/office/spreadsheetml/2009/9/main" objectType="CheckBox" fmlaLink="$N$14" lockText="1"/>
</file>

<file path=xl/ctrlProps/ctrlProp126.xml><?xml version="1.0" encoding="utf-8"?>
<formControlPr xmlns="http://schemas.microsoft.com/office/spreadsheetml/2009/9/main" objectType="CheckBox" fmlaLink="$O$14" lockText="1"/>
</file>

<file path=xl/ctrlProps/ctrlProp13.xml><?xml version="1.0" encoding="utf-8"?>
<formControlPr xmlns="http://schemas.microsoft.com/office/spreadsheetml/2009/9/main" objectType="CheckBox" fmlaLink="N65" lockText="1"/>
</file>

<file path=xl/ctrlProps/ctrlProp14.xml><?xml version="1.0" encoding="utf-8"?>
<formControlPr xmlns="http://schemas.microsoft.com/office/spreadsheetml/2009/9/main" objectType="CheckBox" fmlaLink="O65" lockText="1"/>
</file>

<file path=xl/ctrlProps/ctrlProp15.xml><?xml version="1.0" encoding="utf-8"?>
<formControlPr xmlns="http://schemas.microsoft.com/office/spreadsheetml/2009/9/main" objectType="CheckBox" fmlaLink="$N$9" lockText="1"/>
</file>

<file path=xl/ctrlProps/ctrlProp16.xml><?xml version="1.0" encoding="utf-8"?>
<formControlPr xmlns="http://schemas.microsoft.com/office/spreadsheetml/2009/9/main" objectType="CheckBox" fmlaLink="$O$9" lockText="1"/>
</file>

<file path=xl/ctrlProps/ctrlProp17.xml><?xml version="1.0" encoding="utf-8"?>
<formControlPr xmlns="http://schemas.microsoft.com/office/spreadsheetml/2009/9/main" objectType="CheckBox" fmlaLink="$N$23" lockText="1"/>
</file>

<file path=xl/ctrlProps/ctrlProp18.xml><?xml version="1.0" encoding="utf-8"?>
<formControlPr xmlns="http://schemas.microsoft.com/office/spreadsheetml/2009/9/main" objectType="CheckBox" fmlaLink="$O$23" lockText="1"/>
</file>

<file path=xl/ctrlProps/ctrlProp19.xml><?xml version="1.0" encoding="utf-8"?>
<formControlPr xmlns="http://schemas.microsoft.com/office/spreadsheetml/2009/9/main" objectType="CheckBox" fmlaLink="$N$24" lockText="1"/>
</file>

<file path=xl/ctrlProps/ctrlProp2.xml><?xml version="1.0" encoding="utf-8"?>
<formControlPr xmlns="http://schemas.microsoft.com/office/spreadsheetml/2009/9/main" objectType="CheckBox" fmlaLink="$O$16" lockText="1"/>
</file>

<file path=xl/ctrlProps/ctrlProp20.xml><?xml version="1.0" encoding="utf-8"?>
<formControlPr xmlns="http://schemas.microsoft.com/office/spreadsheetml/2009/9/main" objectType="CheckBox" fmlaLink="$O$24" lockText="1"/>
</file>

<file path=xl/ctrlProps/ctrlProp21.xml><?xml version="1.0" encoding="utf-8"?>
<formControlPr xmlns="http://schemas.microsoft.com/office/spreadsheetml/2009/9/main" objectType="CheckBox" fmlaLink="$N$11" lockText="1"/>
</file>

<file path=xl/ctrlProps/ctrlProp22.xml><?xml version="1.0" encoding="utf-8"?>
<formControlPr xmlns="http://schemas.microsoft.com/office/spreadsheetml/2009/9/main" objectType="CheckBox" fmlaLink="$O$11" lockText="1"/>
</file>

<file path=xl/ctrlProps/ctrlProp23.xml><?xml version="1.0" encoding="utf-8"?>
<formControlPr xmlns="http://schemas.microsoft.com/office/spreadsheetml/2009/9/main" objectType="CheckBox" fmlaLink="N16" lockText="1"/>
</file>

<file path=xl/ctrlProps/ctrlProp24.xml><?xml version="1.0" encoding="utf-8"?>
<formControlPr xmlns="http://schemas.microsoft.com/office/spreadsheetml/2009/9/main" objectType="CheckBox" fmlaLink="O16" lockText="1"/>
</file>

<file path=xl/ctrlProps/ctrlProp25.xml><?xml version="1.0" encoding="utf-8"?>
<formControlPr xmlns="http://schemas.microsoft.com/office/spreadsheetml/2009/9/main" objectType="CheckBox" fmlaLink="N36" lockText="1"/>
</file>

<file path=xl/ctrlProps/ctrlProp26.xml><?xml version="1.0" encoding="utf-8"?>
<formControlPr xmlns="http://schemas.microsoft.com/office/spreadsheetml/2009/9/main" objectType="CheckBox" fmlaLink="O36" lockText="1"/>
</file>

<file path=xl/ctrlProps/ctrlProp27.xml><?xml version="1.0" encoding="utf-8"?>
<formControlPr xmlns="http://schemas.microsoft.com/office/spreadsheetml/2009/9/main" objectType="CheckBox" fmlaLink="N54" lockText="1"/>
</file>

<file path=xl/ctrlProps/ctrlProp28.xml><?xml version="1.0" encoding="utf-8"?>
<formControlPr xmlns="http://schemas.microsoft.com/office/spreadsheetml/2009/9/main" objectType="CheckBox" fmlaLink="O54" lockText="1"/>
</file>

<file path=xl/ctrlProps/ctrlProp29.xml><?xml version="1.0" encoding="utf-8"?>
<formControlPr xmlns="http://schemas.microsoft.com/office/spreadsheetml/2009/9/main" objectType="CheckBox" fmlaLink="N43" lockText="1"/>
</file>

<file path=xl/ctrlProps/ctrlProp3.xml><?xml version="1.0" encoding="utf-8"?>
<formControlPr xmlns="http://schemas.microsoft.com/office/spreadsheetml/2009/9/main" objectType="CheckBox" fmlaLink="N33" lockText="1"/>
</file>

<file path=xl/ctrlProps/ctrlProp30.xml><?xml version="1.0" encoding="utf-8"?>
<formControlPr xmlns="http://schemas.microsoft.com/office/spreadsheetml/2009/9/main" objectType="CheckBox" fmlaLink="O43" lockText="1"/>
</file>

<file path=xl/ctrlProps/ctrlProp31.xml><?xml version="1.0" encoding="utf-8"?>
<formControlPr xmlns="http://schemas.microsoft.com/office/spreadsheetml/2009/9/main" objectType="CheckBox" fmlaLink="V47" lockText="1"/>
</file>

<file path=xl/ctrlProps/ctrlProp32.xml><?xml version="1.0" encoding="utf-8"?>
<formControlPr xmlns="http://schemas.microsoft.com/office/spreadsheetml/2009/9/main" objectType="CheckBox" fmlaLink="W47" lockText="1"/>
</file>

<file path=xl/ctrlProps/ctrlProp33.xml><?xml version="1.0" encoding="utf-8"?>
<formControlPr xmlns="http://schemas.microsoft.com/office/spreadsheetml/2009/9/main" objectType="CheckBox" fmlaLink="V48" lockText="1"/>
</file>

<file path=xl/ctrlProps/ctrlProp34.xml><?xml version="1.0" encoding="utf-8"?>
<formControlPr xmlns="http://schemas.microsoft.com/office/spreadsheetml/2009/9/main" objectType="CheckBox" fmlaLink="W48" lockText="1"/>
</file>

<file path=xl/ctrlProps/ctrlProp35.xml><?xml version="1.0" encoding="utf-8"?>
<formControlPr xmlns="http://schemas.microsoft.com/office/spreadsheetml/2009/9/main" objectType="CheckBox" fmlaLink="V49" lockText="1"/>
</file>

<file path=xl/ctrlProps/ctrlProp36.xml><?xml version="1.0" encoding="utf-8"?>
<formControlPr xmlns="http://schemas.microsoft.com/office/spreadsheetml/2009/9/main" objectType="CheckBox" fmlaLink="W49" lockText="1"/>
</file>

<file path=xl/ctrlProps/ctrlProp37.xml><?xml version="1.0" encoding="utf-8"?>
<formControlPr xmlns="http://schemas.microsoft.com/office/spreadsheetml/2009/9/main" objectType="CheckBox" fmlaLink="V50" lockText="1"/>
</file>

<file path=xl/ctrlProps/ctrlProp38.xml><?xml version="1.0" encoding="utf-8"?>
<formControlPr xmlns="http://schemas.microsoft.com/office/spreadsheetml/2009/9/main" objectType="CheckBox" fmlaLink="W50" lockText="1"/>
</file>

<file path=xl/ctrlProps/ctrlProp39.xml><?xml version="1.0" encoding="utf-8"?>
<formControlPr xmlns="http://schemas.microsoft.com/office/spreadsheetml/2009/9/main" objectType="CheckBox" fmlaLink="V51" lockText="1"/>
</file>

<file path=xl/ctrlProps/ctrlProp4.xml><?xml version="1.0" encoding="utf-8"?>
<formControlPr xmlns="http://schemas.microsoft.com/office/spreadsheetml/2009/9/main" objectType="CheckBox" fmlaLink="O33" lockText="1"/>
</file>

<file path=xl/ctrlProps/ctrlProp40.xml><?xml version="1.0" encoding="utf-8"?>
<formControlPr xmlns="http://schemas.microsoft.com/office/spreadsheetml/2009/9/main" objectType="CheckBox" fmlaLink="W51" lockText="1"/>
</file>

<file path=xl/ctrlProps/ctrlProp41.xml><?xml version="1.0" encoding="utf-8"?>
<formControlPr xmlns="http://schemas.microsoft.com/office/spreadsheetml/2009/9/main" objectType="CheckBox" fmlaLink="N72" lockText="1"/>
</file>

<file path=xl/ctrlProps/ctrlProp42.xml><?xml version="1.0" encoding="utf-8"?>
<formControlPr xmlns="http://schemas.microsoft.com/office/spreadsheetml/2009/9/main" objectType="CheckBox" fmlaLink="O72" lockText="1"/>
</file>

<file path=xl/ctrlProps/ctrlProp43.xml><?xml version="1.0" encoding="utf-8"?>
<formControlPr xmlns="http://schemas.microsoft.com/office/spreadsheetml/2009/9/main" objectType="CheckBox" fmlaLink="N61" lockText="1"/>
</file>

<file path=xl/ctrlProps/ctrlProp44.xml><?xml version="1.0" encoding="utf-8"?>
<formControlPr xmlns="http://schemas.microsoft.com/office/spreadsheetml/2009/9/main" objectType="CheckBox" fmlaLink="O61" lockText="1"/>
</file>

<file path=xl/ctrlProps/ctrlProp45.xml><?xml version="1.0" encoding="utf-8"?>
<formControlPr xmlns="http://schemas.microsoft.com/office/spreadsheetml/2009/9/main" objectType="CheckBox" fmlaLink="$N$10" lockText="1"/>
</file>

<file path=xl/ctrlProps/ctrlProp46.xml><?xml version="1.0" encoding="utf-8"?>
<formControlPr xmlns="http://schemas.microsoft.com/office/spreadsheetml/2009/9/main" objectType="CheckBox" fmlaLink="$O$10" lockText="1"/>
</file>

<file path=xl/ctrlProps/ctrlProp47.xml><?xml version="1.0" encoding="utf-8"?>
<formControlPr xmlns="http://schemas.microsoft.com/office/spreadsheetml/2009/9/main" objectType="CheckBox" fmlaLink="$N$11" lockText="1"/>
</file>

<file path=xl/ctrlProps/ctrlProp48.xml><?xml version="1.0" encoding="utf-8"?>
<formControlPr xmlns="http://schemas.microsoft.com/office/spreadsheetml/2009/9/main" objectType="CheckBox" fmlaLink="$O$11" lockText="1"/>
</file>

<file path=xl/ctrlProps/ctrlProp49.xml><?xml version="1.0" encoding="utf-8"?>
<formControlPr xmlns="http://schemas.microsoft.com/office/spreadsheetml/2009/9/main" objectType="CheckBox" fmlaLink="$N$12" lockText="1"/>
</file>

<file path=xl/ctrlProps/ctrlProp5.xml><?xml version="1.0" encoding="utf-8"?>
<formControlPr xmlns="http://schemas.microsoft.com/office/spreadsheetml/2009/9/main" objectType="CheckBox" fmlaLink="$N$50" lockText="1"/>
</file>

<file path=xl/ctrlProps/ctrlProp50.xml><?xml version="1.0" encoding="utf-8"?>
<formControlPr xmlns="http://schemas.microsoft.com/office/spreadsheetml/2009/9/main" objectType="CheckBox" fmlaLink="$O$12" lockText="1"/>
</file>

<file path=xl/ctrlProps/ctrlProp51.xml><?xml version="1.0" encoding="utf-8"?>
<formControlPr xmlns="http://schemas.microsoft.com/office/spreadsheetml/2009/9/main" objectType="CheckBox" fmlaLink="$N$13" lockText="1"/>
</file>

<file path=xl/ctrlProps/ctrlProp52.xml><?xml version="1.0" encoding="utf-8"?>
<formControlPr xmlns="http://schemas.microsoft.com/office/spreadsheetml/2009/9/main" objectType="CheckBox" fmlaLink="$O$13" lockText="1"/>
</file>

<file path=xl/ctrlProps/ctrlProp53.xml><?xml version="1.0" encoding="utf-8"?>
<formControlPr xmlns="http://schemas.microsoft.com/office/spreadsheetml/2009/9/main" objectType="CheckBox" fmlaLink="$N$14" lockText="1"/>
</file>

<file path=xl/ctrlProps/ctrlProp54.xml><?xml version="1.0" encoding="utf-8"?>
<formControlPr xmlns="http://schemas.microsoft.com/office/spreadsheetml/2009/9/main" objectType="CheckBox" fmlaLink="$O$14" lockText="1"/>
</file>

<file path=xl/ctrlProps/ctrlProp55.xml><?xml version="1.0" encoding="utf-8"?>
<formControlPr xmlns="http://schemas.microsoft.com/office/spreadsheetml/2009/9/main" objectType="CheckBox" fmlaLink="$N$15" lockText="1"/>
</file>

<file path=xl/ctrlProps/ctrlProp56.xml><?xml version="1.0" encoding="utf-8"?>
<formControlPr xmlns="http://schemas.microsoft.com/office/spreadsheetml/2009/9/main" objectType="CheckBox" fmlaLink="$O$15" lockText="1"/>
</file>

<file path=xl/ctrlProps/ctrlProp57.xml><?xml version="1.0" encoding="utf-8"?>
<formControlPr xmlns="http://schemas.microsoft.com/office/spreadsheetml/2009/9/main" objectType="CheckBox" fmlaLink="$N$16" lockText="1"/>
</file>

<file path=xl/ctrlProps/ctrlProp58.xml><?xml version="1.0" encoding="utf-8"?>
<formControlPr xmlns="http://schemas.microsoft.com/office/spreadsheetml/2009/9/main" objectType="CheckBox" fmlaLink="$O$16" lockText="1"/>
</file>

<file path=xl/ctrlProps/ctrlProp59.xml><?xml version="1.0" encoding="utf-8"?>
<formControlPr xmlns="http://schemas.microsoft.com/office/spreadsheetml/2009/9/main" objectType="CheckBox" fmlaLink="$N$17" lockText="1"/>
</file>

<file path=xl/ctrlProps/ctrlProp6.xml><?xml version="1.0" encoding="utf-8"?>
<formControlPr xmlns="http://schemas.microsoft.com/office/spreadsheetml/2009/9/main" objectType="CheckBox" fmlaLink="$O$50" lockText="1"/>
</file>

<file path=xl/ctrlProps/ctrlProp60.xml><?xml version="1.0" encoding="utf-8"?>
<formControlPr xmlns="http://schemas.microsoft.com/office/spreadsheetml/2009/9/main" objectType="CheckBox" fmlaLink="$O$17" lockText="1"/>
</file>

<file path=xl/ctrlProps/ctrlProp61.xml><?xml version="1.0" encoding="utf-8"?>
<formControlPr xmlns="http://schemas.microsoft.com/office/spreadsheetml/2009/9/main" objectType="CheckBox" fmlaLink="$N$18" lockText="1"/>
</file>

<file path=xl/ctrlProps/ctrlProp62.xml><?xml version="1.0" encoding="utf-8"?>
<formControlPr xmlns="http://schemas.microsoft.com/office/spreadsheetml/2009/9/main" objectType="CheckBox" fmlaLink="$O$18" lockText="1"/>
</file>

<file path=xl/ctrlProps/ctrlProp63.xml><?xml version="1.0" encoding="utf-8"?>
<formControlPr xmlns="http://schemas.microsoft.com/office/spreadsheetml/2009/9/main" objectType="CheckBox" fmlaLink="N21" lockText="1"/>
</file>

<file path=xl/ctrlProps/ctrlProp64.xml><?xml version="1.0" encoding="utf-8"?>
<formControlPr xmlns="http://schemas.microsoft.com/office/spreadsheetml/2009/9/main" objectType="CheckBox" fmlaLink="O21" lockText="1"/>
</file>

<file path=xl/ctrlProps/ctrlProp65.xml><?xml version="1.0" encoding="utf-8"?>
<formControlPr xmlns="http://schemas.microsoft.com/office/spreadsheetml/2009/9/main" objectType="CheckBox" fmlaLink="O9" lockText="1"/>
</file>

<file path=xl/ctrlProps/ctrlProp66.xml><?xml version="1.0" encoding="utf-8"?>
<formControlPr xmlns="http://schemas.microsoft.com/office/spreadsheetml/2009/9/main" objectType="CheckBox" fmlaLink="P9" lockText="1"/>
</file>

<file path=xl/ctrlProps/ctrlProp67.xml><?xml version="1.0" encoding="utf-8"?>
<formControlPr xmlns="http://schemas.microsoft.com/office/spreadsheetml/2009/9/main" objectType="CheckBox" fmlaLink="AC13" lockText="1"/>
</file>

<file path=xl/ctrlProps/ctrlProp68.xml><?xml version="1.0" encoding="utf-8"?>
<formControlPr xmlns="http://schemas.microsoft.com/office/spreadsheetml/2009/9/main" objectType="CheckBox" fmlaLink="AD13" lockText="1"/>
</file>

<file path=xl/ctrlProps/ctrlProp69.xml><?xml version="1.0" encoding="utf-8"?>
<formControlPr xmlns="http://schemas.microsoft.com/office/spreadsheetml/2009/9/main" objectType="CheckBox" fmlaLink="Z13" lockText="1"/>
</file>

<file path=xl/ctrlProps/ctrlProp7.xml><?xml version="1.0" encoding="utf-8"?>
<formControlPr xmlns="http://schemas.microsoft.com/office/spreadsheetml/2009/9/main" objectType="CheckBox" fmlaLink="$N$57" lockText="1"/>
</file>

<file path=xl/ctrlProps/ctrlProp70.xml><?xml version="1.0" encoding="utf-8"?>
<formControlPr xmlns="http://schemas.microsoft.com/office/spreadsheetml/2009/9/main" objectType="CheckBox" fmlaLink="AA13" lockText="1"/>
</file>

<file path=xl/ctrlProps/ctrlProp71.xml><?xml version="1.0" encoding="utf-8"?>
<formControlPr xmlns="http://schemas.microsoft.com/office/spreadsheetml/2009/9/main" objectType="CheckBox" fmlaLink="AC14" lockText="1"/>
</file>

<file path=xl/ctrlProps/ctrlProp72.xml><?xml version="1.0" encoding="utf-8"?>
<formControlPr xmlns="http://schemas.microsoft.com/office/spreadsheetml/2009/9/main" objectType="CheckBox" fmlaLink="AD14" lockText="1"/>
</file>

<file path=xl/ctrlProps/ctrlProp73.xml><?xml version="1.0" encoding="utf-8"?>
<formControlPr xmlns="http://schemas.microsoft.com/office/spreadsheetml/2009/9/main" objectType="CheckBox" fmlaLink="Z14" lockText="1"/>
</file>

<file path=xl/ctrlProps/ctrlProp74.xml><?xml version="1.0" encoding="utf-8"?>
<formControlPr xmlns="http://schemas.microsoft.com/office/spreadsheetml/2009/9/main" objectType="CheckBox" fmlaLink="AA14" lockText="1"/>
</file>

<file path=xl/ctrlProps/ctrlProp75.xml><?xml version="1.0" encoding="utf-8"?>
<formControlPr xmlns="http://schemas.microsoft.com/office/spreadsheetml/2009/9/main" objectType="CheckBox" fmlaLink="AC15" lockText="1"/>
</file>

<file path=xl/ctrlProps/ctrlProp76.xml><?xml version="1.0" encoding="utf-8"?>
<formControlPr xmlns="http://schemas.microsoft.com/office/spreadsheetml/2009/9/main" objectType="CheckBox" fmlaLink="AD15" lockText="1"/>
</file>

<file path=xl/ctrlProps/ctrlProp77.xml><?xml version="1.0" encoding="utf-8"?>
<formControlPr xmlns="http://schemas.microsoft.com/office/spreadsheetml/2009/9/main" objectType="CheckBox" fmlaLink="Z15" lockText="1"/>
</file>

<file path=xl/ctrlProps/ctrlProp78.xml><?xml version="1.0" encoding="utf-8"?>
<formControlPr xmlns="http://schemas.microsoft.com/office/spreadsheetml/2009/9/main" objectType="CheckBox" fmlaLink="AA15" lockText="1"/>
</file>

<file path=xl/ctrlProps/ctrlProp79.xml><?xml version="1.0" encoding="utf-8"?>
<formControlPr xmlns="http://schemas.microsoft.com/office/spreadsheetml/2009/9/main" objectType="CheckBox" fmlaLink="AC16" lockText="1"/>
</file>

<file path=xl/ctrlProps/ctrlProp8.xml><?xml version="1.0" encoding="utf-8"?>
<formControlPr xmlns="http://schemas.microsoft.com/office/spreadsheetml/2009/9/main" objectType="CheckBox" fmlaLink="$O$57" lockText="1"/>
</file>

<file path=xl/ctrlProps/ctrlProp80.xml><?xml version="1.0" encoding="utf-8"?>
<formControlPr xmlns="http://schemas.microsoft.com/office/spreadsheetml/2009/9/main" objectType="CheckBox" fmlaLink="AD16" lockText="1"/>
</file>

<file path=xl/ctrlProps/ctrlProp81.xml><?xml version="1.0" encoding="utf-8"?>
<formControlPr xmlns="http://schemas.microsoft.com/office/spreadsheetml/2009/9/main" objectType="CheckBox" fmlaLink="Z16" lockText="1"/>
</file>

<file path=xl/ctrlProps/ctrlProp82.xml><?xml version="1.0" encoding="utf-8"?>
<formControlPr xmlns="http://schemas.microsoft.com/office/spreadsheetml/2009/9/main" objectType="CheckBox" fmlaLink="AA16" lockText="1"/>
</file>

<file path=xl/ctrlProps/ctrlProp83.xml><?xml version="1.0" encoding="utf-8"?>
<formControlPr xmlns="http://schemas.microsoft.com/office/spreadsheetml/2009/9/main" objectType="CheckBox" fmlaLink="AC17" lockText="1"/>
</file>

<file path=xl/ctrlProps/ctrlProp84.xml><?xml version="1.0" encoding="utf-8"?>
<formControlPr xmlns="http://schemas.microsoft.com/office/spreadsheetml/2009/9/main" objectType="CheckBox" fmlaLink="AD17" lockText="1"/>
</file>

<file path=xl/ctrlProps/ctrlProp85.xml><?xml version="1.0" encoding="utf-8"?>
<formControlPr xmlns="http://schemas.microsoft.com/office/spreadsheetml/2009/9/main" objectType="CheckBox" fmlaLink="Z17" lockText="1"/>
</file>

<file path=xl/ctrlProps/ctrlProp86.xml><?xml version="1.0" encoding="utf-8"?>
<formControlPr xmlns="http://schemas.microsoft.com/office/spreadsheetml/2009/9/main" objectType="CheckBox" fmlaLink="AA17" lockText="1"/>
</file>

<file path=xl/ctrlProps/ctrlProp87.xml><?xml version="1.0" encoding="utf-8"?>
<formControlPr xmlns="http://schemas.microsoft.com/office/spreadsheetml/2009/9/main" objectType="CheckBox" fmlaLink="AC18" lockText="1"/>
</file>

<file path=xl/ctrlProps/ctrlProp88.xml><?xml version="1.0" encoding="utf-8"?>
<formControlPr xmlns="http://schemas.microsoft.com/office/spreadsheetml/2009/9/main" objectType="CheckBox" fmlaLink="AD18" lockText="1"/>
</file>

<file path=xl/ctrlProps/ctrlProp89.xml><?xml version="1.0" encoding="utf-8"?>
<formControlPr xmlns="http://schemas.microsoft.com/office/spreadsheetml/2009/9/main" objectType="CheckBox" fmlaLink="Z18" lockText="1"/>
</file>

<file path=xl/ctrlProps/ctrlProp9.xml><?xml version="1.0" encoding="utf-8"?>
<formControlPr xmlns="http://schemas.microsoft.com/office/spreadsheetml/2009/9/main" objectType="CheckBox" fmlaLink="N39" lockText="1"/>
</file>

<file path=xl/ctrlProps/ctrlProp90.xml><?xml version="1.0" encoding="utf-8"?>
<formControlPr xmlns="http://schemas.microsoft.com/office/spreadsheetml/2009/9/main" objectType="CheckBox" fmlaLink="AA18" lockText="1"/>
</file>

<file path=xl/ctrlProps/ctrlProp91.xml><?xml version="1.0" encoding="utf-8"?>
<formControlPr xmlns="http://schemas.microsoft.com/office/spreadsheetml/2009/9/main" objectType="CheckBox" fmlaLink="AC19" lockText="1"/>
</file>

<file path=xl/ctrlProps/ctrlProp92.xml><?xml version="1.0" encoding="utf-8"?>
<formControlPr xmlns="http://schemas.microsoft.com/office/spreadsheetml/2009/9/main" objectType="CheckBox" fmlaLink="AD19" lockText="1"/>
</file>

<file path=xl/ctrlProps/ctrlProp93.xml><?xml version="1.0" encoding="utf-8"?>
<formControlPr xmlns="http://schemas.microsoft.com/office/spreadsheetml/2009/9/main" objectType="CheckBox" fmlaLink="Z19" lockText="1"/>
</file>

<file path=xl/ctrlProps/ctrlProp94.xml><?xml version="1.0" encoding="utf-8"?>
<formControlPr xmlns="http://schemas.microsoft.com/office/spreadsheetml/2009/9/main" objectType="CheckBox" fmlaLink="AA19" lockText="1"/>
</file>

<file path=xl/ctrlProps/ctrlProp95.xml><?xml version="1.0" encoding="utf-8"?>
<formControlPr xmlns="http://schemas.microsoft.com/office/spreadsheetml/2009/9/main" objectType="CheckBox" fmlaLink="AC20" lockText="1"/>
</file>

<file path=xl/ctrlProps/ctrlProp96.xml><?xml version="1.0" encoding="utf-8"?>
<formControlPr xmlns="http://schemas.microsoft.com/office/spreadsheetml/2009/9/main" objectType="CheckBox" fmlaLink="AD20" lockText="1"/>
</file>

<file path=xl/ctrlProps/ctrlProp97.xml><?xml version="1.0" encoding="utf-8"?>
<formControlPr xmlns="http://schemas.microsoft.com/office/spreadsheetml/2009/9/main" objectType="CheckBox" fmlaLink="Z20" lockText="1"/>
</file>

<file path=xl/ctrlProps/ctrlProp98.xml><?xml version="1.0" encoding="utf-8"?>
<formControlPr xmlns="http://schemas.microsoft.com/office/spreadsheetml/2009/9/main" objectType="CheckBox" fmlaLink="AA20" lockText="1"/>
</file>

<file path=xl/ctrlProps/ctrlProp99.xml><?xml version="1.0" encoding="utf-8"?>
<formControlPr xmlns="http://schemas.microsoft.com/office/spreadsheetml/2009/9/main" objectType="CheckBox" fmlaLink="AC21"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1219200</xdr:colOff>
          <xdr:row>15</xdr:row>
          <xdr:rowOff>9525</xdr:rowOff>
        </xdr:from>
        <xdr:to>
          <xdr:col>2</xdr:col>
          <xdr:colOff>2257425</xdr:colOff>
          <xdr:row>15</xdr:row>
          <xdr:rowOff>495300</xdr:rowOff>
        </xdr:to>
        <xdr:sp macro="" textlink="">
          <xdr:nvSpPr>
            <xdr:cNvPr id="53249" name="Check Box 1" hidden="1">
              <a:extLst>
                <a:ext uri="{63B3BB69-23CF-44E3-9099-C40C66FF867C}">
                  <a14:compatExt spid="_x0000_s5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2266950</xdr:colOff>
          <xdr:row>15</xdr:row>
          <xdr:rowOff>9525</xdr:rowOff>
        </xdr:from>
        <xdr:to>
          <xdr:col>2</xdr:col>
          <xdr:colOff>3314700</xdr:colOff>
          <xdr:row>15</xdr:row>
          <xdr:rowOff>495300</xdr:rowOff>
        </xdr:to>
        <xdr:sp macro="" textlink="">
          <xdr:nvSpPr>
            <xdr:cNvPr id="53250" name="Check Box 2" hidden="1">
              <a:extLst>
                <a:ext uri="{63B3BB69-23CF-44E3-9099-C40C66FF867C}">
                  <a14:compatExt spid="_x0000_s5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xdr:twoCellAnchor>
    <xdr:from>
      <xdr:col>0</xdr:col>
      <xdr:colOff>609599</xdr:colOff>
      <xdr:row>0</xdr:row>
      <xdr:rowOff>95250</xdr:rowOff>
    </xdr:from>
    <xdr:to>
      <xdr:col>2</xdr:col>
      <xdr:colOff>4053974</xdr:colOff>
      <xdr:row>5</xdr:row>
      <xdr:rowOff>152400</xdr:rowOff>
    </xdr:to>
    <xdr:sp macro="" textlink="">
      <xdr:nvSpPr>
        <xdr:cNvPr id="4" name="Rectangle 3"/>
        <xdr:cNvSpPr/>
      </xdr:nvSpPr>
      <xdr:spPr>
        <a:xfrm>
          <a:off x="609599" y="95250"/>
          <a:ext cx="9435600" cy="8667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Details of the</a:t>
          </a:r>
          <a:r>
            <a:rPr lang="en-IE" sz="1400" b="1" baseline="0">
              <a:solidFill>
                <a:sysClr val="windowText" lastClr="000000"/>
              </a:solidFill>
              <a:latin typeface="Lato" panose="020F0502020204030203" pitchFamily="34" charset="0"/>
            </a:rPr>
            <a:t> VASP Applicant Firm</a:t>
          </a:r>
          <a:endParaRPr lang="en-IE" sz="1400" b="1">
            <a:solidFill>
              <a:sysClr val="windowText" lastClr="000000"/>
            </a:solidFill>
            <a:latin typeface="Lato" panose="020F0502020204030203" pitchFamily="34" charset="0"/>
          </a:endParaRPr>
        </a:p>
      </xdr:txBody>
    </xdr:sp>
    <xdr:clientData/>
  </xdr:twoCellAnchor>
  <xdr:oneCellAnchor>
    <xdr:from>
      <xdr:col>1</xdr:col>
      <xdr:colOff>47625</xdr:colOff>
      <xdr:row>0</xdr:row>
      <xdr:rowOff>152400</xdr:rowOff>
    </xdr:from>
    <xdr:ext cx="3697200" cy="763200"/>
    <xdr:pic>
      <xdr:nvPicPr>
        <xdr:cNvPr id="5" name="Picture 4"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52400"/>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2</xdr:col>
          <xdr:colOff>1285875</xdr:colOff>
          <xdr:row>32</xdr:row>
          <xdr:rowOff>9525</xdr:rowOff>
        </xdr:from>
        <xdr:to>
          <xdr:col>2</xdr:col>
          <xdr:colOff>2324100</xdr:colOff>
          <xdr:row>32</xdr:row>
          <xdr:rowOff>695325</xdr:rowOff>
        </xdr:to>
        <xdr:sp macro="" textlink="">
          <xdr:nvSpPr>
            <xdr:cNvPr id="53251" name="Check Box 3" hidden="1">
              <a:extLst>
                <a:ext uri="{63B3BB69-23CF-44E3-9099-C40C66FF867C}">
                  <a14:compatExt spid="_x0000_s5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32</xdr:row>
          <xdr:rowOff>9525</xdr:rowOff>
        </xdr:from>
        <xdr:to>
          <xdr:col>2</xdr:col>
          <xdr:colOff>3381375</xdr:colOff>
          <xdr:row>32</xdr:row>
          <xdr:rowOff>695325</xdr:rowOff>
        </xdr:to>
        <xdr:sp macro="" textlink="">
          <xdr:nvSpPr>
            <xdr:cNvPr id="53252" name="Check Box 4" hidden="1">
              <a:extLst>
                <a:ext uri="{63B3BB69-23CF-44E3-9099-C40C66FF867C}">
                  <a14:compatExt spid="_x0000_s5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85725</xdr:rowOff>
    </xdr:from>
    <xdr:to>
      <xdr:col>3</xdr:col>
      <xdr:colOff>9525</xdr:colOff>
      <xdr:row>5</xdr:row>
      <xdr:rowOff>142875</xdr:rowOff>
    </xdr:to>
    <xdr:sp macro="" textlink="">
      <xdr:nvSpPr>
        <xdr:cNvPr id="10" name="Rectangle 9"/>
        <xdr:cNvSpPr/>
      </xdr:nvSpPr>
      <xdr:spPr>
        <a:xfrm>
          <a:off x="609600" y="85725"/>
          <a:ext cx="9439275" cy="8667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r>
            <a:rPr lang="en-IE" sz="1400" b="1">
              <a:solidFill>
                <a:sysClr val="windowText" lastClr="000000"/>
              </a:solidFill>
              <a:latin typeface="Lato" panose="020F0502020204030203" pitchFamily="34" charset="0"/>
            </a:rPr>
            <a:t>				                   </a:t>
          </a:r>
          <a:r>
            <a:rPr lang="en-IE" sz="1400" b="1">
              <a:solidFill>
                <a:sysClr val="windowText" lastClr="000000"/>
              </a:solidFill>
              <a:effectLst/>
              <a:latin typeface="Lato" panose="020F0502020204030203" pitchFamily="34" charset="0"/>
              <a:ea typeface="+mn-ea"/>
              <a:cs typeface="+mn-cs"/>
            </a:rPr>
            <a:t>Personal Details</a:t>
          </a:r>
          <a:r>
            <a:rPr lang="en-IE" sz="1100" b="1" baseline="0">
              <a:solidFill>
                <a:sysClr val="windowText" lastClr="000000"/>
              </a:solidFill>
              <a:effectLst/>
              <a:latin typeface="+mn-lt"/>
              <a:ea typeface="+mn-ea"/>
              <a:cs typeface="+mn-cs"/>
            </a:rPr>
            <a:t>                                                                                </a:t>
          </a:r>
          <a:endParaRPr lang="en-IE">
            <a:solidFill>
              <a:sysClr val="windowText" lastClr="000000"/>
            </a:solidFill>
            <a:effectLst/>
          </a:endParaRPr>
        </a:p>
      </xdr:txBody>
    </xdr:sp>
    <xdr:clientData/>
  </xdr:twoCellAnchor>
  <xdr:oneCellAnchor>
    <xdr:from>
      <xdr:col>1</xdr:col>
      <xdr:colOff>76200</xdr:colOff>
      <xdr:row>0</xdr:row>
      <xdr:rowOff>142875</xdr:rowOff>
    </xdr:from>
    <xdr:ext cx="3697200" cy="763200"/>
    <xdr:pic>
      <xdr:nvPicPr>
        <xdr:cNvPr id="11" name="Picture 10"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42875"/>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2</xdr:col>
          <xdr:colOff>1209675</xdr:colOff>
          <xdr:row>49</xdr:row>
          <xdr:rowOff>9525</xdr:rowOff>
        </xdr:from>
        <xdr:to>
          <xdr:col>2</xdr:col>
          <xdr:colOff>2400300</xdr:colOff>
          <xdr:row>50</xdr:row>
          <xdr:rowOff>9525</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49</xdr:row>
          <xdr:rowOff>9525</xdr:rowOff>
        </xdr:from>
        <xdr:to>
          <xdr:col>2</xdr:col>
          <xdr:colOff>3590925</xdr:colOff>
          <xdr:row>50</xdr:row>
          <xdr:rowOff>9525</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56</xdr:row>
          <xdr:rowOff>9525</xdr:rowOff>
        </xdr:from>
        <xdr:to>
          <xdr:col>2</xdr:col>
          <xdr:colOff>2381250</xdr:colOff>
          <xdr:row>57</xdr:row>
          <xdr:rowOff>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56</xdr:row>
          <xdr:rowOff>9525</xdr:rowOff>
        </xdr:from>
        <xdr:to>
          <xdr:col>2</xdr:col>
          <xdr:colOff>3571875</xdr:colOff>
          <xdr:row>57</xdr:row>
          <xdr:rowOff>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38</xdr:row>
          <xdr:rowOff>9525</xdr:rowOff>
        </xdr:from>
        <xdr:to>
          <xdr:col>2</xdr:col>
          <xdr:colOff>2362200</xdr:colOff>
          <xdr:row>39</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38</xdr:row>
          <xdr:rowOff>9525</xdr:rowOff>
        </xdr:from>
        <xdr:to>
          <xdr:col>2</xdr:col>
          <xdr:colOff>3457575</xdr:colOff>
          <xdr:row>39</xdr:row>
          <xdr:rowOff>9525</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62</xdr:row>
          <xdr:rowOff>9525</xdr:rowOff>
        </xdr:from>
        <xdr:to>
          <xdr:col>2</xdr:col>
          <xdr:colOff>2343150</xdr:colOff>
          <xdr:row>62</xdr:row>
          <xdr:rowOff>695325</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62</xdr:row>
          <xdr:rowOff>9525</xdr:rowOff>
        </xdr:from>
        <xdr:to>
          <xdr:col>2</xdr:col>
          <xdr:colOff>3438525</xdr:colOff>
          <xdr:row>62</xdr:row>
          <xdr:rowOff>695325</xdr:rowOff>
        </xdr:to>
        <xdr:sp macro="" textlink="">
          <xdr:nvSpPr>
            <xdr:cNvPr id="7246" name="Check Box 78" hidden="1">
              <a:extLst>
                <a:ext uri="{63B3BB69-23CF-44E3-9099-C40C66FF867C}">
                  <a14:compatExt spid="_x0000_s7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64</xdr:row>
          <xdr:rowOff>9525</xdr:rowOff>
        </xdr:from>
        <xdr:to>
          <xdr:col>2</xdr:col>
          <xdr:colOff>2343150</xdr:colOff>
          <xdr:row>64</xdr:row>
          <xdr:rowOff>695325</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64</xdr:row>
          <xdr:rowOff>9525</xdr:rowOff>
        </xdr:from>
        <xdr:to>
          <xdr:col>2</xdr:col>
          <xdr:colOff>3438525</xdr:colOff>
          <xdr:row>64</xdr:row>
          <xdr:rowOff>695325</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1285875</xdr:colOff>
          <xdr:row>8</xdr:row>
          <xdr:rowOff>9525</xdr:rowOff>
        </xdr:from>
        <xdr:to>
          <xdr:col>2</xdr:col>
          <xdr:colOff>2362200</xdr:colOff>
          <xdr:row>8</xdr:row>
          <xdr:rowOff>600075</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8</xdr:row>
          <xdr:rowOff>9525</xdr:rowOff>
        </xdr:from>
        <xdr:to>
          <xdr:col>2</xdr:col>
          <xdr:colOff>3457575</xdr:colOff>
          <xdr:row>8</xdr:row>
          <xdr:rowOff>600075</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22</xdr:row>
          <xdr:rowOff>9525</xdr:rowOff>
        </xdr:from>
        <xdr:to>
          <xdr:col>2</xdr:col>
          <xdr:colOff>2362200</xdr:colOff>
          <xdr:row>23</xdr:row>
          <xdr:rowOff>0</xdr:rowOff>
        </xdr:to>
        <xdr:sp macro="" textlink="">
          <xdr:nvSpPr>
            <xdr:cNvPr id="39945" name="Check Box 9" hidden="1">
              <a:extLst>
                <a:ext uri="{63B3BB69-23CF-44E3-9099-C40C66FF867C}">
                  <a14:compatExt spid="_x0000_s39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22</xdr:row>
          <xdr:rowOff>9525</xdr:rowOff>
        </xdr:from>
        <xdr:to>
          <xdr:col>2</xdr:col>
          <xdr:colOff>3457575</xdr:colOff>
          <xdr:row>23</xdr:row>
          <xdr:rowOff>0</xdr:rowOff>
        </xdr:to>
        <xdr:sp macro="" textlink="">
          <xdr:nvSpPr>
            <xdr:cNvPr id="39946" name="Check Box 10" hidden="1">
              <a:extLst>
                <a:ext uri="{63B3BB69-23CF-44E3-9099-C40C66FF867C}">
                  <a14:compatExt spid="_x0000_s39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23</xdr:row>
          <xdr:rowOff>9525</xdr:rowOff>
        </xdr:from>
        <xdr:to>
          <xdr:col>2</xdr:col>
          <xdr:colOff>2362200</xdr:colOff>
          <xdr:row>24</xdr:row>
          <xdr:rowOff>9525</xdr:rowOff>
        </xdr:to>
        <xdr:sp macro="" textlink="">
          <xdr:nvSpPr>
            <xdr:cNvPr id="39947" name="Check Box 11" hidden="1">
              <a:extLst>
                <a:ext uri="{63B3BB69-23CF-44E3-9099-C40C66FF867C}">
                  <a14:compatExt spid="_x0000_s39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23</xdr:row>
          <xdr:rowOff>9525</xdr:rowOff>
        </xdr:from>
        <xdr:to>
          <xdr:col>2</xdr:col>
          <xdr:colOff>3457575</xdr:colOff>
          <xdr:row>24</xdr:row>
          <xdr:rowOff>9525</xdr:rowOff>
        </xdr:to>
        <xdr:sp macro="" textlink="">
          <xdr:nvSpPr>
            <xdr:cNvPr id="39948" name="Check Box 12" hidden="1">
              <a:extLst>
                <a:ext uri="{63B3BB69-23CF-44E3-9099-C40C66FF867C}">
                  <a14:compatExt spid="_x0000_s39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10</xdr:row>
          <xdr:rowOff>9525</xdr:rowOff>
        </xdr:from>
        <xdr:to>
          <xdr:col>2</xdr:col>
          <xdr:colOff>2362200</xdr:colOff>
          <xdr:row>10</xdr:row>
          <xdr:rowOff>685800</xdr:rowOff>
        </xdr:to>
        <xdr:sp macro="" textlink="">
          <xdr:nvSpPr>
            <xdr:cNvPr id="39959" name="Check Box 23" hidden="1">
              <a:extLst>
                <a:ext uri="{63B3BB69-23CF-44E3-9099-C40C66FF867C}">
                  <a14:compatExt spid="_x0000_s39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10</xdr:row>
          <xdr:rowOff>9525</xdr:rowOff>
        </xdr:from>
        <xdr:to>
          <xdr:col>2</xdr:col>
          <xdr:colOff>3457575</xdr:colOff>
          <xdr:row>10</xdr:row>
          <xdr:rowOff>685800</xdr:rowOff>
        </xdr:to>
        <xdr:sp macro="" textlink="">
          <xdr:nvSpPr>
            <xdr:cNvPr id="39960" name="Check Box 24" hidden="1">
              <a:extLst>
                <a:ext uri="{63B3BB69-23CF-44E3-9099-C40C66FF867C}">
                  <a14:compatExt spid="_x0000_s39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15</xdr:row>
          <xdr:rowOff>9525</xdr:rowOff>
        </xdr:from>
        <xdr:to>
          <xdr:col>2</xdr:col>
          <xdr:colOff>2362200</xdr:colOff>
          <xdr:row>15</xdr:row>
          <xdr:rowOff>1409700</xdr:rowOff>
        </xdr:to>
        <xdr:sp macro="" textlink="">
          <xdr:nvSpPr>
            <xdr:cNvPr id="39964" name="Check Box 28" hidden="1">
              <a:extLst>
                <a:ext uri="{63B3BB69-23CF-44E3-9099-C40C66FF867C}">
                  <a14:compatExt spid="_x0000_s39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15</xdr:row>
          <xdr:rowOff>9525</xdr:rowOff>
        </xdr:from>
        <xdr:to>
          <xdr:col>2</xdr:col>
          <xdr:colOff>3457575</xdr:colOff>
          <xdr:row>15</xdr:row>
          <xdr:rowOff>1409700</xdr:rowOff>
        </xdr:to>
        <xdr:sp macro="" textlink="">
          <xdr:nvSpPr>
            <xdr:cNvPr id="39965" name="Check Box 29" hidden="1">
              <a:extLst>
                <a:ext uri="{63B3BB69-23CF-44E3-9099-C40C66FF867C}">
                  <a14:compatExt spid="_x0000_s39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0</xdr:colOff>
      <xdr:row>0</xdr:row>
      <xdr:rowOff>85725</xdr:rowOff>
    </xdr:from>
    <xdr:to>
      <xdr:col>2</xdr:col>
      <xdr:colOff>4043175</xdr:colOff>
      <xdr:row>5</xdr:row>
      <xdr:rowOff>142875</xdr:rowOff>
    </xdr:to>
    <xdr:sp macro="" textlink="">
      <xdr:nvSpPr>
        <xdr:cNvPr id="22" name="Rectangle 21"/>
        <xdr:cNvSpPr/>
      </xdr:nvSpPr>
      <xdr:spPr>
        <a:xfrm>
          <a:off x="609600" y="85725"/>
          <a:ext cx="9424800" cy="8667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Financial Services </a:t>
          </a:r>
          <a:br>
            <a:rPr lang="en-IE" sz="1400" b="1">
              <a:solidFill>
                <a:sysClr val="windowText" lastClr="000000"/>
              </a:solidFill>
              <a:latin typeface="Lato" panose="020F0502020204030203" pitchFamily="34" charset="0"/>
            </a:rPr>
          </a:br>
          <a:r>
            <a:rPr lang="en-IE" sz="1400" b="1">
              <a:solidFill>
                <a:sysClr val="windowText" lastClr="000000"/>
              </a:solidFill>
              <a:latin typeface="Lato" panose="020F0502020204030203" pitchFamily="34" charset="0"/>
            </a:rPr>
            <a:t>                   Regulatory History </a:t>
          </a:r>
        </a:p>
      </xdr:txBody>
    </xdr:sp>
    <xdr:clientData/>
  </xdr:twoCellAnchor>
  <xdr:oneCellAnchor>
    <xdr:from>
      <xdr:col>1</xdr:col>
      <xdr:colOff>76200</xdr:colOff>
      <xdr:row>0</xdr:row>
      <xdr:rowOff>142875</xdr:rowOff>
    </xdr:from>
    <xdr:ext cx="3697200" cy="763200"/>
    <xdr:pic>
      <xdr:nvPicPr>
        <xdr:cNvPr id="23" name="Picture 22"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42875"/>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2</xdr:col>
          <xdr:colOff>1285875</xdr:colOff>
          <xdr:row>35</xdr:row>
          <xdr:rowOff>9525</xdr:rowOff>
        </xdr:from>
        <xdr:to>
          <xdr:col>2</xdr:col>
          <xdr:colOff>2362200</xdr:colOff>
          <xdr:row>36</xdr:row>
          <xdr:rowOff>0</xdr:rowOff>
        </xdr:to>
        <xdr:sp macro="" textlink="">
          <xdr:nvSpPr>
            <xdr:cNvPr id="40007" name="Check Box 71" hidden="1">
              <a:extLst>
                <a:ext uri="{63B3BB69-23CF-44E3-9099-C40C66FF867C}">
                  <a14:compatExt spid="_x0000_s40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35</xdr:row>
          <xdr:rowOff>9525</xdr:rowOff>
        </xdr:from>
        <xdr:to>
          <xdr:col>2</xdr:col>
          <xdr:colOff>3457575</xdr:colOff>
          <xdr:row>36</xdr:row>
          <xdr:rowOff>0</xdr:rowOff>
        </xdr:to>
        <xdr:sp macro="" textlink="">
          <xdr:nvSpPr>
            <xdr:cNvPr id="40008" name="Check Box 72" hidden="1">
              <a:extLst>
                <a:ext uri="{63B3BB69-23CF-44E3-9099-C40C66FF867C}">
                  <a14:compatExt spid="_x0000_s40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53</xdr:row>
          <xdr:rowOff>9525</xdr:rowOff>
        </xdr:from>
        <xdr:to>
          <xdr:col>2</xdr:col>
          <xdr:colOff>2362200</xdr:colOff>
          <xdr:row>54</xdr:row>
          <xdr:rowOff>0</xdr:rowOff>
        </xdr:to>
        <xdr:sp macro="" textlink="">
          <xdr:nvSpPr>
            <xdr:cNvPr id="40010" name="Check Box 74" hidden="1">
              <a:extLst>
                <a:ext uri="{63B3BB69-23CF-44E3-9099-C40C66FF867C}">
                  <a14:compatExt spid="_x0000_s40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53</xdr:row>
          <xdr:rowOff>9525</xdr:rowOff>
        </xdr:from>
        <xdr:to>
          <xdr:col>2</xdr:col>
          <xdr:colOff>3457575</xdr:colOff>
          <xdr:row>54</xdr:row>
          <xdr:rowOff>0</xdr:rowOff>
        </xdr:to>
        <xdr:sp macro="" textlink="">
          <xdr:nvSpPr>
            <xdr:cNvPr id="40011" name="Check Box 75" hidden="1">
              <a:extLst>
                <a:ext uri="{63B3BB69-23CF-44E3-9099-C40C66FF867C}">
                  <a14:compatExt spid="_x0000_s40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42</xdr:row>
          <xdr:rowOff>9525</xdr:rowOff>
        </xdr:from>
        <xdr:to>
          <xdr:col>2</xdr:col>
          <xdr:colOff>2362200</xdr:colOff>
          <xdr:row>43</xdr:row>
          <xdr:rowOff>0</xdr:rowOff>
        </xdr:to>
        <xdr:sp macro="" textlink="">
          <xdr:nvSpPr>
            <xdr:cNvPr id="40013" name="Check Box 77" hidden="1">
              <a:extLst>
                <a:ext uri="{63B3BB69-23CF-44E3-9099-C40C66FF867C}">
                  <a14:compatExt spid="_x0000_s40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42</xdr:row>
          <xdr:rowOff>9525</xdr:rowOff>
        </xdr:from>
        <xdr:to>
          <xdr:col>2</xdr:col>
          <xdr:colOff>3457575</xdr:colOff>
          <xdr:row>43</xdr:row>
          <xdr:rowOff>0</xdr:rowOff>
        </xdr:to>
        <xdr:sp macro="" textlink="">
          <xdr:nvSpPr>
            <xdr:cNvPr id="40014" name="Check Box 78" hidden="1">
              <a:extLst>
                <a:ext uri="{63B3BB69-23CF-44E3-9099-C40C66FF867C}">
                  <a14:compatExt spid="_x0000_s40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46</xdr:row>
          <xdr:rowOff>9525</xdr:rowOff>
        </xdr:from>
        <xdr:to>
          <xdr:col>4</xdr:col>
          <xdr:colOff>1095375</xdr:colOff>
          <xdr:row>46</xdr:row>
          <xdr:rowOff>390525</xdr:rowOff>
        </xdr:to>
        <xdr:sp macro="" textlink="">
          <xdr:nvSpPr>
            <xdr:cNvPr id="40017" name="Check Box 81" hidden="1">
              <a:extLst>
                <a:ext uri="{63B3BB69-23CF-44E3-9099-C40C66FF867C}">
                  <a14:compatExt spid="_x0000_s40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Current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46</xdr:row>
          <xdr:rowOff>9525</xdr:rowOff>
        </xdr:from>
        <xdr:to>
          <xdr:col>4</xdr:col>
          <xdr:colOff>1895475</xdr:colOff>
          <xdr:row>46</xdr:row>
          <xdr:rowOff>390525</xdr:rowOff>
        </xdr:to>
        <xdr:sp macro="" textlink="">
          <xdr:nvSpPr>
            <xdr:cNvPr id="40018" name="Check Box 82" hidden="1">
              <a:extLst>
                <a:ext uri="{63B3BB69-23CF-44E3-9099-C40C66FF867C}">
                  <a14:compatExt spid="_x0000_s40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Previous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9525</xdr:rowOff>
        </xdr:from>
        <xdr:to>
          <xdr:col>4</xdr:col>
          <xdr:colOff>1095375</xdr:colOff>
          <xdr:row>47</xdr:row>
          <xdr:rowOff>390525</xdr:rowOff>
        </xdr:to>
        <xdr:sp macro="" textlink="">
          <xdr:nvSpPr>
            <xdr:cNvPr id="40019" name="Check Box 83" hidden="1">
              <a:extLst>
                <a:ext uri="{63B3BB69-23CF-44E3-9099-C40C66FF867C}">
                  <a14:compatExt spid="_x0000_s40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Current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47</xdr:row>
          <xdr:rowOff>9525</xdr:rowOff>
        </xdr:from>
        <xdr:to>
          <xdr:col>4</xdr:col>
          <xdr:colOff>1895475</xdr:colOff>
          <xdr:row>47</xdr:row>
          <xdr:rowOff>390525</xdr:rowOff>
        </xdr:to>
        <xdr:sp macro="" textlink="">
          <xdr:nvSpPr>
            <xdr:cNvPr id="40020" name="Check Box 84" hidden="1">
              <a:extLst>
                <a:ext uri="{63B3BB69-23CF-44E3-9099-C40C66FF867C}">
                  <a14:compatExt spid="_x0000_s40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Previous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9525</xdr:rowOff>
        </xdr:from>
        <xdr:to>
          <xdr:col>4</xdr:col>
          <xdr:colOff>1095375</xdr:colOff>
          <xdr:row>48</xdr:row>
          <xdr:rowOff>390525</xdr:rowOff>
        </xdr:to>
        <xdr:sp macro="" textlink="">
          <xdr:nvSpPr>
            <xdr:cNvPr id="40021" name="Check Box 85" hidden="1">
              <a:extLst>
                <a:ext uri="{63B3BB69-23CF-44E3-9099-C40C66FF867C}">
                  <a14:compatExt spid="_x0000_s40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Current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48</xdr:row>
          <xdr:rowOff>9525</xdr:rowOff>
        </xdr:from>
        <xdr:to>
          <xdr:col>4</xdr:col>
          <xdr:colOff>1895475</xdr:colOff>
          <xdr:row>48</xdr:row>
          <xdr:rowOff>390525</xdr:rowOff>
        </xdr:to>
        <xdr:sp macro="" textlink="">
          <xdr:nvSpPr>
            <xdr:cNvPr id="40022" name="Check Box 86" hidden="1">
              <a:extLst>
                <a:ext uri="{63B3BB69-23CF-44E3-9099-C40C66FF867C}">
                  <a14:compatExt spid="_x0000_s40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Previous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9525</xdr:rowOff>
        </xdr:from>
        <xdr:to>
          <xdr:col>4</xdr:col>
          <xdr:colOff>1095375</xdr:colOff>
          <xdr:row>49</xdr:row>
          <xdr:rowOff>390525</xdr:rowOff>
        </xdr:to>
        <xdr:sp macro="" textlink="">
          <xdr:nvSpPr>
            <xdr:cNvPr id="40023" name="Check Box 87" hidden="1">
              <a:extLst>
                <a:ext uri="{63B3BB69-23CF-44E3-9099-C40C66FF867C}">
                  <a14:compatExt spid="_x0000_s40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Current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49</xdr:row>
          <xdr:rowOff>9525</xdr:rowOff>
        </xdr:from>
        <xdr:to>
          <xdr:col>4</xdr:col>
          <xdr:colOff>1895475</xdr:colOff>
          <xdr:row>49</xdr:row>
          <xdr:rowOff>390525</xdr:rowOff>
        </xdr:to>
        <xdr:sp macro="" textlink="">
          <xdr:nvSpPr>
            <xdr:cNvPr id="40024" name="Check Box 88" hidden="1">
              <a:extLst>
                <a:ext uri="{63B3BB69-23CF-44E3-9099-C40C66FF867C}">
                  <a14:compatExt spid="_x0000_s40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Previous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9525</xdr:rowOff>
        </xdr:from>
        <xdr:to>
          <xdr:col>4</xdr:col>
          <xdr:colOff>1095375</xdr:colOff>
          <xdr:row>50</xdr:row>
          <xdr:rowOff>390525</xdr:rowOff>
        </xdr:to>
        <xdr:sp macro="" textlink="">
          <xdr:nvSpPr>
            <xdr:cNvPr id="40025" name="Check Box 89" hidden="1">
              <a:extLst>
                <a:ext uri="{63B3BB69-23CF-44E3-9099-C40C66FF867C}">
                  <a14:compatExt spid="_x0000_s40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Current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50</xdr:row>
          <xdr:rowOff>9525</xdr:rowOff>
        </xdr:from>
        <xdr:to>
          <xdr:col>4</xdr:col>
          <xdr:colOff>1895475</xdr:colOff>
          <xdr:row>50</xdr:row>
          <xdr:rowOff>390525</xdr:rowOff>
        </xdr:to>
        <xdr:sp macro="" textlink="">
          <xdr:nvSpPr>
            <xdr:cNvPr id="40026" name="Check Box 90" hidden="1">
              <a:extLst>
                <a:ext uri="{63B3BB69-23CF-44E3-9099-C40C66FF867C}">
                  <a14:compatExt spid="_x0000_s40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Previous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71</xdr:row>
          <xdr:rowOff>9525</xdr:rowOff>
        </xdr:from>
        <xdr:to>
          <xdr:col>2</xdr:col>
          <xdr:colOff>2362200</xdr:colOff>
          <xdr:row>72</xdr:row>
          <xdr:rowOff>0</xdr:rowOff>
        </xdr:to>
        <xdr:sp macro="" textlink="">
          <xdr:nvSpPr>
            <xdr:cNvPr id="40029" name="Check Box 93" hidden="1">
              <a:extLst>
                <a:ext uri="{63B3BB69-23CF-44E3-9099-C40C66FF867C}">
                  <a14:compatExt spid="_x0000_s40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71</xdr:row>
          <xdr:rowOff>9525</xdr:rowOff>
        </xdr:from>
        <xdr:to>
          <xdr:col>2</xdr:col>
          <xdr:colOff>3457575</xdr:colOff>
          <xdr:row>72</xdr:row>
          <xdr:rowOff>0</xdr:rowOff>
        </xdr:to>
        <xdr:sp macro="" textlink="">
          <xdr:nvSpPr>
            <xdr:cNvPr id="40030" name="Check Box 94" hidden="1">
              <a:extLst>
                <a:ext uri="{63B3BB69-23CF-44E3-9099-C40C66FF867C}">
                  <a14:compatExt spid="_x0000_s40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60</xdr:row>
          <xdr:rowOff>9525</xdr:rowOff>
        </xdr:from>
        <xdr:to>
          <xdr:col>2</xdr:col>
          <xdr:colOff>2362200</xdr:colOff>
          <xdr:row>60</xdr:row>
          <xdr:rowOff>800100</xdr:rowOff>
        </xdr:to>
        <xdr:sp macro="" textlink="">
          <xdr:nvSpPr>
            <xdr:cNvPr id="40031" name="Check Box 95" hidden="1">
              <a:extLst>
                <a:ext uri="{63B3BB69-23CF-44E3-9099-C40C66FF867C}">
                  <a14:compatExt spid="_x0000_s40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2381250</xdr:colOff>
          <xdr:row>60</xdr:row>
          <xdr:rowOff>9525</xdr:rowOff>
        </xdr:from>
        <xdr:to>
          <xdr:col>2</xdr:col>
          <xdr:colOff>3457575</xdr:colOff>
          <xdr:row>60</xdr:row>
          <xdr:rowOff>800100</xdr:rowOff>
        </xdr:to>
        <xdr:sp macro="" textlink="">
          <xdr:nvSpPr>
            <xdr:cNvPr id="40032" name="Check Box 96" hidden="1">
              <a:extLst>
                <a:ext uri="{63B3BB69-23CF-44E3-9099-C40C66FF867C}">
                  <a14:compatExt spid="_x0000_s40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1038225</xdr:colOff>
          <xdr:row>9</xdr:row>
          <xdr:rowOff>9525</xdr:rowOff>
        </xdr:from>
        <xdr:to>
          <xdr:col>2</xdr:col>
          <xdr:colOff>1933575</xdr:colOff>
          <xdr:row>9</xdr:row>
          <xdr:rowOff>695325</xdr:rowOff>
        </xdr:to>
        <xdr:sp macro="" textlink="">
          <xdr:nvSpPr>
            <xdr:cNvPr id="34843" name="Check Box 27" hidden="1">
              <a:extLst>
                <a:ext uri="{63B3BB69-23CF-44E3-9099-C40C66FF867C}">
                  <a14:compatExt spid="_x0000_s3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9</xdr:row>
          <xdr:rowOff>9525</xdr:rowOff>
        </xdr:from>
        <xdr:to>
          <xdr:col>2</xdr:col>
          <xdr:colOff>2847975</xdr:colOff>
          <xdr:row>9</xdr:row>
          <xdr:rowOff>695325</xdr:rowOff>
        </xdr:to>
        <xdr:sp macro="" textlink="">
          <xdr:nvSpPr>
            <xdr:cNvPr id="34844" name="Check Box 28" hidden="1">
              <a:extLst>
                <a:ext uri="{63B3BB69-23CF-44E3-9099-C40C66FF867C}">
                  <a14:compatExt spid="_x0000_s3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10</xdr:row>
          <xdr:rowOff>9525</xdr:rowOff>
        </xdr:from>
        <xdr:to>
          <xdr:col>2</xdr:col>
          <xdr:colOff>1933575</xdr:colOff>
          <xdr:row>10</xdr:row>
          <xdr:rowOff>695325</xdr:rowOff>
        </xdr:to>
        <xdr:sp macro="" textlink="">
          <xdr:nvSpPr>
            <xdr:cNvPr id="34845"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10</xdr:row>
          <xdr:rowOff>9525</xdr:rowOff>
        </xdr:from>
        <xdr:to>
          <xdr:col>2</xdr:col>
          <xdr:colOff>2847975</xdr:colOff>
          <xdr:row>10</xdr:row>
          <xdr:rowOff>695325</xdr:rowOff>
        </xdr:to>
        <xdr:sp macro="" textlink="">
          <xdr:nvSpPr>
            <xdr:cNvPr id="34846" name="Check Box 30" hidden="1">
              <a:extLst>
                <a:ext uri="{63B3BB69-23CF-44E3-9099-C40C66FF867C}">
                  <a14:compatExt spid="_x0000_s3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11</xdr:row>
          <xdr:rowOff>9525</xdr:rowOff>
        </xdr:from>
        <xdr:to>
          <xdr:col>2</xdr:col>
          <xdr:colOff>1933575</xdr:colOff>
          <xdr:row>12</xdr:row>
          <xdr:rowOff>0</xdr:rowOff>
        </xdr:to>
        <xdr:sp macro="" textlink="">
          <xdr:nvSpPr>
            <xdr:cNvPr id="34847" name="Check Box 31" hidden="1">
              <a:extLst>
                <a:ext uri="{63B3BB69-23CF-44E3-9099-C40C66FF867C}">
                  <a14:compatExt spid="_x0000_s3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11</xdr:row>
          <xdr:rowOff>9525</xdr:rowOff>
        </xdr:from>
        <xdr:to>
          <xdr:col>2</xdr:col>
          <xdr:colOff>2847975</xdr:colOff>
          <xdr:row>12</xdr:row>
          <xdr:rowOff>0</xdr:rowOff>
        </xdr:to>
        <xdr:sp macro="" textlink="">
          <xdr:nvSpPr>
            <xdr:cNvPr id="34848"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12</xdr:row>
          <xdr:rowOff>9525</xdr:rowOff>
        </xdr:from>
        <xdr:to>
          <xdr:col>2</xdr:col>
          <xdr:colOff>1933575</xdr:colOff>
          <xdr:row>13</xdr:row>
          <xdr:rowOff>0</xdr:rowOff>
        </xdr:to>
        <xdr:sp macro="" textlink="">
          <xdr:nvSpPr>
            <xdr:cNvPr id="34849"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12</xdr:row>
          <xdr:rowOff>9525</xdr:rowOff>
        </xdr:from>
        <xdr:to>
          <xdr:col>2</xdr:col>
          <xdr:colOff>2847975</xdr:colOff>
          <xdr:row>13</xdr:row>
          <xdr:rowOff>0</xdr:rowOff>
        </xdr:to>
        <xdr:sp macro="" textlink="">
          <xdr:nvSpPr>
            <xdr:cNvPr id="34850"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13</xdr:row>
          <xdr:rowOff>9525</xdr:rowOff>
        </xdr:from>
        <xdr:to>
          <xdr:col>2</xdr:col>
          <xdr:colOff>1933575</xdr:colOff>
          <xdr:row>14</xdr:row>
          <xdr:rowOff>9525</xdr:rowOff>
        </xdr:to>
        <xdr:sp macro="" textlink="">
          <xdr:nvSpPr>
            <xdr:cNvPr id="34851"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13</xdr:row>
          <xdr:rowOff>9525</xdr:rowOff>
        </xdr:from>
        <xdr:to>
          <xdr:col>2</xdr:col>
          <xdr:colOff>2847975</xdr:colOff>
          <xdr:row>14</xdr:row>
          <xdr:rowOff>9525</xdr:rowOff>
        </xdr:to>
        <xdr:sp macro="" textlink="">
          <xdr:nvSpPr>
            <xdr:cNvPr id="34852" name="Check Box 36" hidden="1">
              <a:extLst>
                <a:ext uri="{63B3BB69-23CF-44E3-9099-C40C66FF867C}">
                  <a14:compatExt spid="_x0000_s3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14</xdr:row>
          <xdr:rowOff>9525</xdr:rowOff>
        </xdr:from>
        <xdr:to>
          <xdr:col>2</xdr:col>
          <xdr:colOff>1933575</xdr:colOff>
          <xdr:row>15</xdr:row>
          <xdr:rowOff>9525</xdr:rowOff>
        </xdr:to>
        <xdr:sp macro="" textlink="">
          <xdr:nvSpPr>
            <xdr:cNvPr id="34853" name="Check Box 37" hidden="1">
              <a:extLst>
                <a:ext uri="{63B3BB69-23CF-44E3-9099-C40C66FF867C}">
                  <a14:compatExt spid="_x0000_s3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14</xdr:row>
          <xdr:rowOff>9525</xdr:rowOff>
        </xdr:from>
        <xdr:to>
          <xdr:col>2</xdr:col>
          <xdr:colOff>2847975</xdr:colOff>
          <xdr:row>15</xdr:row>
          <xdr:rowOff>9525</xdr:rowOff>
        </xdr:to>
        <xdr:sp macro="" textlink="">
          <xdr:nvSpPr>
            <xdr:cNvPr id="34854" name="Check Box 38" hidden="1">
              <a:extLst>
                <a:ext uri="{63B3BB69-23CF-44E3-9099-C40C66FF867C}">
                  <a14:compatExt spid="_x0000_s3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15</xdr:row>
          <xdr:rowOff>9525</xdr:rowOff>
        </xdr:from>
        <xdr:to>
          <xdr:col>2</xdr:col>
          <xdr:colOff>1933575</xdr:colOff>
          <xdr:row>16</xdr:row>
          <xdr:rowOff>9525</xdr:rowOff>
        </xdr:to>
        <xdr:sp macro="" textlink="">
          <xdr:nvSpPr>
            <xdr:cNvPr id="34855" name="Check Box 39" hidden="1">
              <a:extLst>
                <a:ext uri="{63B3BB69-23CF-44E3-9099-C40C66FF867C}">
                  <a14:compatExt spid="_x0000_s3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15</xdr:row>
          <xdr:rowOff>9525</xdr:rowOff>
        </xdr:from>
        <xdr:to>
          <xdr:col>2</xdr:col>
          <xdr:colOff>2847975</xdr:colOff>
          <xdr:row>16</xdr:row>
          <xdr:rowOff>9525</xdr:rowOff>
        </xdr:to>
        <xdr:sp macro="" textlink="">
          <xdr:nvSpPr>
            <xdr:cNvPr id="34856" name="Check Box 40" hidden="1">
              <a:extLst>
                <a:ext uri="{63B3BB69-23CF-44E3-9099-C40C66FF867C}">
                  <a14:compatExt spid="_x0000_s3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16</xdr:row>
          <xdr:rowOff>9525</xdr:rowOff>
        </xdr:from>
        <xdr:to>
          <xdr:col>2</xdr:col>
          <xdr:colOff>1933575</xdr:colOff>
          <xdr:row>16</xdr:row>
          <xdr:rowOff>1104900</xdr:rowOff>
        </xdr:to>
        <xdr:sp macro="" textlink="">
          <xdr:nvSpPr>
            <xdr:cNvPr id="34857" name="Check Box 41" hidden="1">
              <a:extLst>
                <a:ext uri="{63B3BB69-23CF-44E3-9099-C40C66FF867C}">
                  <a14:compatExt spid="_x0000_s3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16</xdr:row>
          <xdr:rowOff>9525</xdr:rowOff>
        </xdr:from>
        <xdr:to>
          <xdr:col>2</xdr:col>
          <xdr:colOff>2847975</xdr:colOff>
          <xdr:row>16</xdr:row>
          <xdr:rowOff>1104900</xdr:rowOff>
        </xdr:to>
        <xdr:sp macro="" textlink="">
          <xdr:nvSpPr>
            <xdr:cNvPr id="34858" name="Check Box 42" hidden="1">
              <a:extLst>
                <a:ext uri="{63B3BB69-23CF-44E3-9099-C40C66FF867C}">
                  <a14:compatExt spid="_x0000_s3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17</xdr:row>
          <xdr:rowOff>9525</xdr:rowOff>
        </xdr:from>
        <xdr:to>
          <xdr:col>2</xdr:col>
          <xdr:colOff>1933575</xdr:colOff>
          <xdr:row>18</xdr:row>
          <xdr:rowOff>0</xdr:rowOff>
        </xdr:to>
        <xdr:sp macro="" textlink="">
          <xdr:nvSpPr>
            <xdr:cNvPr id="34861" name="Check Box 45" hidden="1">
              <a:extLst>
                <a:ext uri="{63B3BB69-23CF-44E3-9099-C40C66FF867C}">
                  <a14:compatExt spid="_x0000_s34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17</xdr:row>
          <xdr:rowOff>9525</xdr:rowOff>
        </xdr:from>
        <xdr:to>
          <xdr:col>2</xdr:col>
          <xdr:colOff>2847975</xdr:colOff>
          <xdr:row>18</xdr:row>
          <xdr:rowOff>0</xdr:rowOff>
        </xdr:to>
        <xdr:sp macro="" textlink="">
          <xdr:nvSpPr>
            <xdr:cNvPr id="34862" name="Check Box 46" hidden="1">
              <a:extLst>
                <a:ext uri="{63B3BB69-23CF-44E3-9099-C40C66FF867C}">
                  <a14:compatExt spid="_x0000_s34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0</xdr:colOff>
      <xdr:row>0</xdr:row>
      <xdr:rowOff>85725</xdr:rowOff>
    </xdr:from>
    <xdr:to>
      <xdr:col>2</xdr:col>
      <xdr:colOff>3373350</xdr:colOff>
      <xdr:row>5</xdr:row>
      <xdr:rowOff>142875</xdr:rowOff>
    </xdr:to>
    <xdr:sp macro="" textlink="">
      <xdr:nvSpPr>
        <xdr:cNvPr id="68" name="Rectangle 67"/>
        <xdr:cNvSpPr/>
      </xdr:nvSpPr>
      <xdr:spPr>
        <a:xfrm>
          <a:off x="609600" y="85725"/>
          <a:ext cx="10098000" cy="8667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Fitness and Probity </a:t>
          </a:r>
        </a:p>
      </xdr:txBody>
    </xdr:sp>
    <xdr:clientData/>
  </xdr:twoCellAnchor>
  <xdr:oneCellAnchor>
    <xdr:from>
      <xdr:col>1</xdr:col>
      <xdr:colOff>76200</xdr:colOff>
      <xdr:row>0</xdr:row>
      <xdr:rowOff>133350</xdr:rowOff>
    </xdr:from>
    <xdr:ext cx="3697200" cy="763200"/>
    <xdr:pic>
      <xdr:nvPicPr>
        <xdr:cNvPr id="69" name="Picture 68"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33350"/>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2</xdr:col>
          <xdr:colOff>1038225</xdr:colOff>
          <xdr:row>20</xdr:row>
          <xdr:rowOff>9525</xdr:rowOff>
        </xdr:from>
        <xdr:to>
          <xdr:col>2</xdr:col>
          <xdr:colOff>1933575</xdr:colOff>
          <xdr:row>20</xdr:row>
          <xdr:rowOff>695325</xdr:rowOff>
        </xdr:to>
        <xdr:sp macro="" textlink="">
          <xdr:nvSpPr>
            <xdr:cNvPr id="34912" name="Check Box 96" hidden="1">
              <a:extLst>
                <a:ext uri="{63B3BB69-23CF-44E3-9099-C40C66FF867C}">
                  <a14:compatExt spid="_x0000_s34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20</xdr:row>
          <xdr:rowOff>9525</xdr:rowOff>
        </xdr:from>
        <xdr:to>
          <xdr:col>2</xdr:col>
          <xdr:colOff>2847975</xdr:colOff>
          <xdr:row>20</xdr:row>
          <xdr:rowOff>695325</xdr:rowOff>
        </xdr:to>
        <xdr:sp macro="" textlink="">
          <xdr:nvSpPr>
            <xdr:cNvPr id="34913" name="Check Box 97" hidden="1">
              <a:extLst>
                <a:ext uri="{63B3BB69-23CF-44E3-9099-C40C66FF867C}">
                  <a14:compatExt spid="_x0000_s34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1266825</xdr:colOff>
          <xdr:row>8</xdr:row>
          <xdr:rowOff>9525</xdr:rowOff>
        </xdr:from>
        <xdr:to>
          <xdr:col>2</xdr:col>
          <xdr:colOff>2343150</xdr:colOff>
          <xdr:row>8</xdr:row>
          <xdr:rowOff>600075</xdr:rowOff>
        </xdr:to>
        <xdr:sp macro="" textlink="">
          <xdr:nvSpPr>
            <xdr:cNvPr id="69633" name="Check Box 1" hidden="1">
              <a:extLst>
                <a:ext uri="{63B3BB69-23CF-44E3-9099-C40C66FF867C}">
                  <a14:compatExt spid="_x0000_s6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8</xdr:row>
          <xdr:rowOff>9525</xdr:rowOff>
        </xdr:from>
        <xdr:to>
          <xdr:col>2</xdr:col>
          <xdr:colOff>3438525</xdr:colOff>
          <xdr:row>8</xdr:row>
          <xdr:rowOff>600075</xdr:rowOff>
        </xdr:to>
        <xdr:sp macro="" textlink="">
          <xdr:nvSpPr>
            <xdr:cNvPr id="69634" name="Check Box 2" hidden="1">
              <a:extLst>
                <a:ext uri="{63B3BB69-23CF-44E3-9099-C40C66FF867C}">
                  <a14:compatExt spid="_x0000_s6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12</xdr:row>
          <xdr:rowOff>9525</xdr:rowOff>
        </xdr:from>
        <xdr:to>
          <xdr:col>6</xdr:col>
          <xdr:colOff>1028700</xdr:colOff>
          <xdr:row>12</xdr:row>
          <xdr:rowOff>390525</xdr:rowOff>
        </xdr:to>
        <xdr:sp macro="" textlink="">
          <xdr:nvSpPr>
            <xdr:cNvPr id="69635" name="Check Box 3" hidden="1">
              <a:extLst>
                <a:ext uri="{63B3BB69-23CF-44E3-9099-C40C66FF867C}">
                  <a14:compatExt spid="_x0000_s6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12</xdr:row>
          <xdr:rowOff>9525</xdr:rowOff>
        </xdr:from>
        <xdr:to>
          <xdr:col>6</xdr:col>
          <xdr:colOff>1676400</xdr:colOff>
          <xdr:row>12</xdr:row>
          <xdr:rowOff>390525</xdr:rowOff>
        </xdr:to>
        <xdr:sp macro="" textlink="">
          <xdr:nvSpPr>
            <xdr:cNvPr id="69636" name="Check Box 4" hidden="1">
              <a:extLst>
                <a:ext uri="{63B3BB69-23CF-44E3-9099-C40C66FF867C}">
                  <a14:compatExt spid="_x0000_s69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12</xdr:row>
          <xdr:rowOff>9525</xdr:rowOff>
        </xdr:from>
        <xdr:to>
          <xdr:col>5</xdr:col>
          <xdr:colOff>1095375</xdr:colOff>
          <xdr:row>12</xdr:row>
          <xdr:rowOff>390525</xdr:rowOff>
        </xdr:to>
        <xdr:sp macro="" textlink="">
          <xdr:nvSpPr>
            <xdr:cNvPr id="69637" name="Check Box 5" hidden="1">
              <a:extLst>
                <a:ext uri="{63B3BB69-23CF-44E3-9099-C40C66FF867C}">
                  <a14:compatExt spid="_x0000_s6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12</xdr:row>
          <xdr:rowOff>9525</xdr:rowOff>
        </xdr:from>
        <xdr:to>
          <xdr:col>5</xdr:col>
          <xdr:colOff>1866900</xdr:colOff>
          <xdr:row>12</xdr:row>
          <xdr:rowOff>390525</xdr:rowOff>
        </xdr:to>
        <xdr:sp macro="" textlink="">
          <xdr:nvSpPr>
            <xdr:cNvPr id="69638" name="Check Box 6" hidden="1">
              <a:extLst>
                <a:ext uri="{63B3BB69-23CF-44E3-9099-C40C66FF867C}">
                  <a14:compatExt spid="_x0000_s6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13</xdr:row>
          <xdr:rowOff>9525</xdr:rowOff>
        </xdr:from>
        <xdr:to>
          <xdr:col>6</xdr:col>
          <xdr:colOff>1028700</xdr:colOff>
          <xdr:row>13</xdr:row>
          <xdr:rowOff>390525</xdr:rowOff>
        </xdr:to>
        <xdr:sp macro="" textlink="">
          <xdr:nvSpPr>
            <xdr:cNvPr id="69639" name="Check Box 7" hidden="1">
              <a:extLst>
                <a:ext uri="{63B3BB69-23CF-44E3-9099-C40C66FF867C}">
                  <a14:compatExt spid="_x0000_s6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13</xdr:row>
          <xdr:rowOff>9525</xdr:rowOff>
        </xdr:from>
        <xdr:to>
          <xdr:col>6</xdr:col>
          <xdr:colOff>1676400</xdr:colOff>
          <xdr:row>13</xdr:row>
          <xdr:rowOff>390525</xdr:rowOff>
        </xdr:to>
        <xdr:sp macro="" textlink="">
          <xdr:nvSpPr>
            <xdr:cNvPr id="69640" name="Check Box 8" hidden="1">
              <a:extLst>
                <a:ext uri="{63B3BB69-23CF-44E3-9099-C40C66FF867C}">
                  <a14:compatExt spid="_x0000_s69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13</xdr:row>
          <xdr:rowOff>9525</xdr:rowOff>
        </xdr:from>
        <xdr:to>
          <xdr:col>5</xdr:col>
          <xdr:colOff>1095375</xdr:colOff>
          <xdr:row>13</xdr:row>
          <xdr:rowOff>390525</xdr:rowOff>
        </xdr:to>
        <xdr:sp macro="" textlink="">
          <xdr:nvSpPr>
            <xdr:cNvPr id="69641" name="Check Box 9" hidden="1">
              <a:extLst>
                <a:ext uri="{63B3BB69-23CF-44E3-9099-C40C66FF867C}">
                  <a14:compatExt spid="_x0000_s69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13</xdr:row>
          <xdr:rowOff>9525</xdr:rowOff>
        </xdr:from>
        <xdr:to>
          <xdr:col>5</xdr:col>
          <xdr:colOff>1866900</xdr:colOff>
          <xdr:row>13</xdr:row>
          <xdr:rowOff>390525</xdr:rowOff>
        </xdr:to>
        <xdr:sp macro="" textlink="">
          <xdr:nvSpPr>
            <xdr:cNvPr id="69642" name="Check Box 10" hidden="1">
              <a:extLst>
                <a:ext uri="{63B3BB69-23CF-44E3-9099-C40C66FF867C}">
                  <a14:compatExt spid="_x0000_s69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14</xdr:row>
          <xdr:rowOff>9525</xdr:rowOff>
        </xdr:from>
        <xdr:to>
          <xdr:col>6</xdr:col>
          <xdr:colOff>1028700</xdr:colOff>
          <xdr:row>14</xdr:row>
          <xdr:rowOff>390525</xdr:rowOff>
        </xdr:to>
        <xdr:sp macro="" textlink="">
          <xdr:nvSpPr>
            <xdr:cNvPr id="69643" name="Check Box 11" hidden="1">
              <a:extLst>
                <a:ext uri="{63B3BB69-23CF-44E3-9099-C40C66FF867C}">
                  <a14:compatExt spid="_x0000_s6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14</xdr:row>
          <xdr:rowOff>9525</xdr:rowOff>
        </xdr:from>
        <xdr:to>
          <xdr:col>6</xdr:col>
          <xdr:colOff>1676400</xdr:colOff>
          <xdr:row>14</xdr:row>
          <xdr:rowOff>390525</xdr:rowOff>
        </xdr:to>
        <xdr:sp macro="" textlink="">
          <xdr:nvSpPr>
            <xdr:cNvPr id="69644" name="Check Box 12" hidden="1">
              <a:extLst>
                <a:ext uri="{63B3BB69-23CF-44E3-9099-C40C66FF867C}">
                  <a14:compatExt spid="_x0000_s6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14</xdr:row>
          <xdr:rowOff>9525</xdr:rowOff>
        </xdr:from>
        <xdr:to>
          <xdr:col>5</xdr:col>
          <xdr:colOff>1095375</xdr:colOff>
          <xdr:row>14</xdr:row>
          <xdr:rowOff>390525</xdr:rowOff>
        </xdr:to>
        <xdr:sp macro="" textlink="">
          <xdr:nvSpPr>
            <xdr:cNvPr id="69645" name="Check Box 13" hidden="1">
              <a:extLst>
                <a:ext uri="{63B3BB69-23CF-44E3-9099-C40C66FF867C}">
                  <a14:compatExt spid="_x0000_s6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14</xdr:row>
          <xdr:rowOff>9525</xdr:rowOff>
        </xdr:from>
        <xdr:to>
          <xdr:col>5</xdr:col>
          <xdr:colOff>1866900</xdr:colOff>
          <xdr:row>14</xdr:row>
          <xdr:rowOff>390525</xdr:rowOff>
        </xdr:to>
        <xdr:sp macro="" textlink="">
          <xdr:nvSpPr>
            <xdr:cNvPr id="69646" name="Check Box 14" hidden="1">
              <a:extLst>
                <a:ext uri="{63B3BB69-23CF-44E3-9099-C40C66FF867C}">
                  <a14:compatExt spid="_x0000_s69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15</xdr:row>
          <xdr:rowOff>9525</xdr:rowOff>
        </xdr:from>
        <xdr:to>
          <xdr:col>6</xdr:col>
          <xdr:colOff>1028700</xdr:colOff>
          <xdr:row>15</xdr:row>
          <xdr:rowOff>390525</xdr:rowOff>
        </xdr:to>
        <xdr:sp macro="" textlink="">
          <xdr:nvSpPr>
            <xdr:cNvPr id="69647" name="Check Box 15" hidden="1">
              <a:extLst>
                <a:ext uri="{63B3BB69-23CF-44E3-9099-C40C66FF867C}">
                  <a14:compatExt spid="_x0000_s69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15</xdr:row>
          <xdr:rowOff>9525</xdr:rowOff>
        </xdr:from>
        <xdr:to>
          <xdr:col>6</xdr:col>
          <xdr:colOff>1676400</xdr:colOff>
          <xdr:row>15</xdr:row>
          <xdr:rowOff>390525</xdr:rowOff>
        </xdr:to>
        <xdr:sp macro="" textlink="">
          <xdr:nvSpPr>
            <xdr:cNvPr id="69648" name="Check Box 16" hidden="1">
              <a:extLst>
                <a:ext uri="{63B3BB69-23CF-44E3-9099-C40C66FF867C}">
                  <a14:compatExt spid="_x0000_s69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15</xdr:row>
          <xdr:rowOff>9525</xdr:rowOff>
        </xdr:from>
        <xdr:to>
          <xdr:col>5</xdr:col>
          <xdr:colOff>1095375</xdr:colOff>
          <xdr:row>15</xdr:row>
          <xdr:rowOff>390525</xdr:rowOff>
        </xdr:to>
        <xdr:sp macro="" textlink="">
          <xdr:nvSpPr>
            <xdr:cNvPr id="69649" name="Check Box 17" hidden="1">
              <a:extLst>
                <a:ext uri="{63B3BB69-23CF-44E3-9099-C40C66FF867C}">
                  <a14:compatExt spid="_x0000_s69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15</xdr:row>
          <xdr:rowOff>9525</xdr:rowOff>
        </xdr:from>
        <xdr:to>
          <xdr:col>5</xdr:col>
          <xdr:colOff>1866900</xdr:colOff>
          <xdr:row>15</xdr:row>
          <xdr:rowOff>390525</xdr:rowOff>
        </xdr:to>
        <xdr:sp macro="" textlink="">
          <xdr:nvSpPr>
            <xdr:cNvPr id="69650" name="Check Box 18" hidden="1">
              <a:extLst>
                <a:ext uri="{63B3BB69-23CF-44E3-9099-C40C66FF867C}">
                  <a14:compatExt spid="_x0000_s6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16</xdr:row>
          <xdr:rowOff>9525</xdr:rowOff>
        </xdr:from>
        <xdr:to>
          <xdr:col>6</xdr:col>
          <xdr:colOff>1028700</xdr:colOff>
          <xdr:row>16</xdr:row>
          <xdr:rowOff>390525</xdr:rowOff>
        </xdr:to>
        <xdr:sp macro="" textlink="">
          <xdr:nvSpPr>
            <xdr:cNvPr id="69651" name="Check Box 19" hidden="1">
              <a:extLst>
                <a:ext uri="{63B3BB69-23CF-44E3-9099-C40C66FF867C}">
                  <a14:compatExt spid="_x0000_s6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16</xdr:row>
          <xdr:rowOff>9525</xdr:rowOff>
        </xdr:from>
        <xdr:to>
          <xdr:col>6</xdr:col>
          <xdr:colOff>1676400</xdr:colOff>
          <xdr:row>16</xdr:row>
          <xdr:rowOff>390525</xdr:rowOff>
        </xdr:to>
        <xdr:sp macro="" textlink="">
          <xdr:nvSpPr>
            <xdr:cNvPr id="69652" name="Check Box 20" hidden="1">
              <a:extLst>
                <a:ext uri="{63B3BB69-23CF-44E3-9099-C40C66FF867C}">
                  <a14:compatExt spid="_x0000_s6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16</xdr:row>
          <xdr:rowOff>9525</xdr:rowOff>
        </xdr:from>
        <xdr:to>
          <xdr:col>5</xdr:col>
          <xdr:colOff>1095375</xdr:colOff>
          <xdr:row>16</xdr:row>
          <xdr:rowOff>390525</xdr:rowOff>
        </xdr:to>
        <xdr:sp macro="" textlink="">
          <xdr:nvSpPr>
            <xdr:cNvPr id="69653" name="Check Box 21" hidden="1">
              <a:extLst>
                <a:ext uri="{63B3BB69-23CF-44E3-9099-C40C66FF867C}">
                  <a14:compatExt spid="_x0000_s6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16</xdr:row>
          <xdr:rowOff>9525</xdr:rowOff>
        </xdr:from>
        <xdr:to>
          <xdr:col>5</xdr:col>
          <xdr:colOff>1866900</xdr:colOff>
          <xdr:row>16</xdr:row>
          <xdr:rowOff>390525</xdr:rowOff>
        </xdr:to>
        <xdr:sp macro="" textlink="">
          <xdr:nvSpPr>
            <xdr:cNvPr id="69654" name="Check Box 22" hidden="1">
              <a:extLst>
                <a:ext uri="{63B3BB69-23CF-44E3-9099-C40C66FF867C}">
                  <a14:compatExt spid="_x0000_s69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17</xdr:row>
          <xdr:rowOff>9525</xdr:rowOff>
        </xdr:from>
        <xdr:to>
          <xdr:col>6</xdr:col>
          <xdr:colOff>1028700</xdr:colOff>
          <xdr:row>17</xdr:row>
          <xdr:rowOff>390525</xdr:rowOff>
        </xdr:to>
        <xdr:sp macro="" textlink="">
          <xdr:nvSpPr>
            <xdr:cNvPr id="69655" name="Check Box 23" hidden="1">
              <a:extLst>
                <a:ext uri="{63B3BB69-23CF-44E3-9099-C40C66FF867C}">
                  <a14:compatExt spid="_x0000_s69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17</xdr:row>
          <xdr:rowOff>9525</xdr:rowOff>
        </xdr:from>
        <xdr:to>
          <xdr:col>6</xdr:col>
          <xdr:colOff>1676400</xdr:colOff>
          <xdr:row>17</xdr:row>
          <xdr:rowOff>390525</xdr:rowOff>
        </xdr:to>
        <xdr:sp macro="" textlink="">
          <xdr:nvSpPr>
            <xdr:cNvPr id="69656" name="Check Box 24" hidden="1">
              <a:extLst>
                <a:ext uri="{63B3BB69-23CF-44E3-9099-C40C66FF867C}">
                  <a14:compatExt spid="_x0000_s69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17</xdr:row>
          <xdr:rowOff>9525</xdr:rowOff>
        </xdr:from>
        <xdr:to>
          <xdr:col>5</xdr:col>
          <xdr:colOff>1095375</xdr:colOff>
          <xdr:row>17</xdr:row>
          <xdr:rowOff>390525</xdr:rowOff>
        </xdr:to>
        <xdr:sp macro="" textlink="">
          <xdr:nvSpPr>
            <xdr:cNvPr id="69657" name="Check Box 25" hidden="1">
              <a:extLst>
                <a:ext uri="{63B3BB69-23CF-44E3-9099-C40C66FF867C}">
                  <a14:compatExt spid="_x0000_s6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17</xdr:row>
          <xdr:rowOff>9525</xdr:rowOff>
        </xdr:from>
        <xdr:to>
          <xdr:col>5</xdr:col>
          <xdr:colOff>1866900</xdr:colOff>
          <xdr:row>17</xdr:row>
          <xdr:rowOff>390525</xdr:rowOff>
        </xdr:to>
        <xdr:sp macro="" textlink="">
          <xdr:nvSpPr>
            <xdr:cNvPr id="69658" name="Check Box 26" hidden="1">
              <a:extLst>
                <a:ext uri="{63B3BB69-23CF-44E3-9099-C40C66FF867C}">
                  <a14:compatExt spid="_x0000_s69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18</xdr:row>
          <xdr:rowOff>9525</xdr:rowOff>
        </xdr:from>
        <xdr:to>
          <xdr:col>6</xdr:col>
          <xdr:colOff>1028700</xdr:colOff>
          <xdr:row>18</xdr:row>
          <xdr:rowOff>390525</xdr:rowOff>
        </xdr:to>
        <xdr:sp macro="" textlink="">
          <xdr:nvSpPr>
            <xdr:cNvPr id="69659" name="Check Box 27" hidden="1">
              <a:extLst>
                <a:ext uri="{63B3BB69-23CF-44E3-9099-C40C66FF867C}">
                  <a14:compatExt spid="_x0000_s69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18</xdr:row>
          <xdr:rowOff>9525</xdr:rowOff>
        </xdr:from>
        <xdr:to>
          <xdr:col>6</xdr:col>
          <xdr:colOff>1676400</xdr:colOff>
          <xdr:row>18</xdr:row>
          <xdr:rowOff>390525</xdr:rowOff>
        </xdr:to>
        <xdr:sp macro="" textlink="">
          <xdr:nvSpPr>
            <xdr:cNvPr id="69660" name="Check Box 28" hidden="1">
              <a:extLst>
                <a:ext uri="{63B3BB69-23CF-44E3-9099-C40C66FF867C}">
                  <a14:compatExt spid="_x0000_s6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18</xdr:row>
          <xdr:rowOff>9525</xdr:rowOff>
        </xdr:from>
        <xdr:to>
          <xdr:col>5</xdr:col>
          <xdr:colOff>1095375</xdr:colOff>
          <xdr:row>18</xdr:row>
          <xdr:rowOff>390525</xdr:rowOff>
        </xdr:to>
        <xdr:sp macro="" textlink="">
          <xdr:nvSpPr>
            <xdr:cNvPr id="69661" name="Check Box 29" hidden="1">
              <a:extLst>
                <a:ext uri="{63B3BB69-23CF-44E3-9099-C40C66FF867C}">
                  <a14:compatExt spid="_x0000_s6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18</xdr:row>
          <xdr:rowOff>9525</xdr:rowOff>
        </xdr:from>
        <xdr:to>
          <xdr:col>5</xdr:col>
          <xdr:colOff>1866900</xdr:colOff>
          <xdr:row>18</xdr:row>
          <xdr:rowOff>390525</xdr:rowOff>
        </xdr:to>
        <xdr:sp macro="" textlink="">
          <xdr:nvSpPr>
            <xdr:cNvPr id="69662" name="Check Box 30" hidden="1">
              <a:extLst>
                <a:ext uri="{63B3BB69-23CF-44E3-9099-C40C66FF867C}">
                  <a14:compatExt spid="_x0000_s6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19</xdr:row>
          <xdr:rowOff>9525</xdr:rowOff>
        </xdr:from>
        <xdr:to>
          <xdr:col>6</xdr:col>
          <xdr:colOff>1028700</xdr:colOff>
          <xdr:row>19</xdr:row>
          <xdr:rowOff>390525</xdr:rowOff>
        </xdr:to>
        <xdr:sp macro="" textlink="">
          <xdr:nvSpPr>
            <xdr:cNvPr id="69663" name="Check Box 31" hidden="1">
              <a:extLst>
                <a:ext uri="{63B3BB69-23CF-44E3-9099-C40C66FF867C}">
                  <a14:compatExt spid="_x0000_s6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19</xdr:row>
          <xdr:rowOff>9525</xdr:rowOff>
        </xdr:from>
        <xdr:to>
          <xdr:col>6</xdr:col>
          <xdr:colOff>1676400</xdr:colOff>
          <xdr:row>19</xdr:row>
          <xdr:rowOff>390525</xdr:rowOff>
        </xdr:to>
        <xdr:sp macro="" textlink="">
          <xdr:nvSpPr>
            <xdr:cNvPr id="69664" name="Check Box 32" hidden="1">
              <a:extLst>
                <a:ext uri="{63B3BB69-23CF-44E3-9099-C40C66FF867C}">
                  <a14:compatExt spid="_x0000_s69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19</xdr:row>
          <xdr:rowOff>9525</xdr:rowOff>
        </xdr:from>
        <xdr:to>
          <xdr:col>5</xdr:col>
          <xdr:colOff>1095375</xdr:colOff>
          <xdr:row>19</xdr:row>
          <xdr:rowOff>390525</xdr:rowOff>
        </xdr:to>
        <xdr:sp macro="" textlink="">
          <xdr:nvSpPr>
            <xdr:cNvPr id="69665" name="Check Box 33" hidden="1">
              <a:extLst>
                <a:ext uri="{63B3BB69-23CF-44E3-9099-C40C66FF867C}">
                  <a14:compatExt spid="_x0000_s6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19</xdr:row>
          <xdr:rowOff>9525</xdr:rowOff>
        </xdr:from>
        <xdr:to>
          <xdr:col>5</xdr:col>
          <xdr:colOff>1866900</xdr:colOff>
          <xdr:row>19</xdr:row>
          <xdr:rowOff>390525</xdr:rowOff>
        </xdr:to>
        <xdr:sp macro="" textlink="">
          <xdr:nvSpPr>
            <xdr:cNvPr id="69666" name="Check Box 34" hidden="1">
              <a:extLst>
                <a:ext uri="{63B3BB69-23CF-44E3-9099-C40C66FF867C}">
                  <a14:compatExt spid="_x0000_s69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20</xdr:row>
          <xdr:rowOff>9525</xdr:rowOff>
        </xdr:from>
        <xdr:to>
          <xdr:col>6</xdr:col>
          <xdr:colOff>1028700</xdr:colOff>
          <xdr:row>20</xdr:row>
          <xdr:rowOff>390525</xdr:rowOff>
        </xdr:to>
        <xdr:sp macro="" textlink="">
          <xdr:nvSpPr>
            <xdr:cNvPr id="69667" name="Check Box 35" hidden="1">
              <a:extLst>
                <a:ext uri="{63B3BB69-23CF-44E3-9099-C40C66FF867C}">
                  <a14:compatExt spid="_x0000_s69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20</xdr:row>
          <xdr:rowOff>9525</xdr:rowOff>
        </xdr:from>
        <xdr:to>
          <xdr:col>6</xdr:col>
          <xdr:colOff>1676400</xdr:colOff>
          <xdr:row>20</xdr:row>
          <xdr:rowOff>390525</xdr:rowOff>
        </xdr:to>
        <xdr:sp macro="" textlink="">
          <xdr:nvSpPr>
            <xdr:cNvPr id="69668" name="Check Box 36" hidden="1">
              <a:extLst>
                <a:ext uri="{63B3BB69-23CF-44E3-9099-C40C66FF867C}">
                  <a14:compatExt spid="_x0000_s69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20</xdr:row>
          <xdr:rowOff>9525</xdr:rowOff>
        </xdr:from>
        <xdr:to>
          <xdr:col>5</xdr:col>
          <xdr:colOff>1095375</xdr:colOff>
          <xdr:row>20</xdr:row>
          <xdr:rowOff>390525</xdr:rowOff>
        </xdr:to>
        <xdr:sp macro="" textlink="">
          <xdr:nvSpPr>
            <xdr:cNvPr id="69669" name="Check Box 37" hidden="1">
              <a:extLst>
                <a:ext uri="{63B3BB69-23CF-44E3-9099-C40C66FF867C}">
                  <a14:compatExt spid="_x0000_s69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20</xdr:row>
          <xdr:rowOff>9525</xdr:rowOff>
        </xdr:from>
        <xdr:to>
          <xdr:col>5</xdr:col>
          <xdr:colOff>1866900</xdr:colOff>
          <xdr:row>20</xdr:row>
          <xdr:rowOff>390525</xdr:rowOff>
        </xdr:to>
        <xdr:sp macro="" textlink="">
          <xdr:nvSpPr>
            <xdr:cNvPr id="69670" name="Check Box 38" hidden="1">
              <a:extLst>
                <a:ext uri="{63B3BB69-23CF-44E3-9099-C40C66FF867C}">
                  <a14:compatExt spid="_x0000_s69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21</xdr:row>
          <xdr:rowOff>9525</xdr:rowOff>
        </xdr:from>
        <xdr:to>
          <xdr:col>6</xdr:col>
          <xdr:colOff>1028700</xdr:colOff>
          <xdr:row>21</xdr:row>
          <xdr:rowOff>390525</xdr:rowOff>
        </xdr:to>
        <xdr:sp macro="" textlink="">
          <xdr:nvSpPr>
            <xdr:cNvPr id="69671" name="Check Box 39" hidden="1">
              <a:extLst>
                <a:ext uri="{63B3BB69-23CF-44E3-9099-C40C66FF867C}">
                  <a14:compatExt spid="_x0000_s69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21</xdr:row>
          <xdr:rowOff>9525</xdr:rowOff>
        </xdr:from>
        <xdr:to>
          <xdr:col>6</xdr:col>
          <xdr:colOff>1676400</xdr:colOff>
          <xdr:row>21</xdr:row>
          <xdr:rowOff>390525</xdr:rowOff>
        </xdr:to>
        <xdr:sp macro="" textlink="">
          <xdr:nvSpPr>
            <xdr:cNvPr id="69672" name="Check Box 40" hidden="1">
              <a:extLst>
                <a:ext uri="{63B3BB69-23CF-44E3-9099-C40C66FF867C}">
                  <a14:compatExt spid="_x0000_s69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21</xdr:row>
          <xdr:rowOff>9525</xdr:rowOff>
        </xdr:from>
        <xdr:to>
          <xdr:col>5</xdr:col>
          <xdr:colOff>1095375</xdr:colOff>
          <xdr:row>21</xdr:row>
          <xdr:rowOff>390525</xdr:rowOff>
        </xdr:to>
        <xdr:sp macro="" textlink="">
          <xdr:nvSpPr>
            <xdr:cNvPr id="69673" name="Check Box 41" hidden="1">
              <a:extLst>
                <a:ext uri="{63B3BB69-23CF-44E3-9099-C40C66FF867C}">
                  <a14:compatExt spid="_x0000_s69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21</xdr:row>
          <xdr:rowOff>9525</xdr:rowOff>
        </xdr:from>
        <xdr:to>
          <xdr:col>5</xdr:col>
          <xdr:colOff>1866900</xdr:colOff>
          <xdr:row>21</xdr:row>
          <xdr:rowOff>390525</xdr:rowOff>
        </xdr:to>
        <xdr:sp macro="" textlink="">
          <xdr:nvSpPr>
            <xdr:cNvPr id="69674" name="Check Box 42" hidden="1">
              <a:extLst>
                <a:ext uri="{63B3BB69-23CF-44E3-9099-C40C66FF867C}">
                  <a14:compatExt spid="_x0000_s69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41</xdr:row>
          <xdr:rowOff>9525</xdr:rowOff>
        </xdr:from>
        <xdr:to>
          <xdr:col>2</xdr:col>
          <xdr:colOff>2343150</xdr:colOff>
          <xdr:row>41</xdr:row>
          <xdr:rowOff>904875</xdr:rowOff>
        </xdr:to>
        <xdr:sp macro="" textlink="">
          <xdr:nvSpPr>
            <xdr:cNvPr id="69675" name="Check Box 43" hidden="1">
              <a:extLst>
                <a:ext uri="{63B3BB69-23CF-44E3-9099-C40C66FF867C}">
                  <a14:compatExt spid="_x0000_s6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41</xdr:row>
          <xdr:rowOff>9525</xdr:rowOff>
        </xdr:from>
        <xdr:to>
          <xdr:col>2</xdr:col>
          <xdr:colOff>3438525</xdr:colOff>
          <xdr:row>41</xdr:row>
          <xdr:rowOff>904875</xdr:rowOff>
        </xdr:to>
        <xdr:sp macro="" textlink="">
          <xdr:nvSpPr>
            <xdr:cNvPr id="69676" name="Check Box 44" hidden="1">
              <a:extLst>
                <a:ext uri="{63B3BB69-23CF-44E3-9099-C40C66FF867C}">
                  <a14:compatExt spid="_x0000_s69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xdr:twoCellAnchor>
    <xdr:from>
      <xdr:col>1</xdr:col>
      <xdr:colOff>0</xdr:colOff>
      <xdr:row>1</xdr:row>
      <xdr:rowOff>66675</xdr:rowOff>
    </xdr:from>
    <xdr:to>
      <xdr:col>3</xdr:col>
      <xdr:colOff>2036250</xdr:colOff>
      <xdr:row>5</xdr:row>
      <xdr:rowOff>171450</xdr:rowOff>
    </xdr:to>
    <xdr:sp macro="" textlink="">
      <xdr:nvSpPr>
        <xdr:cNvPr id="46" name="Rectangle 45"/>
        <xdr:cNvSpPr/>
      </xdr:nvSpPr>
      <xdr:spPr>
        <a:xfrm>
          <a:off x="609600" y="257175"/>
          <a:ext cx="11466000" cy="8667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Entities owned or controlled by Person</a:t>
          </a:r>
        </a:p>
      </xdr:txBody>
    </xdr:sp>
    <xdr:clientData/>
  </xdr:twoCellAnchor>
  <xdr:oneCellAnchor>
    <xdr:from>
      <xdr:col>1</xdr:col>
      <xdr:colOff>66675</xdr:colOff>
      <xdr:row>1</xdr:row>
      <xdr:rowOff>123825</xdr:rowOff>
    </xdr:from>
    <xdr:ext cx="3697200" cy="763200"/>
    <xdr:pic>
      <xdr:nvPicPr>
        <xdr:cNvPr id="47" name="Picture 46"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314325"/>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714375</xdr:colOff>
          <xdr:row>10</xdr:row>
          <xdr:rowOff>9525</xdr:rowOff>
        </xdr:from>
        <xdr:to>
          <xdr:col>2</xdr:col>
          <xdr:colOff>1609725</xdr:colOff>
          <xdr:row>10</xdr:row>
          <xdr:rowOff>495300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1628775</xdr:colOff>
          <xdr:row>10</xdr:row>
          <xdr:rowOff>9525</xdr:rowOff>
        </xdr:from>
        <xdr:to>
          <xdr:col>2</xdr:col>
          <xdr:colOff>2524125</xdr:colOff>
          <xdr:row>10</xdr:row>
          <xdr:rowOff>495300</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11</xdr:row>
          <xdr:rowOff>9525</xdr:rowOff>
        </xdr:from>
        <xdr:to>
          <xdr:col>2</xdr:col>
          <xdr:colOff>1609725</xdr:colOff>
          <xdr:row>11</xdr:row>
          <xdr:rowOff>495300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1628775</xdr:colOff>
          <xdr:row>11</xdr:row>
          <xdr:rowOff>9525</xdr:rowOff>
        </xdr:from>
        <xdr:to>
          <xdr:col>2</xdr:col>
          <xdr:colOff>2524125</xdr:colOff>
          <xdr:row>11</xdr:row>
          <xdr:rowOff>495300</xdr:rowOff>
        </xdr:to>
        <xdr:sp macro="" textlink="">
          <xdr:nvSpPr>
            <xdr:cNvPr id="27663" name="Check Box 15" hidden="1">
              <a:extLst>
                <a:ext uri="{63B3BB69-23CF-44E3-9099-C40C66FF867C}">
                  <a14:compatExt spid="_x0000_s2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12</xdr:row>
          <xdr:rowOff>9525</xdr:rowOff>
        </xdr:from>
        <xdr:to>
          <xdr:col>2</xdr:col>
          <xdr:colOff>1609725</xdr:colOff>
          <xdr:row>12</xdr:row>
          <xdr:rowOff>495300</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1628775</xdr:colOff>
          <xdr:row>12</xdr:row>
          <xdr:rowOff>9525</xdr:rowOff>
        </xdr:from>
        <xdr:to>
          <xdr:col>2</xdr:col>
          <xdr:colOff>2524125</xdr:colOff>
          <xdr:row>12</xdr:row>
          <xdr:rowOff>495300</xdr:rowOff>
        </xdr:to>
        <xdr:sp macro="" textlink="">
          <xdr:nvSpPr>
            <xdr:cNvPr id="27665" name="Check Box 17" hidden="1">
              <a:extLst>
                <a:ext uri="{63B3BB69-23CF-44E3-9099-C40C66FF867C}">
                  <a14:compatExt spid="_x0000_s2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13</xdr:row>
          <xdr:rowOff>9525</xdr:rowOff>
        </xdr:from>
        <xdr:to>
          <xdr:col>2</xdr:col>
          <xdr:colOff>1609725</xdr:colOff>
          <xdr:row>13</xdr:row>
          <xdr:rowOff>495300</xdr:rowOff>
        </xdr:to>
        <xdr:sp macro="" textlink="">
          <xdr:nvSpPr>
            <xdr:cNvPr id="27666" name="Check Box 18" hidden="1">
              <a:extLst>
                <a:ext uri="{63B3BB69-23CF-44E3-9099-C40C66FF867C}">
                  <a14:compatExt spid="_x0000_s2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1628775</xdr:colOff>
          <xdr:row>13</xdr:row>
          <xdr:rowOff>9525</xdr:rowOff>
        </xdr:from>
        <xdr:to>
          <xdr:col>2</xdr:col>
          <xdr:colOff>2524125</xdr:colOff>
          <xdr:row>13</xdr:row>
          <xdr:rowOff>495300</xdr:rowOff>
        </xdr:to>
        <xdr:sp macro="" textlink="">
          <xdr:nvSpPr>
            <xdr:cNvPr id="27667" name="Check Box 19" hidden="1">
              <a:extLst>
                <a:ext uri="{63B3BB69-23CF-44E3-9099-C40C66FF867C}">
                  <a14:compatExt spid="_x0000_s2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15</xdr:row>
          <xdr:rowOff>9525</xdr:rowOff>
        </xdr:from>
        <xdr:to>
          <xdr:col>2</xdr:col>
          <xdr:colOff>1609725</xdr:colOff>
          <xdr:row>15</xdr:row>
          <xdr:rowOff>695325</xdr:rowOff>
        </xdr:to>
        <xdr:sp macro="" textlink="">
          <xdr:nvSpPr>
            <xdr:cNvPr id="27670" name="Check Box 22" hidden="1">
              <a:extLst>
                <a:ext uri="{63B3BB69-23CF-44E3-9099-C40C66FF867C}">
                  <a14:compatExt spid="_x0000_s2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1628775</xdr:colOff>
          <xdr:row>15</xdr:row>
          <xdr:rowOff>9525</xdr:rowOff>
        </xdr:from>
        <xdr:to>
          <xdr:col>2</xdr:col>
          <xdr:colOff>2524125</xdr:colOff>
          <xdr:row>15</xdr:row>
          <xdr:rowOff>695325</xdr:rowOff>
        </xdr:to>
        <xdr:sp macro="" textlink="">
          <xdr:nvSpPr>
            <xdr:cNvPr id="27671" name="Check Box 23" hidden="1">
              <a:extLst>
                <a:ext uri="{63B3BB69-23CF-44E3-9099-C40C66FF867C}">
                  <a14:compatExt spid="_x0000_s2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0</xdr:colOff>
      <xdr:row>0</xdr:row>
      <xdr:rowOff>85725</xdr:rowOff>
    </xdr:from>
    <xdr:to>
      <xdr:col>4</xdr:col>
      <xdr:colOff>4037625</xdr:colOff>
      <xdr:row>5</xdr:row>
      <xdr:rowOff>142875</xdr:rowOff>
    </xdr:to>
    <xdr:sp macro="" textlink="">
      <xdr:nvSpPr>
        <xdr:cNvPr id="12" name="Rectangle 11"/>
        <xdr:cNvSpPr/>
      </xdr:nvSpPr>
      <xdr:spPr>
        <a:xfrm>
          <a:off x="609600" y="85725"/>
          <a:ext cx="16182000" cy="8667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Beneficial Ownership in the VASP Applicant Firm </a:t>
          </a:r>
        </a:p>
      </xdr:txBody>
    </xdr:sp>
    <xdr:clientData/>
  </xdr:twoCellAnchor>
  <xdr:oneCellAnchor>
    <xdr:from>
      <xdr:col>1</xdr:col>
      <xdr:colOff>66675</xdr:colOff>
      <xdr:row>0</xdr:row>
      <xdr:rowOff>133350</xdr:rowOff>
    </xdr:from>
    <xdr:ext cx="3697200" cy="763200"/>
    <xdr:pic>
      <xdr:nvPicPr>
        <xdr:cNvPr id="13" name="Picture 12"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33350"/>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990600</xdr:colOff>
          <xdr:row>10</xdr:row>
          <xdr:rowOff>9525</xdr:rowOff>
        </xdr:from>
        <xdr:to>
          <xdr:col>2</xdr:col>
          <xdr:colOff>1981200</xdr:colOff>
          <xdr:row>10</xdr:row>
          <xdr:rowOff>600075</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10</xdr:row>
          <xdr:rowOff>9525</xdr:rowOff>
        </xdr:from>
        <xdr:to>
          <xdr:col>2</xdr:col>
          <xdr:colOff>2990850</xdr:colOff>
          <xdr:row>10</xdr:row>
          <xdr:rowOff>600075</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11</xdr:row>
          <xdr:rowOff>9525</xdr:rowOff>
        </xdr:from>
        <xdr:to>
          <xdr:col>2</xdr:col>
          <xdr:colOff>1981200</xdr:colOff>
          <xdr:row>12</xdr:row>
          <xdr:rowOff>9525</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11</xdr:row>
          <xdr:rowOff>9525</xdr:rowOff>
        </xdr:from>
        <xdr:to>
          <xdr:col>2</xdr:col>
          <xdr:colOff>2990850</xdr:colOff>
          <xdr:row>12</xdr:row>
          <xdr:rowOff>9525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12</xdr:row>
          <xdr:rowOff>9525</xdr:rowOff>
        </xdr:from>
        <xdr:to>
          <xdr:col>2</xdr:col>
          <xdr:colOff>1981200</xdr:colOff>
          <xdr:row>12</xdr:row>
          <xdr:rowOff>1409700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12</xdr:row>
          <xdr:rowOff>9525</xdr:rowOff>
        </xdr:from>
        <xdr:to>
          <xdr:col>2</xdr:col>
          <xdr:colOff>2990850</xdr:colOff>
          <xdr:row>12</xdr:row>
          <xdr:rowOff>1409700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13</xdr:row>
          <xdr:rowOff>9525</xdr:rowOff>
        </xdr:from>
        <xdr:to>
          <xdr:col>2</xdr:col>
          <xdr:colOff>1981200</xdr:colOff>
          <xdr:row>13</xdr:row>
          <xdr:rowOff>600075</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13</xdr:row>
          <xdr:rowOff>9525</xdr:rowOff>
        </xdr:from>
        <xdr:to>
          <xdr:col>2</xdr:col>
          <xdr:colOff>2990850</xdr:colOff>
          <xdr:row>13</xdr:row>
          <xdr:rowOff>600075</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0</xdr:colOff>
      <xdr:row>0</xdr:row>
      <xdr:rowOff>85725</xdr:rowOff>
    </xdr:from>
    <xdr:to>
      <xdr:col>4</xdr:col>
      <xdr:colOff>3371625</xdr:colOff>
      <xdr:row>5</xdr:row>
      <xdr:rowOff>142875</xdr:rowOff>
    </xdr:to>
    <xdr:sp macro="" textlink="">
      <xdr:nvSpPr>
        <xdr:cNvPr id="10" name="Rectangle 9"/>
        <xdr:cNvSpPr/>
      </xdr:nvSpPr>
      <xdr:spPr>
        <a:xfrm>
          <a:off x="609600" y="85725"/>
          <a:ext cx="15516000" cy="8667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Financial Position</a:t>
          </a:r>
          <a:r>
            <a:rPr lang="en-IE" sz="1400" b="1" baseline="0">
              <a:solidFill>
                <a:sysClr val="windowText" lastClr="000000"/>
              </a:solidFill>
              <a:latin typeface="Lato" panose="020F0502020204030203" pitchFamily="34" charset="0"/>
            </a:rPr>
            <a:t> &amp; Sources of Funding</a:t>
          </a:r>
          <a:endParaRPr lang="en-IE" sz="1400" b="1">
            <a:solidFill>
              <a:sysClr val="windowText" lastClr="000000"/>
            </a:solidFill>
            <a:latin typeface="Lato" panose="020F0502020204030203" pitchFamily="34" charset="0"/>
          </a:endParaRPr>
        </a:p>
      </xdr:txBody>
    </xdr:sp>
    <xdr:clientData/>
  </xdr:twoCellAnchor>
  <xdr:oneCellAnchor>
    <xdr:from>
      <xdr:col>1</xdr:col>
      <xdr:colOff>76200</xdr:colOff>
      <xdr:row>0</xdr:row>
      <xdr:rowOff>133350</xdr:rowOff>
    </xdr:from>
    <xdr:ext cx="3697200" cy="763200"/>
    <xdr:pic>
      <xdr:nvPicPr>
        <xdr:cNvPr id="11" name="Picture 10"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33350"/>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95250</xdr:rowOff>
    </xdr:from>
    <xdr:to>
      <xdr:col>3</xdr:col>
      <xdr:colOff>3044400</xdr:colOff>
      <xdr:row>5</xdr:row>
      <xdr:rowOff>152400</xdr:rowOff>
    </xdr:to>
    <xdr:sp macro="" textlink="">
      <xdr:nvSpPr>
        <xdr:cNvPr id="2" name="Rectangle 1"/>
        <xdr:cNvSpPr/>
      </xdr:nvSpPr>
      <xdr:spPr>
        <a:xfrm>
          <a:off x="609600" y="95250"/>
          <a:ext cx="9140400" cy="8667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a:t>
          </a:r>
          <a:r>
            <a:rPr lang="en-IE" sz="1400" b="1" baseline="0">
              <a:solidFill>
                <a:sysClr val="windowText" lastClr="000000"/>
              </a:solidFill>
              <a:latin typeface="Lato" panose="020F0502020204030203" pitchFamily="34" charset="0"/>
            </a:rPr>
            <a:t>  </a:t>
          </a:r>
          <a:r>
            <a:rPr lang="en-IE" sz="1400" b="1">
              <a:solidFill>
                <a:sysClr val="windowText" lastClr="000000"/>
              </a:solidFill>
              <a:latin typeface="Lato" panose="020F0502020204030203" pitchFamily="34" charset="0"/>
            </a:rPr>
            <a:t>Declarations</a:t>
          </a:r>
        </a:p>
      </xdr:txBody>
    </xdr:sp>
    <xdr:clientData/>
  </xdr:twoCellAnchor>
  <xdr:oneCellAnchor>
    <xdr:from>
      <xdr:col>1</xdr:col>
      <xdr:colOff>47625</xdr:colOff>
      <xdr:row>0</xdr:row>
      <xdr:rowOff>142875</xdr:rowOff>
    </xdr:from>
    <xdr:ext cx="3697200" cy="763200"/>
    <xdr:pic>
      <xdr:nvPicPr>
        <xdr:cNvPr id="3" name="Picture 2"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42875"/>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rms.cbfsai.local/otcsdav/nodes/203802982/1.%20VASPs_Pre_Authorisation_Registration_Form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rms.cbfsai.local/otcsdav/nodes/203802982/1.%20VASPs_Pre_Authorisation_Registration_Form_Draft_v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balfe/AppData/Local/Microsoft/Windows/INetCache/Content.Outlook/5X2B15JG/VASPs_Pre_Authorisation_requirements_20191114_v01%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balfe/AppData/Local/Microsoft/Windows/INetCache/Content.Outlook/5X2B15JG/Copy%20of%203.%20Application%20for%20a%20Natural%20Person_Test_v02%20(002)%20(0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drms.cbfsai.local/otcsdav/nodes/203802982/2.%20Application%20for%20a%20Legal%20Person%20or%20other%20Entity%20Type_20210319_Test_CB.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drms.cbfsai.local/otcsdav/nodes/203802982/2.%20Application%20for%20a%20Legal%20Person%20or%20other%20Entity%20Type_202103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drms.cbfsai.local/otcsdav/nodes/203802982/2.%20Application%20for%20a%20Legal%20Person%20or%20other%20Entity%20Type_202103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balfe/AppData/Local/Microsoft/Windows/INetCache/Content.Outlook/5X2B15JG/2.%20Application%20for%20a%20Legal%20Person%20or%20other%20Entity%20Type_20210307_CB%20Comments%20(0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drms.cbfsai.local/otcsdav/nodes/201087155/1.%20Application%20for%20a%20Legal%20Person%20or%20other%20Entity%20Type_202001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Notes on Completion"/>
      <sheetName val="1. Applicant Firm Details"/>
      <sheetName val="2. Ownership &amp; Management"/>
      <sheetName val="3. AML CFT FS Goverance"/>
      <sheetName val="4. ML.TF Risk Profile"/>
      <sheetName val="5. Risk Based Approach"/>
      <sheetName val="6. Declarations"/>
      <sheetName val="Glossary"/>
      <sheetName val="Documentation Checklist "/>
    </sheetNames>
    <sheetDataSet>
      <sheetData sheetId="0">
        <row r="2">
          <cell r="A2" t="str">
            <v>Daily</v>
          </cell>
          <cell r="C2" t="str">
            <v>Daily</v>
          </cell>
          <cell r="I2" t="str">
            <v>Yes</v>
          </cell>
          <cell r="K2" t="str">
            <v>Ultra High</v>
          </cell>
          <cell r="M2" t="str">
            <v>Co. Antrim</v>
          </cell>
          <cell r="O2" t="str">
            <v>Austria</v>
          </cell>
          <cell r="Q2" t="str">
            <v>Afghanistan</v>
          </cell>
          <cell r="S2" t="str">
            <v>Sole trader</v>
          </cell>
          <cell r="AB2">
            <v>1</v>
          </cell>
          <cell r="AJ2">
            <v>0</v>
          </cell>
          <cell r="AL2">
            <v>0</v>
          </cell>
          <cell r="AN2" t="str">
            <v>Shareholder</v>
          </cell>
        </row>
        <row r="3">
          <cell r="A3" t="str">
            <v>Weekly</v>
          </cell>
          <cell r="C3" t="str">
            <v>Weekly</v>
          </cell>
          <cell r="I3" t="str">
            <v>No</v>
          </cell>
          <cell r="K3" t="str">
            <v>High</v>
          </cell>
          <cell r="M3" t="str">
            <v>Co. Armagh</v>
          </cell>
          <cell r="O3" t="str">
            <v>Belgium</v>
          </cell>
          <cell r="Q3" t="str">
            <v>Albania</v>
          </cell>
          <cell r="S3" t="str">
            <v>Private limited company</v>
          </cell>
          <cell r="AB3">
            <v>2</v>
          </cell>
          <cell r="AJ3">
            <v>1</v>
          </cell>
          <cell r="AL3">
            <v>1</v>
          </cell>
          <cell r="AN3" t="str">
            <v>Partner</v>
          </cell>
          <cell r="BX3" t="str">
            <v>FALSE FALSE FALSE</v>
          </cell>
          <cell r="BY3">
            <v>0</v>
          </cell>
          <cell r="BZ3">
            <v>0</v>
          </cell>
          <cell r="CB3" t="str">
            <v>FALSE FALSE FALSE</v>
          </cell>
          <cell r="CC3">
            <v>0</v>
          </cell>
          <cell r="CD3">
            <v>1</v>
          </cell>
          <cell r="CF3" t="str">
            <v>FALSE FALSE FALSE</v>
          </cell>
          <cell r="CG3">
            <v>0</v>
          </cell>
          <cell r="CH3">
            <v>1</v>
          </cell>
        </row>
        <row r="4">
          <cell r="A4" t="str">
            <v>Monthly</v>
          </cell>
          <cell r="C4" t="str">
            <v>Monthly</v>
          </cell>
          <cell r="K4" t="str">
            <v>Medium High</v>
          </cell>
          <cell r="M4" t="str">
            <v>Co. Carlow</v>
          </cell>
          <cell r="O4" t="str">
            <v>Bulgaria</v>
          </cell>
          <cell r="Q4" t="str">
            <v>Algeria</v>
          </cell>
          <cell r="S4" t="str">
            <v>Partnership</v>
          </cell>
          <cell r="AB4">
            <v>3</v>
          </cell>
          <cell r="AJ4">
            <v>2</v>
          </cell>
          <cell r="AL4">
            <v>2</v>
          </cell>
          <cell r="BX4" t="str">
            <v>TRUE FALSE FALSE</v>
          </cell>
          <cell r="BY4" t="str">
            <v>Yes</v>
          </cell>
          <cell r="BZ4">
            <v>0</v>
          </cell>
          <cell r="CB4" t="str">
            <v>TRUE FALSE FALSE</v>
          </cell>
          <cell r="CC4" t="str">
            <v>Yes</v>
          </cell>
          <cell r="CD4">
            <v>0</v>
          </cell>
          <cell r="CF4" t="str">
            <v>TRUE FALSE FALSE</v>
          </cell>
          <cell r="CG4" t="str">
            <v>Yes</v>
          </cell>
          <cell r="CH4">
            <v>0</v>
          </cell>
        </row>
        <row r="5">
          <cell r="A5" t="str">
            <v>Quarterly</v>
          </cell>
          <cell r="C5" t="str">
            <v>Quarterly</v>
          </cell>
          <cell r="K5" t="str">
            <v>Medium Low</v>
          </cell>
          <cell r="M5" t="str">
            <v>Co. Cavan</v>
          </cell>
          <cell r="O5" t="str">
            <v>Croatia</v>
          </cell>
          <cell r="Q5" t="str">
            <v>American Samoa</v>
          </cell>
          <cell r="S5" t="str">
            <v>Designated Activity Company</v>
          </cell>
          <cell r="AB5">
            <v>4</v>
          </cell>
          <cell r="AJ5">
            <v>3</v>
          </cell>
          <cell r="AL5">
            <v>3</v>
          </cell>
          <cell r="BX5" t="str">
            <v>FALSE TRUE FALSE</v>
          </cell>
          <cell r="BY5" t="str">
            <v>No</v>
          </cell>
          <cell r="BZ5">
            <v>0</v>
          </cell>
          <cell r="CB5" t="str">
            <v>FALSE TRUE FALSE</v>
          </cell>
          <cell r="CC5" t="str">
            <v>No</v>
          </cell>
          <cell r="CD5">
            <v>0</v>
          </cell>
          <cell r="CF5" t="str">
            <v>FALSE TRUE FALSE</v>
          </cell>
          <cell r="CG5" t="str">
            <v>No</v>
          </cell>
          <cell r="CH5">
            <v>0</v>
          </cell>
        </row>
        <row r="6">
          <cell r="A6" t="str">
            <v>Half Yearly</v>
          </cell>
          <cell r="C6" t="str">
            <v>Half Yearly</v>
          </cell>
          <cell r="K6" t="str">
            <v>Low</v>
          </cell>
          <cell r="M6" t="str">
            <v>Co. Clare</v>
          </cell>
          <cell r="O6" t="str">
            <v>Cyprus (Republic of)</v>
          </cell>
          <cell r="Q6" t="str">
            <v>Andorra</v>
          </cell>
          <cell r="S6" t="str">
            <v>Limited liability partnership</v>
          </cell>
          <cell r="AB6">
            <v>5</v>
          </cell>
          <cell r="AJ6">
            <v>4</v>
          </cell>
          <cell r="AL6">
            <v>4</v>
          </cell>
          <cell r="BX6" t="str">
            <v>FALSE FALSE TRUE</v>
          </cell>
          <cell r="BY6" t="str">
            <v>Incomplete</v>
          </cell>
          <cell r="BZ6">
            <v>0</v>
          </cell>
          <cell r="CB6" t="str">
            <v>FALSE FALSE TRUE</v>
          </cell>
          <cell r="CC6" t="str">
            <v>N/A</v>
          </cell>
          <cell r="CD6">
            <v>0</v>
          </cell>
          <cell r="CF6" t="str">
            <v>FALSE FALSE TRUE</v>
          </cell>
          <cell r="CG6" t="str">
            <v>N/A</v>
          </cell>
          <cell r="CH6">
            <v>0</v>
          </cell>
        </row>
        <row r="7">
          <cell r="A7" t="str">
            <v>Annually</v>
          </cell>
          <cell r="C7" t="str">
            <v>Annually</v>
          </cell>
          <cell r="K7" t="str">
            <v>RA not completed</v>
          </cell>
          <cell r="M7" t="str">
            <v>Co. Cork</v>
          </cell>
          <cell r="O7" t="str">
            <v>Czech Republic</v>
          </cell>
          <cell r="Q7" t="str">
            <v>Angola</v>
          </cell>
          <cell r="S7" t="str">
            <v>Public limited company</v>
          </cell>
          <cell r="AB7" t="str">
            <v>N/A</v>
          </cell>
          <cell r="AJ7">
            <v>5</v>
          </cell>
          <cell r="BX7" t="str">
            <v>TRUE TRUE TRUE</v>
          </cell>
          <cell r="BY7" t="str">
            <v>Invalid Input</v>
          </cell>
          <cell r="BZ7">
            <v>1</v>
          </cell>
          <cell r="CB7" t="str">
            <v>TRUE TRUE TRUE</v>
          </cell>
          <cell r="CC7" t="str">
            <v>Please select only one option</v>
          </cell>
          <cell r="CD7">
            <v>1</v>
          </cell>
          <cell r="CF7" t="str">
            <v>TRUE TRUE TRUE</v>
          </cell>
          <cell r="CG7" t="str">
            <v>Invalid Input</v>
          </cell>
          <cell r="CH7">
            <v>1</v>
          </cell>
        </row>
        <row r="8">
          <cell r="A8" t="str">
            <v>Other (Please state below)</v>
          </cell>
          <cell r="C8" t="str">
            <v>Ad Hoc</v>
          </cell>
          <cell r="M8" t="str">
            <v>Co. Derry</v>
          </cell>
          <cell r="O8" t="str">
            <v>Denmark</v>
          </cell>
          <cell r="Q8" t="str">
            <v>Anguilla</v>
          </cell>
          <cell r="S8" t="str">
            <v>Limited partnership</v>
          </cell>
          <cell r="AJ8">
            <v>6</v>
          </cell>
          <cell r="BX8" t="str">
            <v>TRUE TRUE FALSE</v>
          </cell>
          <cell r="BY8" t="str">
            <v>Invalid Input</v>
          </cell>
          <cell r="BZ8">
            <v>1</v>
          </cell>
          <cell r="CB8" t="str">
            <v>TRUE TRUE FALSE</v>
          </cell>
          <cell r="CC8" t="str">
            <v>Please select only one option</v>
          </cell>
          <cell r="CD8">
            <v>1</v>
          </cell>
          <cell r="CF8" t="str">
            <v>TRUE TRUE FALSE</v>
          </cell>
          <cell r="CG8" t="str">
            <v>Invalid Input</v>
          </cell>
          <cell r="CH8">
            <v>1</v>
          </cell>
        </row>
        <row r="9">
          <cell r="M9" t="str">
            <v>Co. Donegal</v>
          </cell>
          <cell r="O9" t="str">
            <v>Estonia</v>
          </cell>
          <cell r="Q9" t="str">
            <v>Antarctica</v>
          </cell>
          <cell r="S9" t="str">
            <v>Unincorporated association</v>
          </cell>
          <cell r="AJ9">
            <v>7</v>
          </cell>
          <cell r="BX9" t="str">
            <v>TRUE FALSE TRUE</v>
          </cell>
          <cell r="BY9" t="str">
            <v>Invalid Input</v>
          </cell>
          <cell r="BZ9">
            <v>1</v>
          </cell>
          <cell r="CB9" t="str">
            <v>TRUE FALSE TRUE</v>
          </cell>
          <cell r="CC9" t="str">
            <v>Please select only one option</v>
          </cell>
          <cell r="CD9">
            <v>1</v>
          </cell>
          <cell r="CF9" t="str">
            <v>TRUE FALSE TRUE</v>
          </cell>
          <cell r="CG9" t="str">
            <v>Invalid Input</v>
          </cell>
          <cell r="CH9">
            <v>1</v>
          </cell>
        </row>
        <row r="10">
          <cell r="M10" t="str">
            <v>Co. Down</v>
          </cell>
          <cell r="O10" t="str">
            <v>Finland</v>
          </cell>
          <cell r="Q10" t="str">
            <v>Antigua And Barbuda</v>
          </cell>
          <cell r="S10" t="str">
            <v>Special purpose vehicle</v>
          </cell>
          <cell r="AJ10">
            <v>8</v>
          </cell>
          <cell r="BX10" t="str">
            <v>FALSE TRUE TRUE</v>
          </cell>
          <cell r="BY10" t="str">
            <v>Invalid Input</v>
          </cell>
          <cell r="BZ10">
            <v>1</v>
          </cell>
          <cell r="CB10" t="str">
            <v>FALSE TRUE TRUE</v>
          </cell>
          <cell r="CC10" t="str">
            <v>Please select only one option</v>
          </cell>
          <cell r="CD10">
            <v>1</v>
          </cell>
          <cell r="CF10" t="str">
            <v>FALSE TRUE TRUE</v>
          </cell>
          <cell r="CG10" t="str">
            <v>Invalid Input</v>
          </cell>
          <cell r="CH10">
            <v>1</v>
          </cell>
        </row>
        <row r="11">
          <cell r="M11" t="str">
            <v>Dublin 1</v>
          </cell>
          <cell r="O11" t="str">
            <v>France</v>
          </cell>
          <cell r="Q11" t="str">
            <v>Argentina</v>
          </cell>
          <cell r="S11" t="str">
            <v>Foreign entity - give details</v>
          </cell>
          <cell r="AJ11">
            <v>9</v>
          </cell>
        </row>
        <row r="12">
          <cell r="M12" t="str">
            <v>Dublin 2</v>
          </cell>
          <cell r="O12" t="str">
            <v>Germany</v>
          </cell>
          <cell r="Q12" t="str">
            <v>Armenia</v>
          </cell>
          <cell r="S12" t="str">
            <v>Other, please specify</v>
          </cell>
          <cell r="AJ12">
            <v>10</v>
          </cell>
        </row>
        <row r="13">
          <cell r="M13" t="str">
            <v>Dublin 3</v>
          </cell>
          <cell r="O13" t="str">
            <v>Greece</v>
          </cell>
          <cell r="Q13" t="str">
            <v>Aruba</v>
          </cell>
          <cell r="AJ13" t="str">
            <v>10+</v>
          </cell>
        </row>
        <row r="14">
          <cell r="M14" t="str">
            <v>Dublin 4</v>
          </cell>
          <cell r="O14" t="str">
            <v>Hungary</v>
          </cell>
          <cell r="Q14" t="str">
            <v>Australia</v>
          </cell>
        </row>
        <row r="15">
          <cell r="M15" t="str">
            <v>Dublin 5</v>
          </cell>
          <cell r="O15" t="str">
            <v xml:space="preserve">Iceland </v>
          </cell>
          <cell r="Q15" t="str">
            <v>Austria (EEA)</v>
          </cell>
        </row>
        <row r="16">
          <cell r="M16" t="str">
            <v xml:space="preserve">Dublin 6 </v>
          </cell>
          <cell r="O16" t="str">
            <v>Ireland</v>
          </cell>
          <cell r="Q16" t="str">
            <v>Azerbaijan</v>
          </cell>
        </row>
        <row r="17">
          <cell r="M17" t="str">
            <v>Dublin 7</v>
          </cell>
          <cell r="O17" t="str">
            <v>Italy</v>
          </cell>
          <cell r="Q17" t="str">
            <v>Bahamas</v>
          </cell>
        </row>
        <row r="18">
          <cell r="M18" t="str">
            <v>Dublin 6W</v>
          </cell>
          <cell r="O18" t="str">
            <v>Latvia</v>
          </cell>
          <cell r="Q18" t="str">
            <v>Bahrain</v>
          </cell>
        </row>
        <row r="19">
          <cell r="M19" t="str">
            <v>Dublin 8</v>
          </cell>
          <cell r="O19" t="str">
            <v xml:space="preserve">Liechtenstein </v>
          </cell>
          <cell r="Q19" t="str">
            <v>Bangladesh</v>
          </cell>
        </row>
        <row r="20">
          <cell r="M20" t="str">
            <v>Dublin 9</v>
          </cell>
          <cell r="O20" t="str">
            <v>Lithuania</v>
          </cell>
          <cell r="Q20" t="str">
            <v>Barbados</v>
          </cell>
        </row>
        <row r="21">
          <cell r="M21" t="str">
            <v xml:space="preserve">Dublin 10 </v>
          </cell>
          <cell r="O21" t="str">
            <v>Luxembourg</v>
          </cell>
          <cell r="Q21" t="str">
            <v>Belarus</v>
          </cell>
        </row>
        <row r="22">
          <cell r="M22" t="str">
            <v>Dublin 11</v>
          </cell>
          <cell r="O22" t="str">
            <v>Malta</v>
          </cell>
          <cell r="Q22" t="str">
            <v>Belgium (EEA)</v>
          </cell>
        </row>
        <row r="23">
          <cell r="M23" t="str">
            <v>Dublin 12</v>
          </cell>
          <cell r="O23" t="str">
            <v>Netherlands</v>
          </cell>
          <cell r="Q23" t="str">
            <v>Belize</v>
          </cell>
        </row>
        <row r="24">
          <cell r="M24" t="str">
            <v>Dublin 13</v>
          </cell>
          <cell r="O24" t="str">
            <v xml:space="preserve">Norway </v>
          </cell>
          <cell r="Q24" t="str">
            <v>Benin</v>
          </cell>
        </row>
        <row r="25">
          <cell r="M25" t="str">
            <v>Dublin 14</v>
          </cell>
          <cell r="O25" t="str">
            <v>Poland</v>
          </cell>
          <cell r="Q25" t="str">
            <v>Bermuda</v>
          </cell>
        </row>
        <row r="26">
          <cell r="M26" t="str">
            <v>Dublin 15</v>
          </cell>
          <cell r="O26" t="str">
            <v>Portugal</v>
          </cell>
          <cell r="Q26" t="str">
            <v>Bhutan</v>
          </cell>
        </row>
        <row r="27">
          <cell r="M27" t="str">
            <v>Dublin 16</v>
          </cell>
          <cell r="O27" t="str">
            <v>Romania</v>
          </cell>
          <cell r="Q27" t="str">
            <v>Bolivia</v>
          </cell>
        </row>
        <row r="28">
          <cell r="M28" t="str">
            <v>Dublin 17</v>
          </cell>
          <cell r="O28" t="str">
            <v>Slovakia</v>
          </cell>
          <cell r="Q28" t="str">
            <v>Bosnia And Herzegovina</v>
          </cell>
        </row>
        <row r="29">
          <cell r="M29" t="str">
            <v>Dublin 18</v>
          </cell>
          <cell r="O29" t="str">
            <v>Slovenia</v>
          </cell>
          <cell r="Q29" t="str">
            <v>Botswana</v>
          </cell>
        </row>
        <row r="30">
          <cell r="M30" t="str">
            <v>Dublin 20</v>
          </cell>
          <cell r="O30" t="str">
            <v>Spain</v>
          </cell>
          <cell r="Q30" t="str">
            <v>Bouvet Island</v>
          </cell>
        </row>
        <row r="31">
          <cell r="M31" t="str">
            <v>Dublin 22</v>
          </cell>
          <cell r="O31" t="str">
            <v>Sweden</v>
          </cell>
          <cell r="Q31" t="str">
            <v>Brazil</v>
          </cell>
        </row>
        <row r="32">
          <cell r="M32" t="str">
            <v>Dublin 24</v>
          </cell>
          <cell r="O32" t="str">
            <v>Switzerland (Non-EEA)</v>
          </cell>
          <cell r="Q32" t="str">
            <v>British Indian Ocean Territory</v>
          </cell>
        </row>
        <row r="33">
          <cell r="M33" t="str">
            <v>Co. Dublin</v>
          </cell>
          <cell r="O33" t="str">
            <v>Gibraltar (Non-EEA)</v>
          </cell>
          <cell r="Q33" t="str">
            <v>Brunei Darussalam</v>
          </cell>
        </row>
        <row r="34">
          <cell r="M34" t="str">
            <v>Co. Fermanagh</v>
          </cell>
          <cell r="Q34" t="str">
            <v xml:space="preserve">Bulgaria (EEA) </v>
          </cell>
        </row>
        <row r="35">
          <cell r="M35" t="str">
            <v>Co. Galway</v>
          </cell>
          <cell r="Q35" t="str">
            <v>Burkina Faso</v>
          </cell>
        </row>
        <row r="36">
          <cell r="M36" t="str">
            <v>Co. Kerry</v>
          </cell>
          <cell r="Q36" t="str">
            <v>Burma</v>
          </cell>
        </row>
        <row r="37">
          <cell r="M37" t="str">
            <v>Co. Kildare</v>
          </cell>
          <cell r="Q37" t="str">
            <v>Burundi</v>
          </cell>
        </row>
        <row r="38">
          <cell r="M38" t="str">
            <v>Co. Kilkenny</v>
          </cell>
          <cell r="Q38" t="str">
            <v>Cambodia</v>
          </cell>
        </row>
        <row r="39">
          <cell r="M39" t="str">
            <v>Co. Laois</v>
          </cell>
          <cell r="Q39" t="str">
            <v>Cameroon</v>
          </cell>
        </row>
        <row r="40">
          <cell r="M40" t="str">
            <v>Co. Leitrim</v>
          </cell>
          <cell r="Q40" t="str">
            <v>Canada</v>
          </cell>
        </row>
        <row r="41">
          <cell r="M41" t="str">
            <v>Co. Limerick</v>
          </cell>
          <cell r="Q41" t="str">
            <v>Cape Verde</v>
          </cell>
        </row>
        <row r="42">
          <cell r="M42" t="str">
            <v>Co. Longford</v>
          </cell>
          <cell r="Q42" t="str">
            <v>Cayman Islands</v>
          </cell>
        </row>
        <row r="43">
          <cell r="M43" t="str">
            <v>Co. Louth</v>
          </cell>
          <cell r="Q43" t="str">
            <v>Central African Republic</v>
          </cell>
        </row>
        <row r="44">
          <cell r="M44" t="str">
            <v>Co. Mayo</v>
          </cell>
          <cell r="Q44" t="str">
            <v>Ceuta</v>
          </cell>
        </row>
        <row r="45">
          <cell r="M45" t="str">
            <v>Co. Meath</v>
          </cell>
          <cell r="Q45" t="str">
            <v>Chad</v>
          </cell>
        </row>
        <row r="46">
          <cell r="M46" t="str">
            <v>Co. Monaghan</v>
          </cell>
          <cell r="Q46" t="str">
            <v>Chile</v>
          </cell>
        </row>
        <row r="47">
          <cell r="M47" t="str">
            <v>Co. Offaly</v>
          </cell>
          <cell r="Q47" t="str">
            <v>China</v>
          </cell>
        </row>
        <row r="48">
          <cell r="M48" t="str">
            <v>Co. Roscommon</v>
          </cell>
          <cell r="Q48" t="str">
            <v>Christmas Island</v>
          </cell>
        </row>
        <row r="49">
          <cell r="M49" t="str">
            <v>Co. Sligo</v>
          </cell>
          <cell r="Q49" t="str">
            <v>Cocos (Keeling) Islands</v>
          </cell>
        </row>
        <row r="50">
          <cell r="M50" t="str">
            <v>Co. Tipperary</v>
          </cell>
          <cell r="Q50" t="str">
            <v>Colombia</v>
          </cell>
        </row>
        <row r="51">
          <cell r="M51" t="str">
            <v>Co. Tyrone</v>
          </cell>
          <cell r="Q51" t="str">
            <v>Comoros</v>
          </cell>
        </row>
        <row r="52">
          <cell r="M52" t="str">
            <v>Co. Waterford</v>
          </cell>
          <cell r="Q52" t="str">
            <v>Congo</v>
          </cell>
        </row>
        <row r="53">
          <cell r="M53" t="str">
            <v>Co. Westmeath</v>
          </cell>
          <cell r="Q53" t="str">
            <v>Cook Islands</v>
          </cell>
        </row>
        <row r="54">
          <cell r="M54" t="str">
            <v>Co. Wexford</v>
          </cell>
          <cell r="Q54" t="str">
            <v>Costa Rica</v>
          </cell>
        </row>
        <row r="55">
          <cell r="M55" t="str">
            <v>Co. Wicklow</v>
          </cell>
          <cell r="Q55" t="str">
            <v>Cote D'Ivoire</v>
          </cell>
        </row>
        <row r="56">
          <cell r="Q56" t="str">
            <v>Croatia (EEA)</v>
          </cell>
        </row>
        <row r="57">
          <cell r="Q57" t="str">
            <v>Cuba</v>
          </cell>
        </row>
        <row r="58">
          <cell r="Q58" t="str">
            <v>Cyprus (Republic of) (EEA)</v>
          </cell>
        </row>
        <row r="59">
          <cell r="Q59" t="str">
            <v>Czech Republic (EEA)</v>
          </cell>
        </row>
        <row r="60">
          <cell r="Q60" t="str">
            <v>Democratic Republic Of Congo</v>
          </cell>
        </row>
        <row r="61">
          <cell r="Q61" t="str">
            <v>Denmark (EEA)</v>
          </cell>
        </row>
        <row r="62">
          <cell r="Q62" t="str">
            <v>Djibouti</v>
          </cell>
        </row>
        <row r="63">
          <cell r="Q63" t="str">
            <v>Dominica</v>
          </cell>
        </row>
        <row r="64">
          <cell r="Q64" t="str">
            <v>Dominican Republic</v>
          </cell>
        </row>
        <row r="65">
          <cell r="Q65" t="str">
            <v>Ecuador</v>
          </cell>
        </row>
        <row r="66">
          <cell r="Q66" t="str">
            <v>Egypt</v>
          </cell>
        </row>
        <row r="67">
          <cell r="Q67" t="str">
            <v>El Salvador</v>
          </cell>
        </row>
        <row r="68">
          <cell r="Q68" t="str">
            <v>Equatorial Guinea</v>
          </cell>
        </row>
        <row r="69">
          <cell r="Q69" t="str">
            <v>Eritrea</v>
          </cell>
        </row>
        <row r="70">
          <cell r="Q70" t="str">
            <v>Estonia (EEA)</v>
          </cell>
        </row>
        <row r="71">
          <cell r="Q71" t="str">
            <v>Ethiopia</v>
          </cell>
        </row>
        <row r="72">
          <cell r="Q72" t="str">
            <v>Falkland Islands</v>
          </cell>
        </row>
        <row r="73">
          <cell r="Q73" t="str">
            <v>Faroe Islands</v>
          </cell>
        </row>
        <row r="74">
          <cell r="Q74" t="str">
            <v>Fiji</v>
          </cell>
        </row>
        <row r="75">
          <cell r="Q75" t="str">
            <v>Finland (EEA)</v>
          </cell>
        </row>
        <row r="76">
          <cell r="Q76" t="str">
            <v>France (EEA)</v>
          </cell>
        </row>
        <row r="77">
          <cell r="Q77" t="str">
            <v>French Guiana</v>
          </cell>
        </row>
        <row r="78">
          <cell r="Q78" t="str">
            <v>French Polynesia</v>
          </cell>
        </row>
        <row r="79">
          <cell r="Q79" t="str">
            <v>French Southern And Antarctic Lands</v>
          </cell>
        </row>
        <row r="80">
          <cell r="Q80" t="str">
            <v>Gabon</v>
          </cell>
        </row>
        <row r="81">
          <cell r="Q81" t="str">
            <v>Gambia</v>
          </cell>
        </row>
        <row r="82">
          <cell r="Q82" t="str">
            <v>Gaza Strip</v>
          </cell>
        </row>
        <row r="83">
          <cell r="Q83" t="str">
            <v>Georgia</v>
          </cell>
        </row>
        <row r="84">
          <cell r="Q84" t="str">
            <v>Germany (EEA)</v>
          </cell>
        </row>
        <row r="85">
          <cell r="Q85" t="str">
            <v>Ghana</v>
          </cell>
        </row>
        <row r="86">
          <cell r="Q86" t="str">
            <v>Gibraltar</v>
          </cell>
        </row>
        <row r="87">
          <cell r="Q87" t="str">
            <v>Greece (EEA)</v>
          </cell>
        </row>
        <row r="88">
          <cell r="Q88" t="str">
            <v>Greenland</v>
          </cell>
        </row>
        <row r="89">
          <cell r="Q89" t="str">
            <v>Grenada</v>
          </cell>
        </row>
        <row r="90">
          <cell r="Q90" t="str">
            <v>Guadeloupe</v>
          </cell>
        </row>
        <row r="91">
          <cell r="Q91" t="str">
            <v>Guam</v>
          </cell>
        </row>
        <row r="92">
          <cell r="Q92" t="str">
            <v>Guatemala</v>
          </cell>
        </row>
        <row r="93">
          <cell r="Q93" t="str">
            <v>Guernsey</v>
          </cell>
        </row>
        <row r="94">
          <cell r="Q94" t="str">
            <v>Guinea</v>
          </cell>
        </row>
        <row r="95">
          <cell r="Q95" t="str">
            <v>Guinea-Bissau</v>
          </cell>
        </row>
        <row r="96">
          <cell r="Q96" t="str">
            <v>Guyana</v>
          </cell>
        </row>
        <row r="97">
          <cell r="Q97" t="str">
            <v>Haiti</v>
          </cell>
        </row>
        <row r="98">
          <cell r="Q98" t="str">
            <v>Honduras</v>
          </cell>
        </row>
        <row r="99">
          <cell r="Q99" t="str">
            <v>Hong Kong</v>
          </cell>
        </row>
        <row r="100">
          <cell r="Q100" t="str">
            <v>Hungary (EEA)</v>
          </cell>
        </row>
        <row r="101">
          <cell r="Q101" t="str">
            <v>Iceland</v>
          </cell>
        </row>
        <row r="102">
          <cell r="Q102" t="str">
            <v>India</v>
          </cell>
        </row>
        <row r="103">
          <cell r="Q103" t="str">
            <v>Indonesia</v>
          </cell>
        </row>
        <row r="104">
          <cell r="Q104" t="str">
            <v>Iran</v>
          </cell>
        </row>
        <row r="105">
          <cell r="Q105" t="str">
            <v>Iraq</v>
          </cell>
        </row>
        <row r="106">
          <cell r="Q106" t="str">
            <v>Ireland</v>
          </cell>
        </row>
        <row r="107">
          <cell r="Q107" t="str">
            <v>Isle of Man</v>
          </cell>
        </row>
        <row r="108">
          <cell r="Q108" t="str">
            <v>Israel</v>
          </cell>
        </row>
        <row r="109">
          <cell r="Q109" t="str">
            <v>Italy (EEA)</v>
          </cell>
        </row>
        <row r="110">
          <cell r="Q110" t="str">
            <v>Jamaica</v>
          </cell>
        </row>
        <row r="111">
          <cell r="Q111" t="str">
            <v>Japan</v>
          </cell>
        </row>
        <row r="112">
          <cell r="Q112" t="str">
            <v>Jersey</v>
          </cell>
        </row>
        <row r="113">
          <cell r="Q113" t="str">
            <v>Jordan</v>
          </cell>
        </row>
        <row r="114">
          <cell r="Q114" t="str">
            <v>Kazakhstan</v>
          </cell>
        </row>
        <row r="115">
          <cell r="Q115" t="str">
            <v>Kenya</v>
          </cell>
        </row>
        <row r="116">
          <cell r="Q116" t="str">
            <v>Kiribati</v>
          </cell>
        </row>
        <row r="117">
          <cell r="Q117" t="str">
            <v>Korea, Democratic People'S Republic Of (North)</v>
          </cell>
        </row>
        <row r="118">
          <cell r="Q118" t="str">
            <v>Korea, Republic Of (South)</v>
          </cell>
        </row>
        <row r="119">
          <cell r="Q119" t="str">
            <v>Kosovo</v>
          </cell>
        </row>
        <row r="120">
          <cell r="Q120" t="str">
            <v>Kuwait</v>
          </cell>
        </row>
        <row r="121">
          <cell r="Q121" t="str">
            <v>Kyrgyzstan</v>
          </cell>
        </row>
        <row r="122">
          <cell r="Q122" t="str">
            <v>Laos</v>
          </cell>
        </row>
        <row r="123">
          <cell r="Q123" t="str">
            <v>Latvia (EEA)</v>
          </cell>
        </row>
        <row r="124">
          <cell r="Q124" t="str">
            <v>Lebanon</v>
          </cell>
        </row>
        <row r="125">
          <cell r="Q125" t="str">
            <v>Lesotho</v>
          </cell>
        </row>
        <row r="126">
          <cell r="Q126" t="str">
            <v>Liberia</v>
          </cell>
        </row>
        <row r="127">
          <cell r="Q127" t="str">
            <v>Libya</v>
          </cell>
        </row>
        <row r="128">
          <cell r="Q128" t="str">
            <v>Liechtenstein</v>
          </cell>
        </row>
        <row r="129">
          <cell r="Q129" t="str">
            <v>Lithuania (EEA)</v>
          </cell>
        </row>
        <row r="130">
          <cell r="Q130" t="str">
            <v>Luxembourg (EEA)</v>
          </cell>
        </row>
        <row r="131">
          <cell r="Q131" t="str">
            <v>Macau</v>
          </cell>
        </row>
        <row r="132">
          <cell r="Q132" t="str">
            <v>Macedonia (The Former Yugoslav Republic Of)</v>
          </cell>
        </row>
        <row r="133">
          <cell r="Q133" t="str">
            <v>Madagascar</v>
          </cell>
        </row>
        <row r="134">
          <cell r="Q134" t="str">
            <v>Malawi</v>
          </cell>
        </row>
        <row r="135">
          <cell r="Q135" t="str">
            <v>Malaysia</v>
          </cell>
        </row>
        <row r="136">
          <cell r="Q136" t="str">
            <v>Maldives</v>
          </cell>
        </row>
        <row r="137">
          <cell r="Q137" t="str">
            <v>Mali</v>
          </cell>
        </row>
        <row r="138">
          <cell r="Q138" t="str">
            <v>Malta (EEA)</v>
          </cell>
        </row>
        <row r="139">
          <cell r="Q139" t="str">
            <v>Marshall Islands</v>
          </cell>
        </row>
        <row r="140">
          <cell r="Q140" t="str">
            <v>Martinique</v>
          </cell>
        </row>
        <row r="141">
          <cell r="Q141" t="str">
            <v>Mauritania</v>
          </cell>
        </row>
        <row r="142">
          <cell r="Q142" t="str">
            <v>Mauritius</v>
          </cell>
        </row>
        <row r="143">
          <cell r="Q143" t="str">
            <v>Mayotte</v>
          </cell>
        </row>
        <row r="144">
          <cell r="Q144" t="str">
            <v>Melilla</v>
          </cell>
        </row>
        <row r="145">
          <cell r="Q145" t="str">
            <v>Mexico</v>
          </cell>
        </row>
        <row r="146">
          <cell r="Q146" t="str">
            <v>Micronesia (Federated States Of)</v>
          </cell>
        </row>
        <row r="147">
          <cell r="Q147" t="str">
            <v>Moldova (The Republic Of)</v>
          </cell>
        </row>
        <row r="148">
          <cell r="Q148" t="str">
            <v>Monaco</v>
          </cell>
        </row>
        <row r="149">
          <cell r="Q149" t="str">
            <v>Mongolia</v>
          </cell>
        </row>
        <row r="150">
          <cell r="Q150" t="str">
            <v>Montenegro</v>
          </cell>
        </row>
        <row r="151">
          <cell r="Q151" t="str">
            <v>Montserrat</v>
          </cell>
        </row>
        <row r="152">
          <cell r="Q152" t="str">
            <v>Morocco</v>
          </cell>
        </row>
        <row r="153">
          <cell r="Q153" t="str">
            <v>Mozambique</v>
          </cell>
        </row>
        <row r="154">
          <cell r="Q154" t="str">
            <v>Myanmar</v>
          </cell>
        </row>
        <row r="155">
          <cell r="Q155" t="str">
            <v>Namibia</v>
          </cell>
        </row>
        <row r="156">
          <cell r="Q156" t="str">
            <v>Nauru</v>
          </cell>
        </row>
        <row r="157">
          <cell r="Q157" t="str">
            <v>Nepal</v>
          </cell>
        </row>
        <row r="158">
          <cell r="Q158" t="str">
            <v>Netherlands (EEA)</v>
          </cell>
        </row>
        <row r="159">
          <cell r="Q159" t="str">
            <v>Netherlands Antilles</v>
          </cell>
        </row>
        <row r="160">
          <cell r="Q160" t="str">
            <v>New Caledonia</v>
          </cell>
        </row>
        <row r="161">
          <cell r="Q161" t="str">
            <v>New Zealand</v>
          </cell>
        </row>
        <row r="162">
          <cell r="Q162" t="str">
            <v>Nicaragua</v>
          </cell>
        </row>
        <row r="163">
          <cell r="Q163" t="str">
            <v>Niger</v>
          </cell>
        </row>
        <row r="164">
          <cell r="Q164" t="str">
            <v>Nigeria</v>
          </cell>
        </row>
        <row r="165">
          <cell r="Q165" t="str">
            <v>Niue</v>
          </cell>
        </row>
        <row r="166">
          <cell r="Q166" t="str">
            <v>Norfolk Island</v>
          </cell>
        </row>
        <row r="167">
          <cell r="Q167" t="str">
            <v>Northern Mariana Islands</v>
          </cell>
        </row>
        <row r="168">
          <cell r="Q168" t="str">
            <v>Norway</v>
          </cell>
        </row>
        <row r="169">
          <cell r="Q169" t="str">
            <v>Oman</v>
          </cell>
        </row>
        <row r="170">
          <cell r="Q170" t="str">
            <v>Pakistan</v>
          </cell>
        </row>
        <row r="171">
          <cell r="Q171" t="str">
            <v>Palau</v>
          </cell>
        </row>
        <row r="172">
          <cell r="Q172" t="str">
            <v>Palestine</v>
          </cell>
        </row>
        <row r="173">
          <cell r="Q173" t="str">
            <v>Panama</v>
          </cell>
        </row>
        <row r="174">
          <cell r="Q174" t="str">
            <v>Papua New Guinea</v>
          </cell>
        </row>
        <row r="175">
          <cell r="Q175" t="str">
            <v>Paraguay</v>
          </cell>
        </row>
        <row r="176">
          <cell r="Q176" t="str">
            <v>Peru</v>
          </cell>
        </row>
        <row r="177">
          <cell r="Q177" t="str">
            <v>Philippines</v>
          </cell>
        </row>
        <row r="178">
          <cell r="Q178" t="str">
            <v>Pitcairn Islands</v>
          </cell>
        </row>
        <row r="179">
          <cell r="Q179" t="str">
            <v>Poland (EEA)</v>
          </cell>
        </row>
        <row r="180">
          <cell r="Q180" t="str">
            <v>Portugal (EEA)</v>
          </cell>
        </row>
        <row r="181">
          <cell r="Q181" t="str">
            <v>Qatar</v>
          </cell>
        </row>
        <row r="182">
          <cell r="Q182" t="str">
            <v>Romania (EEA)</v>
          </cell>
        </row>
        <row r="183">
          <cell r="Q183" t="str">
            <v>Russian Federation</v>
          </cell>
        </row>
        <row r="184">
          <cell r="Q184" t="str">
            <v>Rwanda</v>
          </cell>
        </row>
        <row r="185">
          <cell r="Q185" t="str">
            <v>Saint Barthelemy</v>
          </cell>
        </row>
        <row r="186">
          <cell r="Q186" t="str">
            <v>Saint Helena (Incl Ascension Island And Tristan De Cunha)</v>
          </cell>
        </row>
        <row r="187">
          <cell r="Q187" t="str">
            <v>Saint Kitts And Nevis</v>
          </cell>
        </row>
        <row r="188">
          <cell r="Q188" t="str">
            <v>Saint Lucia</v>
          </cell>
        </row>
        <row r="189">
          <cell r="Q189" t="str">
            <v>Saint Pierre And Miquelon</v>
          </cell>
        </row>
        <row r="190">
          <cell r="Q190" t="str">
            <v>Saint Vincent And The Grenadines</v>
          </cell>
        </row>
        <row r="191">
          <cell r="Q191" t="str">
            <v>Samoa</v>
          </cell>
        </row>
        <row r="192">
          <cell r="Q192" t="str">
            <v>San Marino</v>
          </cell>
        </row>
        <row r="193">
          <cell r="Q193" t="str">
            <v>Sao Tome And Principe</v>
          </cell>
        </row>
        <row r="194">
          <cell r="Q194" t="str">
            <v>Saudi Arabia</v>
          </cell>
        </row>
        <row r="195">
          <cell r="Q195" t="str">
            <v>Senegal</v>
          </cell>
        </row>
        <row r="196">
          <cell r="Q196" t="str">
            <v>Serbia</v>
          </cell>
        </row>
        <row r="197">
          <cell r="Q197" t="str">
            <v>Seychelles</v>
          </cell>
        </row>
        <row r="198">
          <cell r="Q198" t="str">
            <v>Sierra Leone</v>
          </cell>
        </row>
        <row r="199">
          <cell r="Q199" t="str">
            <v>Singapore</v>
          </cell>
        </row>
        <row r="200">
          <cell r="Q200" t="str">
            <v>Slovakia (EEA)</v>
          </cell>
        </row>
        <row r="201">
          <cell r="Q201" t="str">
            <v>Slovenia (EEA)</v>
          </cell>
        </row>
        <row r="202">
          <cell r="Q202" t="str">
            <v>Solomon Islands</v>
          </cell>
        </row>
        <row r="203">
          <cell r="Q203" t="str">
            <v>Somalia</v>
          </cell>
        </row>
        <row r="204">
          <cell r="Q204" t="str">
            <v>South Africa</v>
          </cell>
        </row>
        <row r="205">
          <cell r="Q205" t="str">
            <v>South Georgia And The South Sandwich Islands</v>
          </cell>
        </row>
        <row r="206">
          <cell r="Q206" t="str">
            <v>South Sudan</v>
          </cell>
        </row>
        <row r="207">
          <cell r="Q207" t="str">
            <v>Spain (EEA)</v>
          </cell>
        </row>
        <row r="208">
          <cell r="Q208" t="str">
            <v>Sri Lanka</v>
          </cell>
        </row>
        <row r="209">
          <cell r="Q209" t="str">
            <v>Sudan</v>
          </cell>
        </row>
        <row r="210">
          <cell r="Q210" t="str">
            <v>Suriname</v>
          </cell>
        </row>
        <row r="211">
          <cell r="Q211" t="str">
            <v>Svalbard</v>
          </cell>
        </row>
        <row r="212">
          <cell r="Q212" t="str">
            <v>Swaziland</v>
          </cell>
        </row>
        <row r="213">
          <cell r="Q213" t="str">
            <v>Sweden (EEA)</v>
          </cell>
        </row>
        <row r="214">
          <cell r="Q214" t="str">
            <v>Switzerland</v>
          </cell>
        </row>
        <row r="215">
          <cell r="Q215" t="str">
            <v>Syria</v>
          </cell>
        </row>
        <row r="216">
          <cell r="Q216" t="str">
            <v>Taiwan</v>
          </cell>
        </row>
        <row r="217">
          <cell r="Q217" t="str">
            <v>Tajikistan</v>
          </cell>
        </row>
        <row r="218">
          <cell r="Q218" t="str">
            <v>Tanzania</v>
          </cell>
        </row>
        <row r="219">
          <cell r="Q219" t="str">
            <v>Thailand</v>
          </cell>
        </row>
        <row r="220">
          <cell r="Q220" t="str">
            <v>Timor Leste</v>
          </cell>
        </row>
        <row r="221">
          <cell r="Q221" t="str">
            <v>Togo</v>
          </cell>
        </row>
        <row r="222">
          <cell r="Q222" t="str">
            <v>Tokelau</v>
          </cell>
        </row>
        <row r="223">
          <cell r="Q223" t="str">
            <v>Tonga</v>
          </cell>
        </row>
        <row r="224">
          <cell r="Q224" t="str">
            <v>Trinidad And Tobago</v>
          </cell>
        </row>
        <row r="225">
          <cell r="Q225" t="str">
            <v>Tunisia</v>
          </cell>
        </row>
        <row r="226">
          <cell r="Q226" t="str">
            <v>Turkey</v>
          </cell>
        </row>
        <row r="227">
          <cell r="Q227" t="str">
            <v>Turkmenistan</v>
          </cell>
        </row>
        <row r="228">
          <cell r="Q228" t="str">
            <v>Turks And Caicos Islands</v>
          </cell>
        </row>
        <row r="229">
          <cell r="Q229" t="str">
            <v>Tuvalu</v>
          </cell>
        </row>
        <row r="230">
          <cell r="Q230" t="str">
            <v>Uganda</v>
          </cell>
        </row>
        <row r="231">
          <cell r="Q231" t="str">
            <v>UK &amp; NI</v>
          </cell>
        </row>
        <row r="232">
          <cell r="Q232" t="str">
            <v>Ukraine</v>
          </cell>
        </row>
        <row r="233">
          <cell r="Q233" t="str">
            <v>United Arab Emirates</v>
          </cell>
        </row>
        <row r="234">
          <cell r="Q234" t="str">
            <v>United States</v>
          </cell>
        </row>
        <row r="235">
          <cell r="Q235" t="str">
            <v>United States Minor Outlying Islands</v>
          </cell>
        </row>
        <row r="236">
          <cell r="Q236" t="str">
            <v>Uruguay</v>
          </cell>
        </row>
        <row r="237">
          <cell r="Q237" t="str">
            <v>Uzbekistan</v>
          </cell>
        </row>
        <row r="238">
          <cell r="Q238" t="str">
            <v>Vanuatu</v>
          </cell>
        </row>
        <row r="239">
          <cell r="Q239" t="str">
            <v>Vatican City State (Holy See)</v>
          </cell>
        </row>
        <row r="240">
          <cell r="Q240" t="str">
            <v>Venezuela</v>
          </cell>
        </row>
        <row r="241">
          <cell r="Q241" t="str">
            <v>Vietnam</v>
          </cell>
        </row>
        <row r="242">
          <cell r="Q242" t="str">
            <v>Virgin Islands (British)</v>
          </cell>
        </row>
        <row r="243">
          <cell r="Q243" t="str">
            <v>Virgin Islands (U.S.)</v>
          </cell>
        </row>
        <row r="244">
          <cell r="Q244" t="str">
            <v>Yemen</v>
          </cell>
        </row>
        <row r="245">
          <cell r="Q245" t="str">
            <v>Zambia</v>
          </cell>
        </row>
        <row r="246">
          <cell r="Q246" t="str">
            <v>Zimbabwe</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1. Applicant Firm Details"/>
      <sheetName val="2. Shareholdings &amp; Management"/>
      <sheetName val="3. AML CFT FS Goverance"/>
      <sheetName val="4. ML.TF Risk Profile"/>
      <sheetName val="5. Risk Based Approach"/>
      <sheetName val="Declarations - Complete All"/>
      <sheetName val="Glossary"/>
      <sheetName val="Documentation Checklist "/>
      <sheetName val="Business Plan"/>
      <sheetName val="Required Documentation"/>
    </sheetNames>
    <sheetDataSet>
      <sheetData sheetId="0">
        <row r="2">
          <cell r="A2" t="str">
            <v>Daily</v>
          </cell>
          <cell r="C2" t="str">
            <v>Daily</v>
          </cell>
          <cell r="I2" t="str">
            <v>Yes</v>
          </cell>
          <cell r="K2" t="str">
            <v>Ultra High</v>
          </cell>
          <cell r="M2" t="str">
            <v>Co. Antrim</v>
          </cell>
          <cell r="O2" t="str">
            <v>Austria</v>
          </cell>
          <cell r="Q2" t="str">
            <v>Afghanistan</v>
          </cell>
          <cell r="S2" t="str">
            <v>Sole trader</v>
          </cell>
          <cell r="AB2">
            <v>1</v>
          </cell>
          <cell r="AF2" t="str">
            <v>Group related party</v>
          </cell>
          <cell r="AJ2">
            <v>0</v>
          </cell>
          <cell r="AN2" t="str">
            <v>Shareholder</v>
          </cell>
          <cell r="AP2" t="str">
            <v>Indirect Shareholder</v>
          </cell>
        </row>
        <row r="3">
          <cell r="A3" t="str">
            <v>Weekly</v>
          </cell>
          <cell r="C3" t="str">
            <v>Weekly</v>
          </cell>
          <cell r="I3" t="str">
            <v>No</v>
          </cell>
          <cell r="K3" t="str">
            <v>High</v>
          </cell>
          <cell r="M3" t="str">
            <v>Co. Armagh</v>
          </cell>
          <cell r="O3" t="str">
            <v>Belgium</v>
          </cell>
          <cell r="Q3" t="str">
            <v>Albania</v>
          </cell>
          <cell r="S3" t="str">
            <v>Private limited company</v>
          </cell>
          <cell r="AB3">
            <v>2</v>
          </cell>
          <cell r="AF3" t="str">
            <v>Non group related party</v>
          </cell>
          <cell r="AJ3">
            <v>1</v>
          </cell>
          <cell r="AN3" t="str">
            <v>Partner</v>
          </cell>
          <cell r="AP3" t="str">
            <v>Partner</v>
          </cell>
          <cell r="CA3" t="str">
            <v>FALSE FALSE FALSE</v>
          </cell>
          <cell r="CB3">
            <v>0</v>
          </cell>
          <cell r="CC3">
            <v>0</v>
          </cell>
          <cell r="CE3" t="str">
            <v>FALSE FALSE FALSE</v>
          </cell>
          <cell r="CF3">
            <v>0</v>
          </cell>
          <cell r="CG3">
            <v>1</v>
          </cell>
          <cell r="CI3" t="str">
            <v>FALSE FALSE FALSE</v>
          </cell>
          <cell r="CJ3">
            <v>0</v>
          </cell>
          <cell r="CK3">
            <v>1</v>
          </cell>
        </row>
        <row r="4">
          <cell r="A4" t="str">
            <v>Monthly</v>
          </cell>
          <cell r="C4" t="str">
            <v>Monthly</v>
          </cell>
          <cell r="K4" t="str">
            <v>Medium High</v>
          </cell>
          <cell r="M4" t="str">
            <v>Co. Carlow</v>
          </cell>
          <cell r="O4" t="str">
            <v>Bulgaria</v>
          </cell>
          <cell r="Q4" t="str">
            <v>Algeria</v>
          </cell>
          <cell r="S4" t="str">
            <v>Partnership</v>
          </cell>
          <cell r="AB4">
            <v>3</v>
          </cell>
          <cell r="AJ4">
            <v>2</v>
          </cell>
          <cell r="AP4" t="str">
            <v>Member</v>
          </cell>
          <cell r="CA4" t="str">
            <v>TRUE FALSE FALSE</v>
          </cell>
          <cell r="CB4" t="str">
            <v>Yes</v>
          </cell>
          <cell r="CC4">
            <v>0</v>
          </cell>
          <cell r="CE4" t="str">
            <v>TRUE FALSE FALSE</v>
          </cell>
          <cell r="CF4" t="str">
            <v>Yes</v>
          </cell>
          <cell r="CG4">
            <v>0</v>
          </cell>
          <cell r="CI4" t="str">
            <v>TRUE FALSE FALSE</v>
          </cell>
          <cell r="CJ4" t="str">
            <v>Yes</v>
          </cell>
          <cell r="CK4">
            <v>0</v>
          </cell>
        </row>
        <row r="5">
          <cell r="A5" t="str">
            <v>Quarterly</v>
          </cell>
          <cell r="C5" t="str">
            <v>Quarterly</v>
          </cell>
          <cell r="K5" t="str">
            <v>Medium Low</v>
          </cell>
          <cell r="M5" t="str">
            <v>Co. Cavan</v>
          </cell>
          <cell r="O5" t="str">
            <v>Croatia</v>
          </cell>
          <cell r="Q5" t="str">
            <v>American Samoa</v>
          </cell>
          <cell r="S5" t="str">
            <v>Designated Activity Company</v>
          </cell>
          <cell r="AB5">
            <v>4</v>
          </cell>
          <cell r="AJ5">
            <v>3</v>
          </cell>
          <cell r="CA5" t="str">
            <v>FALSE TRUE FALSE</v>
          </cell>
          <cell r="CB5" t="str">
            <v>No</v>
          </cell>
          <cell r="CC5">
            <v>0</v>
          </cell>
          <cell r="CE5" t="str">
            <v>FALSE TRUE FALSE</v>
          </cell>
          <cell r="CF5" t="str">
            <v>No</v>
          </cell>
          <cell r="CG5">
            <v>0</v>
          </cell>
          <cell r="CI5" t="str">
            <v>FALSE TRUE FALSE</v>
          </cell>
          <cell r="CJ5" t="str">
            <v>No</v>
          </cell>
          <cell r="CK5">
            <v>0</v>
          </cell>
        </row>
        <row r="6">
          <cell r="A6" t="str">
            <v>Half Yearly</v>
          </cell>
          <cell r="C6" t="str">
            <v>Half Yearly</v>
          </cell>
          <cell r="K6" t="str">
            <v>Low</v>
          </cell>
          <cell r="M6" t="str">
            <v>Co. Clare</v>
          </cell>
          <cell r="O6" t="str">
            <v>Cyprus (Republic of)</v>
          </cell>
          <cell r="Q6" t="str">
            <v>Andorra</v>
          </cell>
          <cell r="S6" t="str">
            <v>Limited liability partnership</v>
          </cell>
          <cell r="AB6">
            <v>5</v>
          </cell>
          <cell r="AJ6">
            <v>4</v>
          </cell>
          <cell r="CA6" t="str">
            <v>FALSE FALSE TRUE</v>
          </cell>
          <cell r="CB6" t="str">
            <v>Incomplete</v>
          </cell>
          <cell r="CC6">
            <v>0</v>
          </cell>
          <cell r="CE6" t="str">
            <v>FALSE FALSE TRUE</v>
          </cell>
          <cell r="CF6" t="str">
            <v>N/A</v>
          </cell>
          <cell r="CG6">
            <v>0</v>
          </cell>
          <cell r="CI6" t="str">
            <v>FALSE FALSE TRUE</v>
          </cell>
          <cell r="CJ6" t="str">
            <v>N/A</v>
          </cell>
          <cell r="CK6">
            <v>0</v>
          </cell>
        </row>
        <row r="7">
          <cell r="A7" t="str">
            <v>Annually</v>
          </cell>
          <cell r="C7" t="str">
            <v>Annually</v>
          </cell>
          <cell r="K7" t="str">
            <v>RA not completed</v>
          </cell>
          <cell r="M7" t="str">
            <v>Co. Cork</v>
          </cell>
          <cell r="O7" t="str">
            <v>Czech Republic</v>
          </cell>
          <cell r="Q7" t="str">
            <v>Angola</v>
          </cell>
          <cell r="S7" t="str">
            <v>Public limited company</v>
          </cell>
          <cell r="AB7" t="str">
            <v>N/A</v>
          </cell>
          <cell r="AJ7">
            <v>5</v>
          </cell>
          <cell r="CA7" t="str">
            <v>TRUE TRUE TRUE</v>
          </cell>
          <cell r="CB7" t="str">
            <v>Invalid Input</v>
          </cell>
          <cell r="CC7">
            <v>1</v>
          </cell>
          <cell r="CE7" t="str">
            <v>TRUE TRUE TRUE</v>
          </cell>
          <cell r="CF7" t="str">
            <v>Please select only one option</v>
          </cell>
          <cell r="CG7">
            <v>1</v>
          </cell>
          <cell r="CI7" t="str">
            <v>TRUE TRUE TRUE</v>
          </cell>
          <cell r="CJ7" t="str">
            <v>Invalid Input</v>
          </cell>
          <cell r="CK7">
            <v>1</v>
          </cell>
        </row>
        <row r="8">
          <cell r="A8" t="str">
            <v>Other (Please state below)</v>
          </cell>
          <cell r="C8" t="str">
            <v>Ad Hoc</v>
          </cell>
          <cell r="M8" t="str">
            <v>Co. Derry</v>
          </cell>
          <cell r="O8" t="str">
            <v>Denmark</v>
          </cell>
          <cell r="Q8" t="str">
            <v>Anguilla</v>
          </cell>
          <cell r="S8" t="str">
            <v>Limited partnership</v>
          </cell>
          <cell r="AJ8">
            <v>6</v>
          </cell>
          <cell r="CA8" t="str">
            <v>TRUE TRUE FALSE</v>
          </cell>
          <cell r="CB8" t="str">
            <v>Invalid Input</v>
          </cell>
          <cell r="CC8">
            <v>1</v>
          </cell>
          <cell r="CE8" t="str">
            <v>TRUE TRUE FALSE</v>
          </cell>
          <cell r="CF8" t="str">
            <v>Please select only one option</v>
          </cell>
          <cell r="CG8">
            <v>1</v>
          </cell>
          <cell r="CI8" t="str">
            <v>TRUE TRUE FALSE</v>
          </cell>
          <cell r="CJ8" t="str">
            <v>Invalid Input</v>
          </cell>
          <cell r="CK8">
            <v>1</v>
          </cell>
        </row>
        <row r="9">
          <cell r="M9" t="str">
            <v>Co. Donegal</v>
          </cell>
          <cell r="O9" t="str">
            <v>Estonia</v>
          </cell>
          <cell r="Q9" t="str">
            <v>Antarctica</v>
          </cell>
          <cell r="S9" t="str">
            <v>Unincorporated association</v>
          </cell>
          <cell r="AJ9">
            <v>7</v>
          </cell>
          <cell r="CA9" t="str">
            <v>TRUE FALSE TRUE</v>
          </cell>
          <cell r="CB9" t="str">
            <v>Invalid Input</v>
          </cell>
          <cell r="CC9">
            <v>1</v>
          </cell>
          <cell r="CE9" t="str">
            <v>TRUE FALSE TRUE</v>
          </cell>
          <cell r="CF9" t="str">
            <v>Please select only one option</v>
          </cell>
          <cell r="CG9">
            <v>1</v>
          </cell>
          <cell r="CI9" t="str">
            <v>TRUE FALSE TRUE</v>
          </cell>
          <cell r="CJ9" t="str">
            <v>Invalid Input</v>
          </cell>
          <cell r="CK9">
            <v>1</v>
          </cell>
        </row>
        <row r="10">
          <cell r="M10" t="str">
            <v>Co. Down</v>
          </cell>
          <cell r="O10" t="str">
            <v>Finland</v>
          </cell>
          <cell r="Q10" t="str">
            <v>Antigua And Barbuda</v>
          </cell>
          <cell r="S10" t="str">
            <v>Special purpose vehicle</v>
          </cell>
          <cell r="AJ10">
            <v>8</v>
          </cell>
          <cell r="CA10" t="str">
            <v>FALSE TRUE TRUE</v>
          </cell>
          <cell r="CB10" t="str">
            <v>Invalid Input</v>
          </cell>
          <cell r="CC10">
            <v>1</v>
          </cell>
          <cell r="CE10" t="str">
            <v>FALSE TRUE TRUE</v>
          </cell>
          <cell r="CF10" t="str">
            <v>Please select only one option</v>
          </cell>
          <cell r="CG10">
            <v>1</v>
          </cell>
          <cell r="CI10" t="str">
            <v>FALSE TRUE TRUE</v>
          </cell>
          <cell r="CJ10" t="str">
            <v>Invalid Input</v>
          </cell>
          <cell r="CK10">
            <v>1</v>
          </cell>
        </row>
        <row r="11">
          <cell r="M11" t="str">
            <v>Dublin 1</v>
          </cell>
          <cell r="O11" t="str">
            <v>France</v>
          </cell>
          <cell r="Q11" t="str">
            <v>Argentina</v>
          </cell>
          <cell r="S11" t="str">
            <v>Foreign entity - give details</v>
          </cell>
          <cell r="AJ11">
            <v>9</v>
          </cell>
        </row>
        <row r="12">
          <cell r="M12" t="str">
            <v>Dublin 2</v>
          </cell>
          <cell r="O12" t="str">
            <v>Germany</v>
          </cell>
          <cell r="Q12" t="str">
            <v>Armenia</v>
          </cell>
          <cell r="S12" t="str">
            <v>Other, please specify</v>
          </cell>
          <cell r="AJ12">
            <v>10</v>
          </cell>
        </row>
        <row r="13">
          <cell r="M13" t="str">
            <v>Dublin 3</v>
          </cell>
          <cell r="O13" t="str">
            <v>Greece</v>
          </cell>
          <cell r="Q13" t="str">
            <v>Aruba</v>
          </cell>
          <cell r="AJ13" t="str">
            <v>10+</v>
          </cell>
        </row>
        <row r="14">
          <cell r="M14" t="str">
            <v>Dublin 4</v>
          </cell>
          <cell r="O14" t="str">
            <v>Hungary</v>
          </cell>
          <cell r="Q14" t="str">
            <v>Australia</v>
          </cell>
        </row>
        <row r="15">
          <cell r="M15" t="str">
            <v>Dublin 5</v>
          </cell>
          <cell r="O15" t="str">
            <v xml:space="preserve">Iceland </v>
          </cell>
          <cell r="Q15" t="str">
            <v>Austria (EEA)</v>
          </cell>
        </row>
        <row r="16">
          <cell r="M16" t="str">
            <v xml:space="preserve">Dublin 6 </v>
          </cell>
          <cell r="O16" t="str">
            <v>Italy</v>
          </cell>
          <cell r="Q16" t="str">
            <v>Azerbaijan</v>
          </cell>
        </row>
        <row r="17">
          <cell r="M17" t="str">
            <v>Dublin 7</v>
          </cell>
          <cell r="O17" t="str">
            <v>Latvia</v>
          </cell>
          <cell r="Q17" t="str">
            <v>Bahamas</v>
          </cell>
        </row>
        <row r="18">
          <cell r="M18" t="str">
            <v>Dublin 6W</v>
          </cell>
          <cell r="O18" t="str">
            <v xml:space="preserve">Liechtenstein </v>
          </cell>
          <cell r="Q18" t="str">
            <v>Bahrain</v>
          </cell>
        </row>
        <row r="19">
          <cell r="M19" t="str">
            <v>Dublin 8</v>
          </cell>
          <cell r="O19" t="str">
            <v>Lithuania</v>
          </cell>
          <cell r="Q19" t="str">
            <v>Bangladesh</v>
          </cell>
        </row>
        <row r="20">
          <cell r="M20" t="str">
            <v>Dublin 9</v>
          </cell>
          <cell r="O20" t="str">
            <v>Luxembourg</v>
          </cell>
          <cell r="Q20" t="str">
            <v>Barbados</v>
          </cell>
        </row>
        <row r="21">
          <cell r="M21" t="str">
            <v xml:space="preserve">Dublin 10 </v>
          </cell>
          <cell r="O21" t="str">
            <v>Malta</v>
          </cell>
          <cell r="Q21" t="str">
            <v>Belarus</v>
          </cell>
        </row>
        <row r="22">
          <cell r="M22" t="str">
            <v>Dublin 11</v>
          </cell>
          <cell r="O22" t="str">
            <v>Netherlands</v>
          </cell>
          <cell r="Q22" t="str">
            <v>Belgium (EEA)</v>
          </cell>
        </row>
        <row r="23">
          <cell r="M23" t="str">
            <v>Dublin 12</v>
          </cell>
          <cell r="O23" t="str">
            <v xml:space="preserve">Norway </v>
          </cell>
          <cell r="Q23" t="str">
            <v>Belize</v>
          </cell>
        </row>
        <row r="24">
          <cell r="M24" t="str">
            <v>Dublin 13</v>
          </cell>
          <cell r="O24" t="str">
            <v>Poland</v>
          </cell>
          <cell r="Q24" t="str">
            <v>Benin</v>
          </cell>
        </row>
        <row r="25">
          <cell r="M25" t="str">
            <v>Dublin 14</v>
          </cell>
          <cell r="O25" t="str">
            <v>Portugal</v>
          </cell>
          <cell r="Q25" t="str">
            <v>Bermuda</v>
          </cell>
        </row>
        <row r="26">
          <cell r="M26" t="str">
            <v>Dublin 15</v>
          </cell>
          <cell r="O26" t="str">
            <v>Romania</v>
          </cell>
          <cell r="Q26" t="str">
            <v>Bhutan</v>
          </cell>
        </row>
        <row r="27">
          <cell r="M27" t="str">
            <v>Dublin 16</v>
          </cell>
          <cell r="O27" t="str">
            <v>Slovakia</v>
          </cell>
          <cell r="Q27" t="str">
            <v>Bolivia</v>
          </cell>
        </row>
        <row r="28">
          <cell r="M28" t="str">
            <v>Dublin 17</v>
          </cell>
          <cell r="O28" t="str">
            <v>Slovenia</v>
          </cell>
          <cell r="Q28" t="str">
            <v>Bosnia And Herzegovina</v>
          </cell>
        </row>
        <row r="29">
          <cell r="M29" t="str">
            <v>Dublin 18</v>
          </cell>
          <cell r="O29" t="str">
            <v>Spain</v>
          </cell>
          <cell r="Q29" t="str">
            <v>Botswana</v>
          </cell>
        </row>
        <row r="30">
          <cell r="M30" t="str">
            <v>Dublin 20</v>
          </cell>
          <cell r="O30" t="str">
            <v>Sweden</v>
          </cell>
          <cell r="Q30" t="str">
            <v>Bouvet Island</v>
          </cell>
        </row>
        <row r="31">
          <cell r="M31" t="str">
            <v>Dublin 22</v>
          </cell>
          <cell r="O31" t="str">
            <v>Switzerland (Non-EEA)</v>
          </cell>
          <cell r="Q31" t="str">
            <v>Brazil</v>
          </cell>
        </row>
        <row r="32">
          <cell r="M32" t="str">
            <v>Dublin 24</v>
          </cell>
          <cell r="O32" t="str">
            <v>Gibraltar (Non-EEA)</v>
          </cell>
          <cell r="Q32" t="str">
            <v>British Indian Ocean Territory</v>
          </cell>
        </row>
        <row r="33">
          <cell r="M33" t="str">
            <v>Co. Dublin</v>
          </cell>
          <cell r="Q33" t="str">
            <v>Brunei Darussalam</v>
          </cell>
        </row>
        <row r="34">
          <cell r="M34" t="str">
            <v>Co. Fermanagh</v>
          </cell>
          <cell r="Q34" t="str">
            <v xml:space="preserve">Bulgaria (EEA) </v>
          </cell>
        </row>
        <row r="35">
          <cell r="M35" t="str">
            <v>Co. Galway</v>
          </cell>
          <cell r="Q35" t="str">
            <v>Burkina Faso</v>
          </cell>
        </row>
        <row r="36">
          <cell r="M36" t="str">
            <v>Co. Kerry</v>
          </cell>
          <cell r="Q36" t="str">
            <v>Burma</v>
          </cell>
        </row>
        <row r="37">
          <cell r="M37" t="str">
            <v>Co. Kildare</v>
          </cell>
          <cell r="Q37" t="str">
            <v>Burundi</v>
          </cell>
        </row>
        <row r="38">
          <cell r="M38" t="str">
            <v>Co. Kilkenny</v>
          </cell>
          <cell r="Q38" t="str">
            <v>Cambodia</v>
          </cell>
        </row>
        <row r="39">
          <cell r="M39" t="str">
            <v>Co. Laois</v>
          </cell>
          <cell r="Q39" t="str">
            <v>Cameroon</v>
          </cell>
        </row>
        <row r="40">
          <cell r="M40" t="str">
            <v>Co. Leitrim</v>
          </cell>
          <cell r="Q40" t="str">
            <v>Canada</v>
          </cell>
        </row>
        <row r="41">
          <cell r="M41" t="str">
            <v>Co. Limerick</v>
          </cell>
          <cell r="Q41" t="str">
            <v>Cape Verde</v>
          </cell>
        </row>
        <row r="42">
          <cell r="M42" t="str">
            <v>Co. Longford</v>
          </cell>
          <cell r="Q42" t="str">
            <v>Cayman Islands</v>
          </cell>
        </row>
        <row r="43">
          <cell r="M43" t="str">
            <v>Co. Louth</v>
          </cell>
          <cell r="Q43" t="str">
            <v>Central African Republic</v>
          </cell>
        </row>
        <row r="44">
          <cell r="M44" t="str">
            <v>Co. Mayo</v>
          </cell>
          <cell r="Q44" t="str">
            <v>Ceuta</v>
          </cell>
        </row>
        <row r="45">
          <cell r="M45" t="str">
            <v>Co. Meath</v>
          </cell>
          <cell r="Q45" t="str">
            <v>Chad</v>
          </cell>
        </row>
        <row r="46">
          <cell r="M46" t="str">
            <v>Co. Monaghan</v>
          </cell>
          <cell r="Q46" t="str">
            <v>Chile</v>
          </cell>
        </row>
        <row r="47">
          <cell r="M47" t="str">
            <v>Co. Offaly</v>
          </cell>
          <cell r="Q47" t="str">
            <v>China</v>
          </cell>
        </row>
        <row r="48">
          <cell r="M48" t="str">
            <v>Co. Roscommon</v>
          </cell>
          <cell r="Q48" t="str">
            <v>Christmas Island</v>
          </cell>
        </row>
        <row r="49">
          <cell r="M49" t="str">
            <v>Co. Sligo</v>
          </cell>
          <cell r="Q49" t="str">
            <v>Cocos (Keeling) Islands</v>
          </cell>
        </row>
        <row r="50">
          <cell r="M50" t="str">
            <v>Co. Tipperary</v>
          </cell>
          <cell r="Q50" t="str">
            <v>Colombia</v>
          </cell>
        </row>
        <row r="51">
          <cell r="M51" t="str">
            <v>Co. Tyrone</v>
          </cell>
          <cell r="Q51" t="str">
            <v>Comoros</v>
          </cell>
        </row>
        <row r="52">
          <cell r="M52" t="str">
            <v>Co. Waterford</v>
          </cell>
          <cell r="Q52" t="str">
            <v>Congo</v>
          </cell>
        </row>
        <row r="53">
          <cell r="M53" t="str">
            <v>Co. Westmeath</v>
          </cell>
          <cell r="Q53" t="str">
            <v>Cook Islands</v>
          </cell>
        </row>
        <row r="54">
          <cell r="M54" t="str">
            <v>Co. Wexford</v>
          </cell>
          <cell r="Q54" t="str">
            <v>Costa Rica</v>
          </cell>
        </row>
        <row r="55">
          <cell r="M55" t="str">
            <v>Co. Wicklow</v>
          </cell>
          <cell r="Q55" t="str">
            <v>Cote D'Ivoire</v>
          </cell>
        </row>
        <row r="56">
          <cell r="Q56" t="str">
            <v>Croatia (EEA)</v>
          </cell>
        </row>
        <row r="57">
          <cell r="Q57" t="str">
            <v>Cuba</v>
          </cell>
        </row>
        <row r="58">
          <cell r="Q58" t="str">
            <v>Cyprus (Republic of) (EEA)</v>
          </cell>
        </row>
        <row r="59">
          <cell r="Q59" t="str">
            <v>Czech Republic (EEA)</v>
          </cell>
        </row>
        <row r="60">
          <cell r="Q60" t="str">
            <v>Democratic Republic Of Congo</v>
          </cell>
        </row>
        <row r="61">
          <cell r="Q61" t="str">
            <v>Denmark (EEA)</v>
          </cell>
        </row>
        <row r="62">
          <cell r="Q62" t="str">
            <v>Djibouti</v>
          </cell>
        </row>
        <row r="63">
          <cell r="Q63" t="str">
            <v>Dominica</v>
          </cell>
        </row>
        <row r="64">
          <cell r="Q64" t="str">
            <v>Dominican Republic</v>
          </cell>
        </row>
        <row r="65">
          <cell r="Q65" t="str">
            <v>Ecuador</v>
          </cell>
        </row>
        <row r="66">
          <cell r="Q66" t="str">
            <v>Egypt</v>
          </cell>
        </row>
        <row r="67">
          <cell r="Q67" t="str">
            <v>El Salvador</v>
          </cell>
        </row>
        <row r="68">
          <cell r="Q68" t="str">
            <v>Equatorial Guinea</v>
          </cell>
        </row>
        <row r="69">
          <cell r="Q69" t="str">
            <v>Eritrea</v>
          </cell>
        </row>
        <row r="70">
          <cell r="Q70" t="str">
            <v>Estonia (EEA)</v>
          </cell>
        </row>
        <row r="71">
          <cell r="Q71" t="str">
            <v>Ethiopia</v>
          </cell>
        </row>
        <row r="72">
          <cell r="Q72" t="str">
            <v>Falkland Islands</v>
          </cell>
        </row>
        <row r="73">
          <cell r="Q73" t="str">
            <v>Faroe Islands</v>
          </cell>
        </row>
        <row r="74">
          <cell r="Q74" t="str">
            <v>Fiji</v>
          </cell>
        </row>
        <row r="75">
          <cell r="Q75" t="str">
            <v>Finland (EEA)</v>
          </cell>
        </row>
        <row r="76">
          <cell r="Q76" t="str">
            <v>France (EEA)</v>
          </cell>
        </row>
        <row r="77">
          <cell r="Q77" t="str">
            <v>French Guiana</v>
          </cell>
        </row>
        <row r="78">
          <cell r="Q78" t="str">
            <v>French Polynesia</v>
          </cell>
        </row>
        <row r="79">
          <cell r="Q79" t="str">
            <v>French Southern And Antarctic Lands</v>
          </cell>
        </row>
        <row r="80">
          <cell r="Q80" t="str">
            <v>Gabon</v>
          </cell>
        </row>
        <row r="81">
          <cell r="Q81" t="str">
            <v>Gambia</v>
          </cell>
        </row>
        <row r="82">
          <cell r="Q82" t="str">
            <v>Gaza Strip</v>
          </cell>
        </row>
        <row r="83">
          <cell r="Q83" t="str">
            <v>Georgia</v>
          </cell>
        </row>
        <row r="84">
          <cell r="Q84" t="str">
            <v>Germany (EEA)</v>
          </cell>
        </row>
        <row r="85">
          <cell r="Q85" t="str">
            <v>Ghana</v>
          </cell>
        </row>
        <row r="86">
          <cell r="Q86" t="str">
            <v>Gibraltar</v>
          </cell>
        </row>
        <row r="87">
          <cell r="Q87" t="str">
            <v>Greece (EEA)</v>
          </cell>
        </row>
        <row r="88">
          <cell r="Q88" t="str">
            <v>Greenland</v>
          </cell>
        </row>
        <row r="89">
          <cell r="Q89" t="str">
            <v>Grenada</v>
          </cell>
        </row>
        <row r="90">
          <cell r="Q90" t="str">
            <v>Guadeloupe</v>
          </cell>
        </row>
        <row r="91">
          <cell r="Q91" t="str">
            <v>Guam</v>
          </cell>
        </row>
        <row r="92">
          <cell r="Q92" t="str">
            <v>Guatemala</v>
          </cell>
        </row>
        <row r="93">
          <cell r="Q93" t="str">
            <v>Guernsey</v>
          </cell>
        </row>
        <row r="94">
          <cell r="Q94" t="str">
            <v>Guinea</v>
          </cell>
        </row>
        <row r="95">
          <cell r="Q95" t="str">
            <v>Guinea-Bissau</v>
          </cell>
        </row>
        <row r="96">
          <cell r="Q96" t="str">
            <v>Guyana</v>
          </cell>
        </row>
        <row r="97">
          <cell r="Q97" t="str">
            <v>Haiti</v>
          </cell>
        </row>
        <row r="98">
          <cell r="Q98" t="str">
            <v>Honduras</v>
          </cell>
        </row>
        <row r="99">
          <cell r="Q99" t="str">
            <v>Hong Kong</v>
          </cell>
        </row>
        <row r="100">
          <cell r="Q100" t="str">
            <v>Hungary (EEA)</v>
          </cell>
        </row>
        <row r="101">
          <cell r="Q101" t="str">
            <v>Iceland</v>
          </cell>
        </row>
        <row r="102">
          <cell r="Q102" t="str">
            <v>India</v>
          </cell>
        </row>
        <row r="103">
          <cell r="Q103" t="str">
            <v>Indonesia</v>
          </cell>
        </row>
        <row r="104">
          <cell r="Q104" t="str">
            <v>Iran</v>
          </cell>
        </row>
        <row r="105">
          <cell r="Q105" t="str">
            <v>Iraq</v>
          </cell>
        </row>
        <row r="106">
          <cell r="Q106" t="str">
            <v>Ireland</v>
          </cell>
        </row>
        <row r="107">
          <cell r="Q107" t="str">
            <v>Isle of Man</v>
          </cell>
        </row>
        <row r="108">
          <cell r="Q108" t="str">
            <v>Israel</v>
          </cell>
        </row>
        <row r="109">
          <cell r="Q109" t="str">
            <v>Italy (EEA)</v>
          </cell>
        </row>
        <row r="110">
          <cell r="Q110" t="str">
            <v>Jamaica</v>
          </cell>
        </row>
        <row r="111">
          <cell r="Q111" t="str">
            <v>Japan</v>
          </cell>
        </row>
        <row r="112">
          <cell r="Q112" t="str">
            <v>Jersey</v>
          </cell>
        </row>
        <row r="113">
          <cell r="Q113" t="str">
            <v>Jordan</v>
          </cell>
        </row>
        <row r="114">
          <cell r="Q114" t="str">
            <v>Kazakhstan</v>
          </cell>
        </row>
        <row r="115">
          <cell r="Q115" t="str">
            <v>Kenya</v>
          </cell>
        </row>
        <row r="116">
          <cell r="Q116" t="str">
            <v>Kiribati</v>
          </cell>
        </row>
        <row r="117">
          <cell r="Q117" t="str">
            <v>Korea, Democratic People'S Republic Of (North)</v>
          </cell>
        </row>
        <row r="118">
          <cell r="Q118" t="str">
            <v>Korea, Republic Of (South)</v>
          </cell>
        </row>
        <row r="119">
          <cell r="Q119" t="str">
            <v>Kosovo</v>
          </cell>
        </row>
        <row r="120">
          <cell r="Q120" t="str">
            <v>Kuwait</v>
          </cell>
        </row>
        <row r="121">
          <cell r="Q121" t="str">
            <v>Kyrgyzstan</v>
          </cell>
        </row>
        <row r="122">
          <cell r="Q122" t="str">
            <v>Laos</v>
          </cell>
        </row>
        <row r="123">
          <cell r="Q123" t="str">
            <v>Latvia (EEA)</v>
          </cell>
        </row>
        <row r="124">
          <cell r="Q124" t="str">
            <v>Lebanon</v>
          </cell>
        </row>
        <row r="125">
          <cell r="Q125" t="str">
            <v>Lesotho</v>
          </cell>
        </row>
        <row r="126">
          <cell r="Q126" t="str">
            <v>Liberia</v>
          </cell>
        </row>
        <row r="127">
          <cell r="Q127" t="str">
            <v>Libya</v>
          </cell>
        </row>
        <row r="128">
          <cell r="Q128" t="str">
            <v>Liechtenstein</v>
          </cell>
        </row>
        <row r="129">
          <cell r="Q129" t="str">
            <v>Lithuania (EEA)</v>
          </cell>
        </row>
        <row r="130">
          <cell r="Q130" t="str">
            <v>Luxembourg (EEA)</v>
          </cell>
        </row>
        <row r="131">
          <cell r="Q131" t="str">
            <v>Macau</v>
          </cell>
        </row>
        <row r="132">
          <cell r="Q132" t="str">
            <v>Macedonia (The Former Yugoslav Republic Of)</v>
          </cell>
        </row>
        <row r="133">
          <cell r="Q133" t="str">
            <v>Madagascar</v>
          </cell>
        </row>
        <row r="134">
          <cell r="Q134" t="str">
            <v>Malawi</v>
          </cell>
        </row>
        <row r="135">
          <cell r="Q135" t="str">
            <v>Malaysia</v>
          </cell>
        </row>
        <row r="136">
          <cell r="Q136" t="str">
            <v>Maldives</v>
          </cell>
        </row>
        <row r="137">
          <cell r="Q137" t="str">
            <v>Mali</v>
          </cell>
        </row>
        <row r="138">
          <cell r="Q138" t="str">
            <v>Malta (EEA)</v>
          </cell>
        </row>
        <row r="139">
          <cell r="Q139" t="str">
            <v>Marshall Islands</v>
          </cell>
        </row>
        <row r="140">
          <cell r="Q140" t="str">
            <v>Martinique</v>
          </cell>
        </row>
        <row r="141">
          <cell r="Q141" t="str">
            <v>Mauritania</v>
          </cell>
        </row>
        <row r="142">
          <cell r="Q142" t="str">
            <v>Mauritius</v>
          </cell>
        </row>
        <row r="143">
          <cell r="Q143" t="str">
            <v>Mayotte</v>
          </cell>
        </row>
        <row r="144">
          <cell r="Q144" t="str">
            <v>Melilla</v>
          </cell>
        </row>
        <row r="145">
          <cell r="Q145" t="str">
            <v>Mexico</v>
          </cell>
        </row>
        <row r="146">
          <cell r="Q146" t="str">
            <v>Micronesia (Federated States Of)</v>
          </cell>
        </row>
        <row r="147">
          <cell r="Q147" t="str">
            <v>Moldova (The Republic Of)</v>
          </cell>
        </row>
        <row r="148">
          <cell r="Q148" t="str">
            <v>Monaco</v>
          </cell>
        </row>
        <row r="149">
          <cell r="Q149" t="str">
            <v>Mongolia</v>
          </cell>
        </row>
        <row r="150">
          <cell r="Q150" t="str">
            <v>Montenegro</v>
          </cell>
        </row>
        <row r="151">
          <cell r="Q151" t="str">
            <v>Montserrat</v>
          </cell>
        </row>
        <row r="152">
          <cell r="Q152" t="str">
            <v>Morocco</v>
          </cell>
        </row>
        <row r="153">
          <cell r="Q153" t="str">
            <v>Mozambique</v>
          </cell>
        </row>
        <row r="154">
          <cell r="Q154" t="str">
            <v>Myanmar</v>
          </cell>
        </row>
        <row r="155">
          <cell r="Q155" t="str">
            <v>Namibia</v>
          </cell>
        </row>
        <row r="156">
          <cell r="Q156" t="str">
            <v>Nauru</v>
          </cell>
        </row>
        <row r="157">
          <cell r="Q157" t="str">
            <v>Nepal</v>
          </cell>
        </row>
        <row r="158">
          <cell r="Q158" t="str">
            <v>Netherlands (EEA)</v>
          </cell>
        </row>
        <row r="159">
          <cell r="Q159" t="str">
            <v>Netherlands Antilles</v>
          </cell>
        </row>
        <row r="160">
          <cell r="Q160" t="str">
            <v>New Caledonia</v>
          </cell>
        </row>
        <row r="161">
          <cell r="Q161" t="str">
            <v>New Zealand</v>
          </cell>
        </row>
        <row r="162">
          <cell r="Q162" t="str">
            <v>Nicaragua</v>
          </cell>
        </row>
        <row r="163">
          <cell r="Q163" t="str">
            <v>Niger</v>
          </cell>
        </row>
        <row r="164">
          <cell r="Q164" t="str">
            <v>Nigeria</v>
          </cell>
        </row>
        <row r="165">
          <cell r="Q165" t="str">
            <v>Niue</v>
          </cell>
        </row>
        <row r="166">
          <cell r="Q166" t="str">
            <v>Norfolk Island</v>
          </cell>
        </row>
        <row r="167">
          <cell r="Q167" t="str">
            <v>Northern Mariana Islands</v>
          </cell>
        </row>
        <row r="168">
          <cell r="Q168" t="str">
            <v>Norway</v>
          </cell>
        </row>
        <row r="169">
          <cell r="Q169" t="str">
            <v>Oman</v>
          </cell>
        </row>
        <row r="170">
          <cell r="Q170" t="str">
            <v>Pakistan</v>
          </cell>
        </row>
        <row r="171">
          <cell r="Q171" t="str">
            <v>Palau</v>
          </cell>
        </row>
        <row r="172">
          <cell r="Q172" t="str">
            <v>Palestine</v>
          </cell>
        </row>
        <row r="173">
          <cell r="Q173" t="str">
            <v>Panama</v>
          </cell>
        </row>
        <row r="174">
          <cell r="Q174" t="str">
            <v>Papua New Guinea</v>
          </cell>
        </row>
        <row r="175">
          <cell r="Q175" t="str">
            <v>Paraguay</v>
          </cell>
        </row>
        <row r="176">
          <cell r="Q176" t="str">
            <v>Peru</v>
          </cell>
        </row>
        <row r="177">
          <cell r="Q177" t="str">
            <v>Philippines</v>
          </cell>
        </row>
        <row r="178">
          <cell r="Q178" t="str">
            <v>Pitcairn Islands</v>
          </cell>
        </row>
        <row r="179">
          <cell r="Q179" t="str">
            <v>Poland (EEA)</v>
          </cell>
        </row>
        <row r="180">
          <cell r="Q180" t="str">
            <v>Portugal (EEA)</v>
          </cell>
        </row>
        <row r="181">
          <cell r="Q181" t="str">
            <v>Qatar</v>
          </cell>
        </row>
        <row r="182">
          <cell r="Q182" t="str">
            <v>Romania (EEA)</v>
          </cell>
        </row>
        <row r="183">
          <cell r="Q183" t="str">
            <v>Russian Federation</v>
          </cell>
        </row>
        <row r="184">
          <cell r="Q184" t="str">
            <v>Rwanda</v>
          </cell>
        </row>
        <row r="185">
          <cell r="Q185" t="str">
            <v>Saint Barthelemy</v>
          </cell>
        </row>
        <row r="186">
          <cell r="Q186" t="str">
            <v>Saint Helena (Incl Ascension Island And Tristan De Cunha)</v>
          </cell>
        </row>
        <row r="187">
          <cell r="Q187" t="str">
            <v>Saint Kitts And Nevis</v>
          </cell>
        </row>
        <row r="188">
          <cell r="Q188" t="str">
            <v>Saint Lucia</v>
          </cell>
        </row>
        <row r="189">
          <cell r="Q189" t="str">
            <v>Saint Pierre And Miquelon</v>
          </cell>
        </row>
        <row r="190">
          <cell r="Q190" t="str">
            <v>Saint Vincent And The Grenadines</v>
          </cell>
        </row>
        <row r="191">
          <cell r="Q191" t="str">
            <v>Samoa</v>
          </cell>
        </row>
        <row r="192">
          <cell r="Q192" t="str">
            <v>San Marino</v>
          </cell>
        </row>
        <row r="193">
          <cell r="Q193" t="str">
            <v>Sao Tome And Principe</v>
          </cell>
        </row>
        <row r="194">
          <cell r="Q194" t="str">
            <v>Saudi Arabia</v>
          </cell>
        </row>
        <row r="195">
          <cell r="Q195" t="str">
            <v>Senegal</v>
          </cell>
        </row>
        <row r="196">
          <cell r="Q196" t="str">
            <v>Serbia</v>
          </cell>
        </row>
        <row r="197">
          <cell r="Q197" t="str">
            <v>Seychelles</v>
          </cell>
        </row>
        <row r="198">
          <cell r="Q198" t="str">
            <v>Sierra Leone</v>
          </cell>
        </row>
        <row r="199">
          <cell r="Q199" t="str">
            <v>Singapore</v>
          </cell>
        </row>
        <row r="200">
          <cell r="Q200" t="str">
            <v>Slovakia (EEA)</v>
          </cell>
        </row>
        <row r="201">
          <cell r="Q201" t="str">
            <v>Slovenia (EEA)</v>
          </cell>
        </row>
        <row r="202">
          <cell r="Q202" t="str">
            <v>Solomon Islands</v>
          </cell>
        </row>
        <row r="203">
          <cell r="Q203" t="str">
            <v>Somalia</v>
          </cell>
        </row>
        <row r="204">
          <cell r="Q204" t="str">
            <v>South Africa</v>
          </cell>
        </row>
        <row r="205">
          <cell r="Q205" t="str">
            <v>South Georgia And The South Sandwich Islands</v>
          </cell>
        </row>
        <row r="206">
          <cell r="Q206" t="str">
            <v>South Sudan</v>
          </cell>
        </row>
        <row r="207">
          <cell r="Q207" t="str">
            <v>Spain (EEA)</v>
          </cell>
        </row>
        <row r="208">
          <cell r="Q208" t="str">
            <v>Sri Lanka</v>
          </cell>
        </row>
        <row r="209">
          <cell r="Q209" t="str">
            <v>Sudan</v>
          </cell>
        </row>
        <row r="210">
          <cell r="Q210" t="str">
            <v>Suriname</v>
          </cell>
        </row>
        <row r="211">
          <cell r="Q211" t="str">
            <v>Svalbard</v>
          </cell>
        </row>
        <row r="212">
          <cell r="Q212" t="str">
            <v>Swaziland</v>
          </cell>
        </row>
        <row r="213">
          <cell r="Q213" t="str">
            <v>Sweden (EEA)</v>
          </cell>
        </row>
        <row r="214">
          <cell r="Q214" t="str">
            <v>Switzerland</v>
          </cell>
        </row>
        <row r="215">
          <cell r="Q215" t="str">
            <v>Syria</v>
          </cell>
        </row>
        <row r="216">
          <cell r="Q216" t="str">
            <v>Taiwan</v>
          </cell>
        </row>
        <row r="217">
          <cell r="Q217" t="str">
            <v>Tajikistan</v>
          </cell>
        </row>
        <row r="218">
          <cell r="Q218" t="str">
            <v>Tanzania</v>
          </cell>
        </row>
        <row r="219">
          <cell r="Q219" t="str">
            <v>Thailand</v>
          </cell>
        </row>
        <row r="220">
          <cell r="Q220" t="str">
            <v>Timor Leste</v>
          </cell>
        </row>
        <row r="221">
          <cell r="Q221" t="str">
            <v>Togo</v>
          </cell>
        </row>
        <row r="222">
          <cell r="Q222" t="str">
            <v>Tokelau</v>
          </cell>
        </row>
        <row r="223">
          <cell r="Q223" t="str">
            <v>Tonga</v>
          </cell>
        </row>
        <row r="224">
          <cell r="Q224" t="str">
            <v>Trinidad And Tobago</v>
          </cell>
        </row>
        <row r="225">
          <cell r="Q225" t="str">
            <v>Tunisia</v>
          </cell>
        </row>
        <row r="226">
          <cell r="Q226" t="str">
            <v>Turkey</v>
          </cell>
        </row>
        <row r="227">
          <cell r="Q227" t="str">
            <v>Turkmenistan</v>
          </cell>
        </row>
        <row r="228">
          <cell r="Q228" t="str">
            <v>Turks And Caicos Islands</v>
          </cell>
        </row>
        <row r="229">
          <cell r="Q229" t="str">
            <v>Tuvalu</v>
          </cell>
        </row>
        <row r="230">
          <cell r="Q230" t="str">
            <v>Uganda</v>
          </cell>
        </row>
        <row r="231">
          <cell r="Q231" t="str">
            <v>UK &amp; NI</v>
          </cell>
        </row>
        <row r="232">
          <cell r="Q232" t="str">
            <v>Ukraine</v>
          </cell>
        </row>
        <row r="233">
          <cell r="Q233" t="str">
            <v>United Arab Emirates</v>
          </cell>
        </row>
        <row r="234">
          <cell r="Q234" t="str">
            <v>United States</v>
          </cell>
        </row>
        <row r="235">
          <cell r="Q235" t="str">
            <v>United States Minor Outlying Islands</v>
          </cell>
        </row>
        <row r="236">
          <cell r="Q236" t="str">
            <v>Uruguay</v>
          </cell>
        </row>
        <row r="237">
          <cell r="Q237" t="str">
            <v>Uzbekistan</v>
          </cell>
        </row>
        <row r="238">
          <cell r="Q238" t="str">
            <v>Vanuatu</v>
          </cell>
        </row>
        <row r="239">
          <cell r="Q239" t="str">
            <v>Vatican City State (Holy See)</v>
          </cell>
        </row>
        <row r="240">
          <cell r="Q240" t="str">
            <v>Venezuela</v>
          </cell>
        </row>
        <row r="241">
          <cell r="Q241" t="str">
            <v>Vietnam</v>
          </cell>
        </row>
        <row r="242">
          <cell r="Q242" t="str">
            <v>Virgin Islands (British)</v>
          </cell>
        </row>
        <row r="243">
          <cell r="Q243" t="str">
            <v>Virgin Islands (U.S.)</v>
          </cell>
        </row>
        <row r="244">
          <cell r="Q244" t="str">
            <v>Yemen</v>
          </cell>
        </row>
        <row r="245">
          <cell r="Q245" t="str">
            <v>Zambia</v>
          </cell>
        </row>
        <row r="246">
          <cell r="Q246" t="str">
            <v>Zimbabwe</v>
          </cell>
        </row>
      </sheetData>
      <sheetData sheetId="1"/>
      <sheetData sheetId="2"/>
      <sheetData sheetId="3">
        <row r="16">
          <cell r="S16" t="str">
            <v>Invalid</v>
          </cell>
        </row>
      </sheetData>
      <sheetData sheetId="4">
        <row r="48">
          <cell r="M48" t="str">
            <v>Invalid</v>
          </cell>
        </row>
      </sheetData>
      <sheetData sheetId="5">
        <row r="16">
          <cell r="M16" t="str">
            <v>Invalid</v>
          </cell>
        </row>
      </sheetData>
      <sheetData sheetId="6">
        <row r="14">
          <cell r="M14">
            <v>0</v>
          </cell>
        </row>
      </sheetData>
      <sheetData sheetId="7">
        <row r="26">
          <cell r="P26" t="str">
            <v>Invalid</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Tab"/>
      <sheetName val="1. Firm Details_Old"/>
      <sheetName val="Control"/>
      <sheetName val="1. Firm Details old"/>
      <sheetName val="Cover"/>
      <sheetName val="1. Firm Details"/>
      <sheetName val="2. Shareholdings &amp; Management"/>
      <sheetName val="Required Documentation"/>
      <sheetName val="Business Plan"/>
      <sheetName val="3. AML&amp;CFT Goverance"/>
      <sheetName val="4. Firm ML.TF Risk Profile"/>
      <sheetName val="5. Risk Based Approach"/>
      <sheetName val="Declarations - Complete All"/>
      <sheetName val="Registration Document Checklist"/>
      <sheetName val="2. Establish Goverance"/>
      <sheetName val="5. Wire Transfers (2)"/>
      <sheetName val="Output"/>
      <sheetName val="Glossary"/>
      <sheetName val="Additonal Information"/>
      <sheetName val="6.Report Management Information"/>
      <sheetName val="7. REQ Completed by"/>
      <sheetName val="8. Completion Notes"/>
    </sheetNames>
    <sheetDataSet>
      <sheetData sheetId="0" refreshError="1"/>
      <sheetData sheetId="1" refreshError="1"/>
      <sheetData sheetId="2" refreshError="1">
        <row r="2">
          <cell r="M2" t="str">
            <v>Co. Antrim</v>
          </cell>
          <cell r="S2" t="str">
            <v>Sole trader</v>
          </cell>
        </row>
        <row r="3">
          <cell r="S3" t="str">
            <v>Private limited company</v>
          </cell>
          <cell r="CE3" t="str">
            <v>FALSE FALSE FALSE</v>
          </cell>
          <cell r="CF3">
            <v>0</v>
          </cell>
          <cell r="CG3">
            <v>1</v>
          </cell>
        </row>
        <row r="4">
          <cell r="S4" t="str">
            <v>Partnership</v>
          </cell>
          <cell r="CE4" t="str">
            <v>TRUE FALSE FALSE</v>
          </cell>
          <cell r="CF4" t="str">
            <v>Yes</v>
          </cell>
          <cell r="CG4">
            <v>0</v>
          </cell>
        </row>
        <row r="5">
          <cell r="S5" t="str">
            <v>Limited liability partnership</v>
          </cell>
          <cell r="CE5" t="str">
            <v>FALSE TRUE FALSE</v>
          </cell>
          <cell r="CF5" t="str">
            <v>No</v>
          </cell>
          <cell r="CG5">
            <v>0</v>
          </cell>
        </row>
        <row r="6">
          <cell r="S6" t="str">
            <v>Public limited company</v>
          </cell>
          <cell r="CE6" t="str">
            <v>FALSE FALSE TRUE</v>
          </cell>
          <cell r="CF6" t="str">
            <v>N/A</v>
          </cell>
          <cell r="CG6">
            <v>0</v>
          </cell>
        </row>
        <row r="7">
          <cell r="S7" t="str">
            <v>Limited partnership</v>
          </cell>
          <cell r="CE7" t="str">
            <v>TRUE TRUE TRUE</v>
          </cell>
          <cell r="CF7" t="str">
            <v>Invalid Input</v>
          </cell>
          <cell r="CG7">
            <v>1</v>
          </cell>
        </row>
        <row r="8">
          <cell r="S8" t="str">
            <v>Unincorporated association</v>
          </cell>
          <cell r="CE8" t="str">
            <v>TRUE TRUE FALSE</v>
          </cell>
          <cell r="CF8" t="str">
            <v>Invalid Input</v>
          </cell>
          <cell r="CG8">
            <v>1</v>
          </cell>
        </row>
        <row r="9">
          <cell r="S9" t="str">
            <v>Special purpose vehicle</v>
          </cell>
          <cell r="CE9" t="str">
            <v>TRUE FALSE TRUE</v>
          </cell>
          <cell r="CF9" t="str">
            <v>Invalid Input</v>
          </cell>
          <cell r="CG9">
            <v>1</v>
          </cell>
        </row>
        <row r="10">
          <cell r="S10" t="str">
            <v>Foreign entity - give details</v>
          </cell>
          <cell r="CE10" t="str">
            <v>FALSE TRUE TRUE</v>
          </cell>
          <cell r="CF10" t="str">
            <v>Invalid Input</v>
          </cell>
          <cell r="CG10">
            <v>1</v>
          </cell>
        </row>
        <row r="11">
          <cell r="S11" t="str">
            <v>Other, please specify</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Notes on Completion"/>
      <sheetName val="Section 1"/>
      <sheetName val="Section 2"/>
      <sheetName val="Section 3"/>
      <sheetName val="Section 4"/>
      <sheetName val="Section 5"/>
      <sheetName val="Section 6"/>
      <sheetName val="Section 7"/>
      <sheetName val="8. Declarations"/>
    </sheetNames>
    <sheetDataSet>
      <sheetData sheetId="0">
        <row r="2">
          <cell r="E2" t="str">
            <v>Afghanistan</v>
          </cell>
          <cell r="O2" t="str">
            <v>Current</v>
          </cell>
          <cell r="S2">
            <v>1</v>
          </cell>
          <cell r="U2">
            <v>1</v>
          </cell>
          <cell r="W2" t="str">
            <v>Passport</v>
          </cell>
          <cell r="Z2" t="str">
            <v>PCF-1 Executive director</v>
          </cell>
          <cell r="AB2" t="str">
            <v>Private limited company</v>
          </cell>
        </row>
        <row r="3">
          <cell r="E3" t="str">
            <v>Albania</v>
          </cell>
          <cell r="O3" t="str">
            <v>Previous</v>
          </cell>
          <cell r="S3">
            <v>2</v>
          </cell>
          <cell r="U3">
            <v>2</v>
          </cell>
          <cell r="W3" t="str">
            <v>Drivers Licence</v>
          </cell>
          <cell r="Z3" t="str">
            <v>PCF-2 Non-executive director</v>
          </cell>
          <cell r="AB3" t="str">
            <v>Partnership</v>
          </cell>
        </row>
        <row r="4">
          <cell r="E4" t="str">
            <v>Algeria</v>
          </cell>
          <cell r="S4">
            <v>3</v>
          </cell>
          <cell r="U4">
            <v>3</v>
          </cell>
          <cell r="W4" t="str">
            <v>Other</v>
          </cell>
          <cell r="Z4" t="str">
            <v>PCF-3 Chairman of the board</v>
          </cell>
          <cell r="AB4" t="str">
            <v>Designated Activity Company</v>
          </cell>
        </row>
        <row r="5">
          <cell r="E5" t="str">
            <v>American Samoa</v>
          </cell>
          <cell r="S5">
            <v>4</v>
          </cell>
          <cell r="U5">
            <v>4</v>
          </cell>
          <cell r="W5" t="str">
            <v>No Identification Available</v>
          </cell>
          <cell r="Z5" t="str">
            <v>PCF-4 Chairman of the audit committee</v>
          </cell>
          <cell r="AB5" t="str">
            <v>Limited liability partnership</v>
          </cell>
        </row>
        <row r="6">
          <cell r="E6" t="str">
            <v>Andorra</v>
          </cell>
          <cell r="S6">
            <v>5</v>
          </cell>
          <cell r="U6">
            <v>5</v>
          </cell>
          <cell r="Z6" t="str">
            <v>PCF-5 Chairman of the risk committee</v>
          </cell>
          <cell r="AB6" t="str">
            <v>Public limited company</v>
          </cell>
        </row>
        <row r="7">
          <cell r="E7" t="str">
            <v>Angola</v>
          </cell>
          <cell r="S7">
            <v>6</v>
          </cell>
          <cell r="U7" t="str">
            <v>5+</v>
          </cell>
          <cell r="Z7" t="str">
            <v>PCF-6 Chairman of the remuneration committee</v>
          </cell>
          <cell r="AB7" t="str">
            <v>Limited partnership</v>
          </cell>
        </row>
        <row r="8">
          <cell r="E8" t="str">
            <v>Anguilla</v>
          </cell>
          <cell r="S8">
            <v>7</v>
          </cell>
          <cell r="Z8" t="str">
            <v>PCF-7 Chairman of the nomination committee</v>
          </cell>
          <cell r="AB8" t="str">
            <v>Special purpose vehicle</v>
          </cell>
        </row>
        <row r="9">
          <cell r="E9" t="str">
            <v>Antarctica</v>
          </cell>
          <cell r="S9">
            <v>8</v>
          </cell>
          <cell r="Z9" t="str">
            <v>PCF-8 Chief executive</v>
          </cell>
          <cell r="AB9" t="str">
            <v>Foreign entity</v>
          </cell>
        </row>
        <row r="10">
          <cell r="E10" t="str">
            <v>Antigua And Barbuda</v>
          </cell>
          <cell r="S10">
            <v>9</v>
          </cell>
          <cell r="Z10" t="str">
            <v>PCF-9 Member of partnership</v>
          </cell>
          <cell r="AB10" t="str">
            <v>Other</v>
          </cell>
        </row>
        <row r="11">
          <cell r="E11" t="str">
            <v>Argentina</v>
          </cell>
          <cell r="S11">
            <v>10</v>
          </cell>
          <cell r="Z11" t="str">
            <v>PCF-10 Sole Trader</v>
          </cell>
        </row>
        <row r="12">
          <cell r="E12" t="str">
            <v>Armenia</v>
          </cell>
          <cell r="S12" t="str">
            <v>10+</v>
          </cell>
          <cell r="Z12" t="str">
            <v>PCF-11 Head of Finance</v>
          </cell>
        </row>
        <row r="13">
          <cell r="E13" t="str">
            <v>Aruba</v>
          </cell>
          <cell r="Z13" t="str">
            <v>PCF-12 Head of Compliance</v>
          </cell>
        </row>
        <row r="14">
          <cell r="E14" t="str">
            <v>Australia</v>
          </cell>
          <cell r="Z14" t="str">
            <v>PCF-13 Head of Internal Audit</v>
          </cell>
        </row>
        <row r="15">
          <cell r="E15" t="str">
            <v>Austria (EEA)</v>
          </cell>
          <cell r="Z15" t="str">
            <v>PCF-14 Chief Risk Officer</v>
          </cell>
        </row>
        <row r="16">
          <cell r="E16" t="str">
            <v>Azerbaijan</v>
          </cell>
          <cell r="Z16" t="str">
            <v>PCF-15 Head of Compliance with responsibility for Anti-Money Laundering and Counter Terrorist Financing Legislation</v>
          </cell>
        </row>
        <row r="17">
          <cell r="E17" t="str">
            <v>Bahamas</v>
          </cell>
          <cell r="Z17" t="str">
            <v>PCF-16 Branch Manager of branches in other EEA countries</v>
          </cell>
        </row>
        <row r="18">
          <cell r="E18" t="str">
            <v>Bahrain</v>
          </cell>
          <cell r="Z18" t="str">
            <v>PCF-17 Head of Retail Sales</v>
          </cell>
        </row>
        <row r="19">
          <cell r="E19" t="str">
            <v>Bangladesh</v>
          </cell>
          <cell r="Z19" t="str">
            <v>PCF-42 Chief Operating Officer</v>
          </cell>
        </row>
        <row r="20">
          <cell r="E20" t="str">
            <v>Barbados</v>
          </cell>
          <cell r="Z20" t="str">
            <v>PCF-18 Head of Underwriting</v>
          </cell>
        </row>
        <row r="21">
          <cell r="E21" t="str">
            <v>Belarus</v>
          </cell>
          <cell r="Z21" t="str">
            <v>PCF-19 Head of Investment</v>
          </cell>
        </row>
        <row r="22">
          <cell r="E22" t="str">
            <v>Belgium (EEA)</v>
          </cell>
          <cell r="Z22" t="str">
            <v>PCF-43 Head of Claims</v>
          </cell>
        </row>
        <row r="23">
          <cell r="E23" t="str">
            <v>Belize</v>
          </cell>
          <cell r="Z23" t="str">
            <v>PCF-48 Head of Actuarial Function</v>
          </cell>
        </row>
        <row r="24">
          <cell r="E24" t="str">
            <v>Benin</v>
          </cell>
          <cell r="Z24" t="str">
            <v>PCF-21 Head of Treasury</v>
          </cell>
        </row>
        <row r="25">
          <cell r="E25" t="str">
            <v>Bermuda</v>
          </cell>
          <cell r="Z25" t="str">
            <v>PCF-22 Head of Credit</v>
          </cell>
        </row>
        <row r="26">
          <cell r="E26" t="str">
            <v>Bhutan</v>
          </cell>
          <cell r="Z26" t="str">
            <v>PCF-23 Head of Asset and Liability Management</v>
          </cell>
        </row>
        <row r="27">
          <cell r="E27" t="str">
            <v>Bolivia</v>
          </cell>
          <cell r="Z27" t="str">
            <v>PCF-24 Head of Traded Markets</v>
          </cell>
        </row>
        <row r="28">
          <cell r="E28" t="str">
            <v>Bosnia And Herzegovina</v>
          </cell>
          <cell r="Z28" t="str">
            <v>PCF-25 Head of International Primary Markets</v>
          </cell>
        </row>
        <row r="29">
          <cell r="E29" t="str">
            <v>Botswana</v>
          </cell>
          <cell r="Z29" t="str">
            <v>PCF-26 Head of Regulation</v>
          </cell>
        </row>
        <row r="30">
          <cell r="E30" t="str">
            <v>Bouvet Island</v>
          </cell>
          <cell r="Z30" t="str">
            <v>PCF-27 Head of Operations</v>
          </cell>
        </row>
        <row r="31">
          <cell r="E31" t="str">
            <v>Brazil</v>
          </cell>
          <cell r="Z31" t="str">
            <v>PCF-28 Branch Managers in Ireland</v>
          </cell>
        </row>
        <row r="32">
          <cell r="E32" t="str">
            <v>British Indian Ocean Territory</v>
          </cell>
          <cell r="Z32" t="str">
            <v>PCF-29 Head of Trading</v>
          </cell>
        </row>
        <row r="33">
          <cell r="E33" t="str">
            <v>Brunei Darussalam</v>
          </cell>
          <cell r="Z33" t="str">
            <v>PCF-30 Chief Investment Officer</v>
          </cell>
        </row>
        <row r="34">
          <cell r="E34" t="str">
            <v xml:space="preserve">Bulgaria (EEA) </v>
          </cell>
          <cell r="Z34" t="str">
            <v>PCF-31 Head of Investment</v>
          </cell>
        </row>
        <row r="35">
          <cell r="E35" t="str">
            <v>Burkina Faso</v>
          </cell>
          <cell r="Z35" t="str">
            <v>PCF-45 Head of Client Asset Oversight</v>
          </cell>
        </row>
        <row r="36">
          <cell r="E36" t="str">
            <v>Burma</v>
          </cell>
          <cell r="Z36" t="str">
            <v>PCF-32 Branch Managers in Ireland</v>
          </cell>
        </row>
        <row r="37">
          <cell r="E37" t="str">
            <v>Burundi</v>
          </cell>
          <cell r="Z37" t="str">
            <v>PCF-33 Head of Transfer Agency</v>
          </cell>
        </row>
        <row r="38">
          <cell r="E38" t="str">
            <v>Cambodia</v>
          </cell>
          <cell r="Z38" t="str">
            <v>PCF-34 Head of Accounting (Valuations)</v>
          </cell>
        </row>
        <row r="39">
          <cell r="E39" t="str">
            <v>Cameroon</v>
          </cell>
          <cell r="Z39" t="str">
            <v>PCF-35 Head of Trustee Services</v>
          </cell>
        </row>
        <row r="40">
          <cell r="E40" t="str">
            <v>Canada</v>
          </cell>
          <cell r="Z40" t="str">
            <v>PCF-36 Head of Custody Services</v>
          </cell>
        </row>
        <row r="41">
          <cell r="E41" t="str">
            <v>Cape Verde</v>
          </cell>
          <cell r="Z41" t="str">
            <v>PCF-37 Head of Transfer Agency</v>
          </cell>
        </row>
        <row r="42">
          <cell r="E42" t="str">
            <v>Cayman Islands</v>
          </cell>
          <cell r="Z42" t="str">
            <v>PCF-38 Head of Accounting Valuations</v>
          </cell>
        </row>
        <row r="43">
          <cell r="E43" t="str">
            <v>Central African Republic</v>
          </cell>
          <cell r="Z43" t="str">
            <v>PCF-39 Designated Person to whom a director of a UCITS Self Managed Investment Company or Non UCITS Self Managed Investment Company or Management Company may delegate the performance of the management functions</v>
          </cell>
        </row>
        <row r="44">
          <cell r="E44" t="str">
            <v>Ceuta</v>
          </cell>
          <cell r="Z44" t="str">
            <v>PCF-46 Head of Investor Money Oversight</v>
          </cell>
        </row>
        <row r="45">
          <cell r="E45" t="str">
            <v>Chad</v>
          </cell>
          <cell r="Z45" t="str">
            <v>PCF-40 Branch Managers within the State</v>
          </cell>
        </row>
        <row r="46">
          <cell r="E46" t="str">
            <v>Chile</v>
          </cell>
          <cell r="Z46" t="str">
            <v>PCF-47 Head of Credit</v>
          </cell>
        </row>
        <row r="47">
          <cell r="E47" t="str">
            <v>China</v>
          </cell>
          <cell r="Z47" t="str">
            <v>PCF-41 Manager of a branch in Ireland of a regulated financial service provider established in a country that is not an EEA country</v>
          </cell>
        </row>
        <row r="48">
          <cell r="E48" t="str">
            <v>Christmas Island</v>
          </cell>
        </row>
        <row r="49">
          <cell r="E49" t="str">
            <v>Cocos (Keeling) Islands</v>
          </cell>
        </row>
        <row r="50">
          <cell r="E50" t="str">
            <v>Colombia</v>
          </cell>
        </row>
        <row r="51">
          <cell r="E51" t="str">
            <v>Comoros</v>
          </cell>
        </row>
        <row r="52">
          <cell r="E52" t="str">
            <v>Congo</v>
          </cell>
        </row>
        <row r="53">
          <cell r="E53" t="str">
            <v>Cook Islands</v>
          </cell>
        </row>
        <row r="54">
          <cell r="E54" t="str">
            <v>Costa Rica</v>
          </cell>
        </row>
        <row r="55">
          <cell r="E55" t="str">
            <v>Cote D'Ivoire</v>
          </cell>
        </row>
        <row r="56">
          <cell r="E56" t="str">
            <v>Croatia (EEA)</v>
          </cell>
        </row>
        <row r="57">
          <cell r="E57" t="str">
            <v>Cuba</v>
          </cell>
        </row>
        <row r="58">
          <cell r="E58" t="str">
            <v>Cyprus (Republic of) (EEA)</v>
          </cell>
        </row>
        <row r="59">
          <cell r="E59" t="str">
            <v>Czech Republic (EEA)</v>
          </cell>
        </row>
        <row r="60">
          <cell r="E60" t="str">
            <v>Democratic Republic Of Congo</v>
          </cell>
        </row>
        <row r="61">
          <cell r="E61" t="str">
            <v>Denmark (EEA)</v>
          </cell>
        </row>
        <row r="62">
          <cell r="E62" t="str">
            <v>Djibouti</v>
          </cell>
        </row>
        <row r="63">
          <cell r="E63" t="str">
            <v>Dominica</v>
          </cell>
        </row>
        <row r="64">
          <cell r="E64" t="str">
            <v>Dominican Republic</v>
          </cell>
        </row>
        <row r="65">
          <cell r="E65" t="str">
            <v>Ecuador</v>
          </cell>
        </row>
        <row r="66">
          <cell r="E66" t="str">
            <v>Egypt</v>
          </cell>
        </row>
        <row r="67">
          <cell r="E67" t="str">
            <v>El Salvador</v>
          </cell>
        </row>
        <row r="68">
          <cell r="E68" t="str">
            <v>Equatorial Guinea</v>
          </cell>
        </row>
        <row r="69">
          <cell r="E69" t="str">
            <v>Eritrea</v>
          </cell>
        </row>
        <row r="70">
          <cell r="E70" t="str">
            <v>Estonia (EEA)</v>
          </cell>
        </row>
        <row r="71">
          <cell r="E71" t="str">
            <v>Ethiopia</v>
          </cell>
        </row>
        <row r="72">
          <cell r="E72" t="str">
            <v>Falkland Islands</v>
          </cell>
        </row>
        <row r="73">
          <cell r="E73" t="str">
            <v>Faroe Islands</v>
          </cell>
        </row>
        <row r="74">
          <cell r="E74" t="str">
            <v>Fiji</v>
          </cell>
        </row>
        <row r="75">
          <cell r="E75" t="str">
            <v>Finland (EEA)</v>
          </cell>
        </row>
        <row r="76">
          <cell r="E76" t="str">
            <v>France (EEA)</v>
          </cell>
        </row>
        <row r="77">
          <cell r="E77" t="str">
            <v>French Guiana</v>
          </cell>
        </row>
        <row r="78">
          <cell r="E78" t="str">
            <v>French Polynesia</v>
          </cell>
        </row>
        <row r="79">
          <cell r="E79" t="str">
            <v>French Southern And Antarctic Lands</v>
          </cell>
        </row>
        <row r="80">
          <cell r="E80" t="str">
            <v>Gabon</v>
          </cell>
        </row>
        <row r="81">
          <cell r="E81" t="str">
            <v>Gambia</v>
          </cell>
        </row>
        <row r="82">
          <cell r="E82" t="str">
            <v>Gaza Strip</v>
          </cell>
        </row>
        <row r="83">
          <cell r="E83" t="str">
            <v>Georgia</v>
          </cell>
        </row>
        <row r="84">
          <cell r="E84" t="str">
            <v>Germany (EEA)</v>
          </cell>
        </row>
        <row r="85">
          <cell r="E85" t="str">
            <v>Ghana</v>
          </cell>
        </row>
        <row r="86">
          <cell r="E86" t="str">
            <v>Gibraltar</v>
          </cell>
        </row>
        <row r="87">
          <cell r="E87" t="str">
            <v>Greece (EEA)</v>
          </cell>
        </row>
        <row r="88">
          <cell r="E88" t="str">
            <v>Greenland</v>
          </cell>
        </row>
        <row r="89">
          <cell r="E89" t="str">
            <v>Grenada</v>
          </cell>
        </row>
        <row r="90">
          <cell r="E90" t="str">
            <v>Guadeloupe</v>
          </cell>
        </row>
        <row r="91">
          <cell r="E91" t="str">
            <v>Guam</v>
          </cell>
        </row>
        <row r="92">
          <cell r="E92" t="str">
            <v>Guatemala</v>
          </cell>
        </row>
        <row r="93">
          <cell r="E93" t="str">
            <v>Guernsey</v>
          </cell>
        </row>
        <row r="94">
          <cell r="E94" t="str">
            <v>Guinea</v>
          </cell>
        </row>
        <row r="95">
          <cell r="E95" t="str">
            <v>Guinea-Bissau</v>
          </cell>
        </row>
        <row r="96">
          <cell r="E96" t="str">
            <v>Guyana</v>
          </cell>
        </row>
        <row r="97">
          <cell r="E97" t="str">
            <v>Haiti</v>
          </cell>
        </row>
        <row r="98">
          <cell r="E98" t="str">
            <v>Honduras</v>
          </cell>
        </row>
        <row r="99">
          <cell r="E99" t="str">
            <v>Hong Kong</v>
          </cell>
        </row>
        <row r="100">
          <cell r="E100" t="str">
            <v>Hungary (EEA)</v>
          </cell>
        </row>
        <row r="101">
          <cell r="E101" t="str">
            <v>Iceland</v>
          </cell>
        </row>
        <row r="102">
          <cell r="E102" t="str">
            <v>India</v>
          </cell>
        </row>
        <row r="103">
          <cell r="E103" t="str">
            <v>Indonesia</v>
          </cell>
        </row>
        <row r="104">
          <cell r="E104" t="str">
            <v>Iran</v>
          </cell>
        </row>
        <row r="105">
          <cell r="E105" t="str">
            <v>Iraq</v>
          </cell>
        </row>
        <row r="106">
          <cell r="E106" t="str">
            <v>Ireland</v>
          </cell>
        </row>
        <row r="107">
          <cell r="E107" t="str">
            <v>Isle of Man</v>
          </cell>
        </row>
        <row r="108">
          <cell r="E108" t="str">
            <v>Israel</v>
          </cell>
        </row>
        <row r="109">
          <cell r="E109" t="str">
            <v>Italy (EEA)</v>
          </cell>
        </row>
        <row r="110">
          <cell r="E110" t="str">
            <v>Jamaica</v>
          </cell>
        </row>
        <row r="111">
          <cell r="E111" t="str">
            <v>Japan</v>
          </cell>
        </row>
        <row r="112">
          <cell r="E112" t="str">
            <v>Jersey</v>
          </cell>
        </row>
        <row r="113">
          <cell r="E113" t="str">
            <v>Jordan</v>
          </cell>
        </row>
        <row r="114">
          <cell r="E114" t="str">
            <v>Kazakhstan</v>
          </cell>
        </row>
        <row r="115">
          <cell r="E115" t="str">
            <v>Kenya</v>
          </cell>
        </row>
        <row r="116">
          <cell r="E116" t="str">
            <v>Kiribati</v>
          </cell>
        </row>
        <row r="117">
          <cell r="E117" t="str">
            <v>Korea, Democratic People'S Republic Of (North)</v>
          </cell>
        </row>
        <row r="118">
          <cell r="E118" t="str">
            <v>Korea, Republic Of (South)</v>
          </cell>
        </row>
        <row r="119">
          <cell r="E119" t="str">
            <v>Kosovo</v>
          </cell>
        </row>
        <row r="120">
          <cell r="E120" t="str">
            <v>Kuwait</v>
          </cell>
        </row>
        <row r="121">
          <cell r="E121" t="str">
            <v>Kyrgyzstan</v>
          </cell>
        </row>
        <row r="122">
          <cell r="E122" t="str">
            <v>Laos</v>
          </cell>
        </row>
        <row r="123">
          <cell r="E123" t="str">
            <v>Latvia (EEA)</v>
          </cell>
        </row>
        <row r="124">
          <cell r="E124" t="str">
            <v>Lebanon</v>
          </cell>
        </row>
        <row r="125">
          <cell r="E125" t="str">
            <v>Lesotho</v>
          </cell>
        </row>
        <row r="126">
          <cell r="E126" t="str">
            <v>Liberia</v>
          </cell>
        </row>
        <row r="127">
          <cell r="E127" t="str">
            <v>Libya</v>
          </cell>
        </row>
        <row r="128">
          <cell r="E128" t="str">
            <v>Liechtenstein</v>
          </cell>
        </row>
        <row r="129">
          <cell r="E129" t="str">
            <v>Lithuania (EEA)</v>
          </cell>
        </row>
        <row r="130">
          <cell r="E130" t="str">
            <v>Luxembourg (EEA)</v>
          </cell>
        </row>
        <row r="131">
          <cell r="E131" t="str">
            <v>Macau</v>
          </cell>
        </row>
        <row r="132">
          <cell r="E132" t="str">
            <v>Macedonia (The Former Yugoslav Republic Of)</v>
          </cell>
        </row>
        <row r="133">
          <cell r="E133" t="str">
            <v>Madagascar</v>
          </cell>
        </row>
        <row r="134">
          <cell r="E134" t="str">
            <v>Malawi</v>
          </cell>
        </row>
        <row r="135">
          <cell r="E135" t="str">
            <v>Malaysia</v>
          </cell>
        </row>
        <row r="136">
          <cell r="E136" t="str">
            <v>Maldives</v>
          </cell>
        </row>
        <row r="137">
          <cell r="E137" t="str">
            <v>Mali</v>
          </cell>
        </row>
        <row r="138">
          <cell r="E138" t="str">
            <v>Malta (EEA)</v>
          </cell>
        </row>
        <row r="139">
          <cell r="E139" t="str">
            <v>Marshall Islands</v>
          </cell>
        </row>
        <row r="140">
          <cell r="E140" t="str">
            <v>Martinique</v>
          </cell>
        </row>
        <row r="141">
          <cell r="E141" t="str">
            <v>Mauritania</v>
          </cell>
        </row>
        <row r="142">
          <cell r="E142" t="str">
            <v>Mauritius</v>
          </cell>
        </row>
        <row r="143">
          <cell r="E143" t="str">
            <v>Mayotte</v>
          </cell>
        </row>
        <row r="144">
          <cell r="E144" t="str">
            <v>Melilla</v>
          </cell>
        </row>
        <row r="145">
          <cell r="E145" t="str">
            <v>Mexico</v>
          </cell>
        </row>
        <row r="146">
          <cell r="E146" t="str">
            <v>Micronesia (Federated States Of)</v>
          </cell>
        </row>
        <row r="147">
          <cell r="E147" t="str">
            <v>Moldova (The Republic Of)</v>
          </cell>
        </row>
        <row r="148">
          <cell r="E148" t="str">
            <v>Monaco</v>
          </cell>
        </row>
        <row r="149">
          <cell r="E149" t="str">
            <v>Mongolia</v>
          </cell>
        </row>
        <row r="150">
          <cell r="E150" t="str">
            <v>Montenegro</v>
          </cell>
        </row>
        <row r="151">
          <cell r="E151" t="str">
            <v>Montserrat</v>
          </cell>
        </row>
        <row r="152">
          <cell r="E152" t="str">
            <v>Morocco</v>
          </cell>
        </row>
        <row r="153">
          <cell r="E153" t="str">
            <v>Mozambique</v>
          </cell>
        </row>
        <row r="154">
          <cell r="E154" t="str">
            <v>Myanmar</v>
          </cell>
        </row>
        <row r="155">
          <cell r="E155" t="str">
            <v>Namibia</v>
          </cell>
        </row>
        <row r="156">
          <cell r="E156" t="str">
            <v>Nauru</v>
          </cell>
        </row>
        <row r="157">
          <cell r="E157" t="str">
            <v>Nepal</v>
          </cell>
        </row>
        <row r="158">
          <cell r="E158" t="str">
            <v>Netherlands (EEA)</v>
          </cell>
        </row>
        <row r="159">
          <cell r="E159" t="str">
            <v>Netherlands Antilles</v>
          </cell>
        </row>
        <row r="160">
          <cell r="E160" t="str">
            <v>New Caledonia</v>
          </cell>
        </row>
        <row r="161">
          <cell r="E161" t="str">
            <v>New Zealand</v>
          </cell>
        </row>
        <row r="162">
          <cell r="E162" t="str">
            <v>Nicaragua</v>
          </cell>
        </row>
        <row r="163">
          <cell r="E163" t="str">
            <v>Niger</v>
          </cell>
        </row>
        <row r="164">
          <cell r="E164" t="str">
            <v>Nigeria</v>
          </cell>
        </row>
        <row r="165">
          <cell r="E165" t="str">
            <v>Niue</v>
          </cell>
        </row>
        <row r="166">
          <cell r="E166" t="str">
            <v>Norfolk Island</v>
          </cell>
        </row>
        <row r="167">
          <cell r="E167" t="str">
            <v>Northern Mariana Islands</v>
          </cell>
        </row>
        <row r="168">
          <cell r="E168" t="str">
            <v>Norway</v>
          </cell>
        </row>
        <row r="169">
          <cell r="E169" t="str">
            <v>Oman</v>
          </cell>
        </row>
        <row r="170">
          <cell r="E170" t="str">
            <v>Pakistan</v>
          </cell>
        </row>
        <row r="171">
          <cell r="E171" t="str">
            <v>Palau</v>
          </cell>
        </row>
        <row r="172">
          <cell r="E172" t="str">
            <v>Palestine</v>
          </cell>
        </row>
        <row r="173">
          <cell r="E173" t="str">
            <v>Panama</v>
          </cell>
        </row>
        <row r="174">
          <cell r="E174" t="str">
            <v>Papua New Guinea</v>
          </cell>
        </row>
        <row r="175">
          <cell r="E175" t="str">
            <v>Paraguay</v>
          </cell>
        </row>
        <row r="176">
          <cell r="E176" t="str">
            <v>Peru</v>
          </cell>
        </row>
        <row r="177">
          <cell r="E177" t="str">
            <v>Philippines</v>
          </cell>
        </row>
        <row r="178">
          <cell r="E178" t="str">
            <v>Pitcairn Islands</v>
          </cell>
        </row>
        <row r="179">
          <cell r="E179" t="str">
            <v>Poland (EEA)</v>
          </cell>
        </row>
        <row r="180">
          <cell r="E180" t="str">
            <v>Portugal (EEA)</v>
          </cell>
        </row>
        <row r="181">
          <cell r="E181" t="str">
            <v>Qatar</v>
          </cell>
        </row>
        <row r="182">
          <cell r="E182" t="str">
            <v>Romania (EEA)</v>
          </cell>
        </row>
        <row r="183">
          <cell r="E183" t="str">
            <v>Russian Federation</v>
          </cell>
        </row>
        <row r="184">
          <cell r="E184" t="str">
            <v>Rwanda</v>
          </cell>
        </row>
        <row r="185">
          <cell r="E185" t="str">
            <v>Saint Barthelemy</v>
          </cell>
        </row>
        <row r="186">
          <cell r="E186" t="str">
            <v>Saint Helena (Incl Ascension Island And Tristan De Cunha)</v>
          </cell>
        </row>
        <row r="187">
          <cell r="E187" t="str">
            <v>Saint Kitts And Nevis</v>
          </cell>
        </row>
        <row r="188">
          <cell r="E188" t="str">
            <v>Saint Lucia</v>
          </cell>
        </row>
        <row r="189">
          <cell r="E189" t="str">
            <v>Saint Pierre And Miquelon</v>
          </cell>
        </row>
        <row r="190">
          <cell r="E190" t="str">
            <v>Saint Vincent And The Grenadines</v>
          </cell>
        </row>
        <row r="191">
          <cell r="E191" t="str">
            <v>Samoa</v>
          </cell>
        </row>
        <row r="192">
          <cell r="E192" t="str">
            <v>San Marino</v>
          </cell>
        </row>
        <row r="193">
          <cell r="E193" t="str">
            <v>Sao Tome And Principe</v>
          </cell>
        </row>
        <row r="194">
          <cell r="E194" t="str">
            <v>Saudi Arabia</v>
          </cell>
        </row>
        <row r="195">
          <cell r="E195" t="str">
            <v>Senegal</v>
          </cell>
        </row>
        <row r="196">
          <cell r="E196" t="str">
            <v>Serbia</v>
          </cell>
        </row>
        <row r="197">
          <cell r="E197" t="str">
            <v>Seychelles</v>
          </cell>
        </row>
        <row r="198">
          <cell r="E198" t="str">
            <v>Sierra Leone</v>
          </cell>
        </row>
        <row r="199">
          <cell r="E199" t="str">
            <v>Singapore</v>
          </cell>
        </row>
        <row r="200">
          <cell r="E200" t="str">
            <v>Slovakia (EEA)</v>
          </cell>
        </row>
        <row r="201">
          <cell r="E201" t="str">
            <v>Slovenia (EEA)</v>
          </cell>
        </row>
        <row r="202">
          <cell r="E202" t="str">
            <v>Solomon Islands</v>
          </cell>
        </row>
        <row r="203">
          <cell r="E203" t="str">
            <v>Somalia</v>
          </cell>
        </row>
        <row r="204">
          <cell r="E204" t="str">
            <v>South Africa</v>
          </cell>
        </row>
        <row r="205">
          <cell r="E205" t="str">
            <v>South Georgia And The South Sandwich Islands</v>
          </cell>
        </row>
        <row r="206">
          <cell r="E206" t="str">
            <v>South Sudan</v>
          </cell>
        </row>
        <row r="207">
          <cell r="E207" t="str">
            <v>Spain (EEA)</v>
          </cell>
        </row>
        <row r="208">
          <cell r="E208" t="str">
            <v>Sri Lanka</v>
          </cell>
        </row>
        <row r="209">
          <cell r="E209" t="str">
            <v>Sudan</v>
          </cell>
        </row>
        <row r="210">
          <cell r="E210" t="str">
            <v>Suriname</v>
          </cell>
        </row>
        <row r="211">
          <cell r="E211" t="str">
            <v>Svalbard</v>
          </cell>
        </row>
        <row r="212">
          <cell r="E212" t="str">
            <v>Swaziland</v>
          </cell>
        </row>
        <row r="213">
          <cell r="E213" t="str">
            <v>Sweden (EEA)</v>
          </cell>
        </row>
        <row r="214">
          <cell r="E214" t="str">
            <v>Switzerland</v>
          </cell>
        </row>
        <row r="215">
          <cell r="E215" t="str">
            <v>Syria</v>
          </cell>
        </row>
        <row r="216">
          <cell r="E216" t="str">
            <v>Taiwan</v>
          </cell>
        </row>
        <row r="217">
          <cell r="E217" t="str">
            <v>Tajikistan</v>
          </cell>
        </row>
        <row r="218">
          <cell r="E218" t="str">
            <v>Tanzania</v>
          </cell>
        </row>
        <row r="219">
          <cell r="E219" t="str">
            <v>Thailand</v>
          </cell>
        </row>
        <row r="220">
          <cell r="E220" t="str">
            <v>Timor Leste</v>
          </cell>
        </row>
        <row r="221">
          <cell r="E221" t="str">
            <v>Togo</v>
          </cell>
        </row>
        <row r="222">
          <cell r="E222" t="str">
            <v>Tokelau</v>
          </cell>
        </row>
        <row r="223">
          <cell r="E223" t="str">
            <v>Tonga</v>
          </cell>
        </row>
        <row r="224">
          <cell r="E224" t="str">
            <v>Trinidad And Tobago</v>
          </cell>
        </row>
        <row r="225">
          <cell r="E225" t="str">
            <v>Tunisia</v>
          </cell>
        </row>
        <row r="226">
          <cell r="E226" t="str">
            <v>Turkey</v>
          </cell>
        </row>
        <row r="227">
          <cell r="E227" t="str">
            <v>Turkmenistan</v>
          </cell>
        </row>
        <row r="228">
          <cell r="E228" t="str">
            <v>Turks And Caicos Islands</v>
          </cell>
        </row>
        <row r="229">
          <cell r="E229" t="str">
            <v>Tuvalu</v>
          </cell>
        </row>
        <row r="230">
          <cell r="E230" t="str">
            <v>Uganda</v>
          </cell>
        </row>
        <row r="231">
          <cell r="E231" t="str">
            <v>UK &amp; NI (EEA)</v>
          </cell>
        </row>
        <row r="232">
          <cell r="E232" t="str">
            <v>Ukraine</v>
          </cell>
        </row>
        <row r="233">
          <cell r="E233" t="str">
            <v>United Arab Emirates</v>
          </cell>
        </row>
        <row r="234">
          <cell r="E234" t="str">
            <v>United States</v>
          </cell>
        </row>
        <row r="235">
          <cell r="E235" t="str">
            <v>United States Minor Outlying Islands</v>
          </cell>
        </row>
        <row r="236">
          <cell r="E236" t="str">
            <v>Uruguay</v>
          </cell>
        </row>
        <row r="237">
          <cell r="E237" t="str">
            <v>Uzbekistan</v>
          </cell>
        </row>
        <row r="238">
          <cell r="E238" t="str">
            <v>Vanuatu</v>
          </cell>
        </row>
        <row r="239">
          <cell r="E239" t="str">
            <v>Vatican City State (Holy See)</v>
          </cell>
        </row>
        <row r="240">
          <cell r="E240" t="str">
            <v>Venezuela</v>
          </cell>
        </row>
        <row r="241">
          <cell r="E241" t="str">
            <v>Vietnam</v>
          </cell>
        </row>
        <row r="242">
          <cell r="E242" t="str">
            <v>Virgin Islands (British)</v>
          </cell>
        </row>
        <row r="243">
          <cell r="E243" t="str">
            <v>Virgin Islands (U.S.)</v>
          </cell>
        </row>
        <row r="244">
          <cell r="E244" t="str">
            <v>Yemen</v>
          </cell>
        </row>
        <row r="245">
          <cell r="E245" t="str">
            <v>Zambia</v>
          </cell>
        </row>
        <row r="246">
          <cell r="E246" t="str">
            <v>Zimbabwe</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Notes on Completion"/>
      <sheetName val="Section 1"/>
      <sheetName val="Section 2"/>
      <sheetName val="Section 3"/>
      <sheetName val="Section 4"/>
      <sheetName val="Section 5"/>
      <sheetName val="Section 6"/>
      <sheetName val="Section 7"/>
      <sheetName val="Section 8"/>
      <sheetName val="Section 9"/>
      <sheetName val="10. Declarations"/>
    </sheetNames>
    <sheetDataSet>
      <sheetData sheetId="0">
        <row r="2">
          <cell r="C2" t="str">
            <v>Sole trader</v>
          </cell>
          <cell r="E2" t="str">
            <v>Private limited company</v>
          </cell>
          <cell r="G2" t="str">
            <v>Austria</v>
          </cell>
          <cell r="X2" t="str">
            <v>FALSE FALSE FALSE</v>
          </cell>
          <cell r="Y2" t="str">
            <v/>
          </cell>
          <cell r="AA2" t="str">
            <v>FALSE FALSE FALSE</v>
          </cell>
          <cell r="AB2">
            <v>0</v>
          </cell>
          <cell r="AC2">
            <v>1</v>
          </cell>
          <cell r="AM2">
            <v>1</v>
          </cell>
          <cell r="AO2">
            <v>0</v>
          </cell>
        </row>
        <row r="3">
          <cell r="C3" t="str">
            <v>Private limited company</v>
          </cell>
          <cell r="E3" t="str">
            <v>Partnership</v>
          </cell>
          <cell r="G3" t="str">
            <v>Belgium</v>
          </cell>
          <cell r="X3" t="str">
            <v>TRUE FALSE FALSE</v>
          </cell>
          <cell r="Y3" t="str">
            <v>Yes</v>
          </cell>
          <cell r="AA3" t="str">
            <v>TRUE FALSE FALSE</v>
          </cell>
          <cell r="AB3" t="str">
            <v>Yes</v>
          </cell>
          <cell r="AC3">
            <v>0</v>
          </cell>
          <cell r="AM3">
            <v>2</v>
          </cell>
          <cell r="AO3">
            <v>1</v>
          </cell>
        </row>
        <row r="4">
          <cell r="C4" t="str">
            <v>Partnership</v>
          </cell>
          <cell r="E4" t="str">
            <v>Designated Activity Company</v>
          </cell>
          <cell r="G4" t="str">
            <v>Bulgaria</v>
          </cell>
          <cell r="X4" t="str">
            <v>FALSE TRUE FALSE</v>
          </cell>
          <cell r="Y4" t="str">
            <v>No</v>
          </cell>
          <cell r="AA4" t="str">
            <v>FALSE TRUE FALSE</v>
          </cell>
          <cell r="AB4" t="str">
            <v>No</v>
          </cell>
          <cell r="AC4">
            <v>0</v>
          </cell>
          <cell r="AM4">
            <v>3</v>
          </cell>
          <cell r="AO4">
            <v>2</v>
          </cell>
        </row>
        <row r="5">
          <cell r="C5" t="str">
            <v>Designated Activity Company</v>
          </cell>
          <cell r="E5" t="str">
            <v>Limited liability partnership</v>
          </cell>
          <cell r="G5" t="str">
            <v>Croatia</v>
          </cell>
          <cell r="X5" t="str">
            <v>FALSE FALSE TRUE</v>
          </cell>
          <cell r="Y5" t="str">
            <v>N/A</v>
          </cell>
          <cell r="AA5" t="str">
            <v>FALSE FALSE TRUE</v>
          </cell>
          <cell r="AB5" t="str">
            <v>N/A</v>
          </cell>
          <cell r="AC5">
            <v>0</v>
          </cell>
          <cell r="AM5">
            <v>4</v>
          </cell>
          <cell r="AO5">
            <v>3</v>
          </cell>
        </row>
        <row r="6">
          <cell r="C6" t="str">
            <v>Limited liability partnership</v>
          </cell>
          <cell r="E6" t="str">
            <v>Public limited company</v>
          </cell>
          <cell r="G6" t="str">
            <v>Cyprus (Republic of)</v>
          </cell>
          <cell r="X6" t="str">
            <v>TRUE TRUE TRUE</v>
          </cell>
          <cell r="Y6" t="str">
            <v>Invalid Input</v>
          </cell>
          <cell r="AA6" t="str">
            <v>TRUE TRUE TRUE</v>
          </cell>
          <cell r="AB6" t="str">
            <v>Invalid Input</v>
          </cell>
          <cell r="AC6">
            <v>1</v>
          </cell>
          <cell r="AM6">
            <v>5</v>
          </cell>
          <cell r="AO6">
            <v>4</v>
          </cell>
        </row>
        <row r="7">
          <cell r="C7" t="str">
            <v>Public limited company</v>
          </cell>
          <cell r="E7" t="str">
            <v>Limited partnership</v>
          </cell>
          <cell r="G7" t="str">
            <v>Czech Republic</v>
          </cell>
          <cell r="X7" t="str">
            <v>TRUE TRUE FALSE</v>
          </cell>
          <cell r="Y7" t="str">
            <v>Invalid Input</v>
          </cell>
          <cell r="AA7" t="str">
            <v>TRUE TRUE FALSE</v>
          </cell>
          <cell r="AB7" t="str">
            <v>Invalid Input</v>
          </cell>
          <cell r="AC7">
            <v>1</v>
          </cell>
          <cell r="AM7" t="str">
            <v>5+</v>
          </cell>
          <cell r="AO7">
            <v>5</v>
          </cell>
        </row>
        <row r="8">
          <cell r="C8" t="str">
            <v>Limited partnership</v>
          </cell>
          <cell r="E8" t="str">
            <v>Special purpose vehicle</v>
          </cell>
          <cell r="G8" t="str">
            <v>Denmark</v>
          </cell>
          <cell r="X8" t="str">
            <v>TRUE FALSE TRUE</v>
          </cell>
          <cell r="Y8" t="str">
            <v>Invalid Input</v>
          </cell>
          <cell r="AA8" t="str">
            <v>TRUE FALSE TRUE</v>
          </cell>
          <cell r="AB8" t="str">
            <v>Invalid Input</v>
          </cell>
          <cell r="AC8">
            <v>1</v>
          </cell>
          <cell r="AO8">
            <v>6</v>
          </cell>
        </row>
        <row r="9">
          <cell r="C9" t="str">
            <v>Unincorporated association</v>
          </cell>
          <cell r="E9" t="str">
            <v>Foreign entity</v>
          </cell>
          <cell r="G9" t="str">
            <v>Estonia</v>
          </cell>
          <cell r="X9" t="str">
            <v>FALSE TRUE TRUE</v>
          </cell>
          <cell r="Y9" t="str">
            <v>Invalid Input</v>
          </cell>
          <cell r="AA9" t="str">
            <v>FALSE TRUE TRUE</v>
          </cell>
          <cell r="AB9" t="str">
            <v>Invalid Input</v>
          </cell>
          <cell r="AC9">
            <v>1</v>
          </cell>
          <cell r="AO9">
            <v>7</v>
          </cell>
        </row>
        <row r="10">
          <cell r="C10" t="str">
            <v>Special purpose vehicle</v>
          </cell>
          <cell r="E10" t="str">
            <v>Other</v>
          </cell>
          <cell r="G10" t="str">
            <v>Finland</v>
          </cell>
          <cell r="AO10">
            <v>8</v>
          </cell>
        </row>
        <row r="11">
          <cell r="C11" t="str">
            <v>Foreign entity</v>
          </cell>
          <cell r="G11" t="str">
            <v>France</v>
          </cell>
          <cell r="AO11">
            <v>9</v>
          </cell>
        </row>
        <row r="12">
          <cell r="C12" t="str">
            <v>Other</v>
          </cell>
          <cell r="G12" t="str">
            <v>Germany</v>
          </cell>
          <cell r="AO12">
            <v>10</v>
          </cell>
        </row>
        <row r="13">
          <cell r="G13" t="str">
            <v>Greece</v>
          </cell>
          <cell r="AO13" t="str">
            <v>10+</v>
          </cell>
        </row>
        <row r="14">
          <cell r="G14" t="str">
            <v>Hungary</v>
          </cell>
        </row>
        <row r="15">
          <cell r="G15" t="str">
            <v xml:space="preserve">Iceland </v>
          </cell>
        </row>
        <row r="16">
          <cell r="G16" t="str">
            <v>Italy</v>
          </cell>
        </row>
        <row r="17">
          <cell r="G17" t="str">
            <v>Latvia</v>
          </cell>
        </row>
        <row r="18">
          <cell r="G18" t="str">
            <v xml:space="preserve">Liechtenstein </v>
          </cell>
        </row>
        <row r="19">
          <cell r="G19" t="str">
            <v>Lithuania</v>
          </cell>
        </row>
        <row r="20">
          <cell r="G20" t="str">
            <v>Luxembourg</v>
          </cell>
        </row>
        <row r="21">
          <cell r="G21" t="str">
            <v>Malta</v>
          </cell>
        </row>
        <row r="22">
          <cell r="G22" t="str">
            <v>Netherlands</v>
          </cell>
        </row>
        <row r="23">
          <cell r="G23" t="str">
            <v xml:space="preserve">Norway </v>
          </cell>
        </row>
        <row r="24">
          <cell r="G24" t="str">
            <v>Poland</v>
          </cell>
        </row>
        <row r="25">
          <cell r="G25" t="str">
            <v>Portugal</v>
          </cell>
        </row>
        <row r="26">
          <cell r="G26" t="str">
            <v>Romania</v>
          </cell>
        </row>
        <row r="27">
          <cell r="G27" t="str">
            <v>Slovakia</v>
          </cell>
        </row>
        <row r="28">
          <cell r="G28" t="str">
            <v>Slovenia</v>
          </cell>
        </row>
        <row r="29">
          <cell r="G29" t="str">
            <v>Spain</v>
          </cell>
        </row>
        <row r="30">
          <cell r="G30" t="str">
            <v>Sweden</v>
          </cell>
        </row>
        <row r="31">
          <cell r="G31" t="str">
            <v>Switzerland (Non-EEA)</v>
          </cell>
        </row>
        <row r="32">
          <cell r="G32" t="str">
            <v>Gibraltar (Non-EEA)</v>
          </cell>
        </row>
      </sheetData>
      <sheetData sheetId="1"/>
      <sheetData sheetId="2"/>
      <sheetData sheetId="3">
        <row r="13">
          <cell r="M13" t="str">
            <v>Invalid</v>
          </cell>
        </row>
      </sheetData>
      <sheetData sheetId="4">
        <row r="37">
          <cell r="M37" t="str">
            <v>Invalid</v>
          </cell>
        </row>
      </sheetData>
      <sheetData sheetId="5">
        <row r="31">
          <cell r="N31"/>
        </row>
      </sheetData>
      <sheetData sheetId="6">
        <row r="31">
          <cell r="M31" t="str">
            <v>Invalid</v>
          </cell>
        </row>
      </sheetData>
      <sheetData sheetId="7">
        <row r="18">
          <cell r="M18" t="str">
            <v>Invalid</v>
          </cell>
        </row>
      </sheetData>
      <sheetData sheetId="8">
        <row r="22">
          <cell r="M22" t="str">
            <v>Invalid</v>
          </cell>
        </row>
      </sheetData>
      <sheetData sheetId="9">
        <row r="47">
          <cell r="N47" t="str">
            <v>Invalid</v>
          </cell>
        </row>
      </sheetData>
      <sheetData sheetId="10">
        <row r="21">
          <cell r="M21" t="str">
            <v>Invalid</v>
          </cell>
        </row>
      </sheetData>
      <sheetData sheetId="11">
        <row r="22">
          <cell r="M22" t="str">
            <v>Invalid</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Notes on Completion"/>
      <sheetName val="Section 1"/>
      <sheetName val="Section 2"/>
      <sheetName val="Section 3"/>
      <sheetName val="Section 4"/>
      <sheetName val="Section 5"/>
      <sheetName val="Section 6"/>
      <sheetName val="Section 7"/>
      <sheetName val="Section 8"/>
      <sheetName val="Section 9"/>
      <sheetName val="10. Declarations"/>
      <sheetName val="10. Declarations (2)"/>
    </sheetNames>
    <sheetDataSet>
      <sheetData sheetId="0">
        <row r="2">
          <cell r="A2" t="str">
            <v>Co. Antrim</v>
          </cell>
          <cell r="C2" t="str">
            <v>Sole trader</v>
          </cell>
          <cell r="E2" t="str">
            <v>Private limited company</v>
          </cell>
          <cell r="G2" t="str">
            <v>Austria</v>
          </cell>
          <cell r="V2" t="str">
            <v>Passport</v>
          </cell>
          <cell r="X2" t="str">
            <v>FALSE FALSE FALSE</v>
          </cell>
          <cell r="Y2" t="str">
            <v/>
          </cell>
          <cell r="AA2" t="str">
            <v>FALSE FALSE FALSE</v>
          </cell>
          <cell r="AB2">
            <v>0</v>
          </cell>
          <cell r="AC2">
            <v>1</v>
          </cell>
          <cell r="AO2">
            <v>0</v>
          </cell>
        </row>
        <row r="3">
          <cell r="C3" t="str">
            <v>Private limited company</v>
          </cell>
          <cell r="E3" t="str">
            <v>Partnership</v>
          </cell>
          <cell r="G3" t="str">
            <v>Belgium</v>
          </cell>
          <cell r="V3" t="str">
            <v>Drivers Licence</v>
          </cell>
          <cell r="X3" t="str">
            <v>TRUE FALSE FALSE</v>
          </cell>
          <cell r="Y3" t="str">
            <v>Yes</v>
          </cell>
          <cell r="AA3" t="str">
            <v>TRUE FALSE FALSE</v>
          </cell>
          <cell r="AB3" t="str">
            <v>Yes</v>
          </cell>
          <cell r="AC3">
            <v>0</v>
          </cell>
          <cell r="AO3">
            <v>1</v>
          </cell>
        </row>
        <row r="4">
          <cell r="C4" t="str">
            <v>Partnership</v>
          </cell>
          <cell r="E4" t="str">
            <v>Designated Activity Company</v>
          </cell>
          <cell r="G4" t="str">
            <v>Bulgaria</v>
          </cell>
          <cell r="V4" t="str">
            <v>Other</v>
          </cell>
          <cell r="X4" t="str">
            <v>FALSE TRUE FALSE</v>
          </cell>
          <cell r="Y4" t="str">
            <v>No</v>
          </cell>
          <cell r="AA4" t="str">
            <v>FALSE TRUE FALSE</v>
          </cell>
          <cell r="AB4" t="str">
            <v>No</v>
          </cell>
          <cell r="AC4">
            <v>0</v>
          </cell>
          <cell r="AO4">
            <v>2</v>
          </cell>
        </row>
        <row r="5">
          <cell r="C5" t="str">
            <v>Designated Activity Company</v>
          </cell>
          <cell r="E5" t="str">
            <v>Limited liability partnership</v>
          </cell>
          <cell r="G5" t="str">
            <v>Croatia</v>
          </cell>
          <cell r="V5" t="str">
            <v>No Identification Avaliable</v>
          </cell>
          <cell r="X5" t="str">
            <v>FALSE FALSE TRUE</v>
          </cell>
          <cell r="Y5" t="str">
            <v>N/A</v>
          </cell>
          <cell r="AA5" t="str">
            <v>FALSE FALSE TRUE</v>
          </cell>
          <cell r="AB5" t="str">
            <v>N/A</v>
          </cell>
          <cell r="AC5">
            <v>0</v>
          </cell>
          <cell r="AO5">
            <v>3</v>
          </cell>
        </row>
        <row r="6">
          <cell r="C6" t="str">
            <v>Limited liability partnership</v>
          </cell>
          <cell r="E6" t="str">
            <v>Public limited company</v>
          </cell>
          <cell r="G6" t="str">
            <v>Cyprus (Republic of)</v>
          </cell>
          <cell r="X6" t="str">
            <v>TRUE TRUE TRUE</v>
          </cell>
          <cell r="Y6" t="str">
            <v>Invalid Input</v>
          </cell>
          <cell r="AA6" t="str">
            <v>TRUE TRUE TRUE</v>
          </cell>
          <cell r="AB6" t="str">
            <v>Invalid Input</v>
          </cell>
          <cell r="AC6">
            <v>1</v>
          </cell>
          <cell r="AO6">
            <v>4</v>
          </cell>
        </row>
        <row r="7">
          <cell r="C7" t="str">
            <v>Public limited company</v>
          </cell>
          <cell r="E7" t="str">
            <v>Limited partnership</v>
          </cell>
          <cell r="G7" t="str">
            <v>Czech Republic</v>
          </cell>
          <cell r="X7" t="str">
            <v>TRUE TRUE FALSE</v>
          </cell>
          <cell r="Y7" t="str">
            <v>Invalid Input</v>
          </cell>
          <cell r="AA7" t="str">
            <v>TRUE TRUE FALSE</v>
          </cell>
          <cell r="AB7" t="str">
            <v>Invalid Input</v>
          </cell>
          <cell r="AC7">
            <v>1</v>
          </cell>
          <cell r="AO7">
            <v>5</v>
          </cell>
        </row>
        <row r="8">
          <cell r="C8" t="str">
            <v>Limited partnership</v>
          </cell>
          <cell r="E8" t="str">
            <v>Special purpose vehicle</v>
          </cell>
          <cell r="G8" t="str">
            <v>Denmark</v>
          </cell>
          <cell r="X8" t="str">
            <v>TRUE FALSE TRUE</v>
          </cell>
          <cell r="Y8" t="str">
            <v>Invalid Input</v>
          </cell>
          <cell r="AA8" t="str">
            <v>TRUE FALSE TRUE</v>
          </cell>
          <cell r="AB8" t="str">
            <v>Invalid Input</v>
          </cell>
          <cell r="AC8">
            <v>1</v>
          </cell>
          <cell r="AO8">
            <v>6</v>
          </cell>
        </row>
        <row r="9">
          <cell r="C9" t="str">
            <v>Unincorporated association</v>
          </cell>
          <cell r="E9" t="str">
            <v>Foreign entity</v>
          </cell>
          <cell r="G9" t="str">
            <v>Estonia</v>
          </cell>
          <cell r="X9" t="str">
            <v>FALSE TRUE TRUE</v>
          </cell>
          <cell r="Y9" t="str">
            <v>Invalid Input</v>
          </cell>
          <cell r="AA9" t="str">
            <v>FALSE TRUE TRUE</v>
          </cell>
          <cell r="AB9" t="str">
            <v>Invalid Input</v>
          </cell>
          <cell r="AC9">
            <v>1</v>
          </cell>
          <cell r="AO9">
            <v>7</v>
          </cell>
        </row>
        <row r="10">
          <cell r="C10" t="str">
            <v>Special purpose vehicle</v>
          </cell>
          <cell r="E10" t="str">
            <v>Other</v>
          </cell>
          <cell r="G10" t="str">
            <v>Finland</v>
          </cell>
          <cell r="AO10">
            <v>8</v>
          </cell>
        </row>
        <row r="11">
          <cell r="C11" t="str">
            <v>Foreign entity</v>
          </cell>
          <cell r="G11" t="str">
            <v>France</v>
          </cell>
          <cell r="AO11">
            <v>9</v>
          </cell>
        </row>
        <row r="12">
          <cell r="C12" t="str">
            <v>Other</v>
          </cell>
          <cell r="G12" t="str">
            <v>Germany</v>
          </cell>
          <cell r="AO12">
            <v>10</v>
          </cell>
        </row>
        <row r="13">
          <cell r="G13" t="str">
            <v>Greece</v>
          </cell>
          <cell r="AO13" t="str">
            <v>10+</v>
          </cell>
        </row>
        <row r="14">
          <cell r="G14" t="str">
            <v>Hungary</v>
          </cell>
        </row>
        <row r="15">
          <cell r="G15" t="str">
            <v xml:space="preserve">Iceland </v>
          </cell>
        </row>
        <row r="16">
          <cell r="G16" t="str">
            <v>Italy</v>
          </cell>
        </row>
        <row r="17">
          <cell r="G17" t="str">
            <v>Latvia</v>
          </cell>
        </row>
        <row r="18">
          <cell r="G18" t="str">
            <v xml:space="preserve">Liechtenstein </v>
          </cell>
        </row>
        <row r="19">
          <cell r="G19" t="str">
            <v>Lithuania</v>
          </cell>
        </row>
        <row r="20">
          <cell r="G20" t="str">
            <v>Luxembourg</v>
          </cell>
        </row>
        <row r="21">
          <cell r="G21" t="str">
            <v>Malta</v>
          </cell>
        </row>
        <row r="22">
          <cell r="G22" t="str">
            <v>Netherlands</v>
          </cell>
        </row>
        <row r="23">
          <cell r="G23" t="str">
            <v xml:space="preserve">Norway </v>
          </cell>
        </row>
        <row r="24">
          <cell r="G24" t="str">
            <v>Poland</v>
          </cell>
        </row>
        <row r="25">
          <cell r="G25" t="str">
            <v>Portugal</v>
          </cell>
        </row>
        <row r="26">
          <cell r="G26" t="str">
            <v>Romania</v>
          </cell>
        </row>
        <row r="27">
          <cell r="G27" t="str">
            <v>Slovakia</v>
          </cell>
        </row>
        <row r="28">
          <cell r="G28" t="str">
            <v>Slovenia</v>
          </cell>
        </row>
        <row r="29">
          <cell r="G29" t="str">
            <v>Spain</v>
          </cell>
        </row>
        <row r="30">
          <cell r="G30" t="str">
            <v>Sweden</v>
          </cell>
        </row>
        <row r="31">
          <cell r="G31" t="str">
            <v>Switzerland (Non-EEA)</v>
          </cell>
        </row>
        <row r="32">
          <cell r="G32" t="str">
            <v>Gibraltar (Non-EEA)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Contents"/>
      <sheetName val="Notes on Completion"/>
      <sheetName val="Section 1"/>
      <sheetName val="Section 2"/>
      <sheetName val="Section 3"/>
      <sheetName val="Section 4"/>
      <sheetName val="Section 5"/>
      <sheetName val="Section 6"/>
      <sheetName val="Section 7"/>
      <sheetName val="Section 8"/>
      <sheetName val="Section 9"/>
      <sheetName val="10. Declarations"/>
    </sheetNames>
    <sheetDataSet>
      <sheetData sheetId="0">
        <row r="2">
          <cell r="A2" t="str">
            <v>Co. Antrim</v>
          </cell>
          <cell r="C2" t="str">
            <v>Sole trader</v>
          </cell>
          <cell r="E2" t="str">
            <v>Private limited company</v>
          </cell>
          <cell r="T2" t="str">
            <v>Direct</v>
          </cell>
          <cell r="W2" t="str">
            <v/>
          </cell>
          <cell r="Y2" t="str">
            <v>FALSE FALSE FALSE</v>
          </cell>
          <cell r="AK2">
            <v>1</v>
          </cell>
        </row>
        <row r="3">
          <cell r="A3" t="str">
            <v>Co. Armagh</v>
          </cell>
          <cell r="C3" t="str">
            <v>Private limited company</v>
          </cell>
          <cell r="E3" t="str">
            <v>Partnership</v>
          </cell>
          <cell r="T3" t="str">
            <v>Indirect</v>
          </cell>
          <cell r="W3" t="str">
            <v>Yes</v>
          </cell>
          <cell r="Y3" t="str">
            <v>TRUE FALSE FALSE</v>
          </cell>
          <cell r="AK3">
            <v>2</v>
          </cell>
        </row>
        <row r="4">
          <cell r="A4" t="str">
            <v>Co. Carlow</v>
          </cell>
          <cell r="C4" t="str">
            <v>Partnership</v>
          </cell>
          <cell r="E4" t="str">
            <v>Designated Activity Company</v>
          </cell>
          <cell r="W4" t="str">
            <v>No</v>
          </cell>
          <cell r="Y4" t="str">
            <v>FALSE TRUE FALSE</v>
          </cell>
          <cell r="AK4">
            <v>3</v>
          </cell>
        </row>
        <row r="5">
          <cell r="A5" t="str">
            <v>Co. Cavan</v>
          </cell>
          <cell r="C5" t="str">
            <v>Designated Activity Company</v>
          </cell>
          <cell r="E5" t="str">
            <v>Limited liability partnership</v>
          </cell>
          <cell r="W5" t="str">
            <v>N/A</v>
          </cell>
          <cell r="Y5" t="str">
            <v>FALSE FALSE TRUE</v>
          </cell>
          <cell r="AK5">
            <v>4</v>
          </cell>
        </row>
        <row r="6">
          <cell r="A6" t="str">
            <v>Co. Clare</v>
          </cell>
          <cell r="C6" t="str">
            <v>Limited liability partnership</v>
          </cell>
          <cell r="E6" t="str">
            <v>Public limited company</v>
          </cell>
          <cell r="W6" t="str">
            <v>Invalid Input</v>
          </cell>
          <cell r="Y6" t="str">
            <v>TRUE TRUE TRUE</v>
          </cell>
          <cell r="AK6">
            <v>5</v>
          </cell>
        </row>
        <row r="7">
          <cell r="A7" t="str">
            <v>Co. Cork</v>
          </cell>
          <cell r="C7" t="str">
            <v>Public limited company</v>
          </cell>
          <cell r="E7" t="str">
            <v>Limited partnership</v>
          </cell>
          <cell r="W7" t="str">
            <v>Invalid Input</v>
          </cell>
          <cell r="Y7" t="str">
            <v>TRUE TRUE FALSE</v>
          </cell>
          <cell r="AK7" t="str">
            <v>5+</v>
          </cell>
        </row>
        <row r="8">
          <cell r="A8" t="str">
            <v>Co. Derry</v>
          </cell>
          <cell r="C8" t="str">
            <v>Limited partnership</v>
          </cell>
          <cell r="E8" t="str">
            <v>Special purpose vehicle</v>
          </cell>
          <cell r="W8" t="str">
            <v>Invalid Input</v>
          </cell>
          <cell r="Y8" t="str">
            <v>TRUE FALSE TRUE</v>
          </cell>
        </row>
        <row r="9">
          <cell r="A9" t="str">
            <v>Co. Donegal</v>
          </cell>
          <cell r="C9" t="str">
            <v>Unincorporated association</v>
          </cell>
          <cell r="E9" t="str">
            <v>Foreign entity</v>
          </cell>
          <cell r="W9" t="str">
            <v>Invalid Input</v>
          </cell>
          <cell r="Y9" t="str">
            <v>FALSE TRUE TRUE</v>
          </cell>
        </row>
        <row r="10">
          <cell r="A10" t="str">
            <v>Co. Down</v>
          </cell>
          <cell r="C10" t="str">
            <v>Special purpose vehicle</v>
          </cell>
          <cell r="E10" t="str">
            <v>Other</v>
          </cell>
        </row>
        <row r="11">
          <cell r="A11" t="str">
            <v>Dublin 1</v>
          </cell>
          <cell r="C11" t="str">
            <v>Foreign entity</v>
          </cell>
        </row>
        <row r="12">
          <cell r="A12" t="str">
            <v>Dublin 2</v>
          </cell>
          <cell r="C12" t="str">
            <v>Other</v>
          </cell>
        </row>
        <row r="13">
          <cell r="A13" t="str">
            <v>Dublin 3</v>
          </cell>
        </row>
        <row r="14">
          <cell r="A14" t="str">
            <v>Dublin 4</v>
          </cell>
        </row>
        <row r="15">
          <cell r="A15" t="str">
            <v>Dublin 5</v>
          </cell>
        </row>
        <row r="16">
          <cell r="A16" t="str">
            <v xml:space="preserve">Dublin 6 </v>
          </cell>
        </row>
        <row r="17">
          <cell r="A17" t="str">
            <v>Dublin 7</v>
          </cell>
        </row>
        <row r="18">
          <cell r="A18" t="str">
            <v>Dublin 6W</v>
          </cell>
        </row>
        <row r="19">
          <cell r="A19" t="str">
            <v>Dublin 8</v>
          </cell>
        </row>
        <row r="20">
          <cell r="A20" t="str">
            <v>Dublin 9</v>
          </cell>
        </row>
        <row r="21">
          <cell r="A21" t="str">
            <v xml:space="preserve">Dublin 10 </v>
          </cell>
        </row>
        <row r="22">
          <cell r="A22" t="str">
            <v>Dublin 11</v>
          </cell>
        </row>
        <row r="23">
          <cell r="A23" t="str">
            <v>Dublin 12</v>
          </cell>
        </row>
        <row r="24">
          <cell r="A24" t="str">
            <v>Dublin 13</v>
          </cell>
        </row>
        <row r="25">
          <cell r="A25" t="str">
            <v>Dublin 14</v>
          </cell>
        </row>
        <row r="26">
          <cell r="A26" t="str">
            <v>Dublin 15</v>
          </cell>
        </row>
        <row r="27">
          <cell r="A27" t="str">
            <v>Dublin 16</v>
          </cell>
        </row>
        <row r="28">
          <cell r="A28" t="str">
            <v>Dublin 17</v>
          </cell>
        </row>
        <row r="29">
          <cell r="A29" t="str">
            <v>Dublin 18</v>
          </cell>
        </row>
        <row r="30">
          <cell r="A30" t="str">
            <v>Dublin 20</v>
          </cell>
        </row>
        <row r="31">
          <cell r="A31" t="str">
            <v>Dublin 22</v>
          </cell>
        </row>
        <row r="32">
          <cell r="A32" t="str">
            <v>Dublin 24</v>
          </cell>
        </row>
        <row r="33">
          <cell r="A33" t="str">
            <v>Co. Dublin</v>
          </cell>
        </row>
        <row r="34">
          <cell r="A34" t="str">
            <v>Co. Fermanagh</v>
          </cell>
        </row>
        <row r="35">
          <cell r="A35" t="str">
            <v>Co. Galway</v>
          </cell>
        </row>
        <row r="36">
          <cell r="A36" t="str">
            <v>Co. Kerry</v>
          </cell>
        </row>
        <row r="37">
          <cell r="A37" t="str">
            <v>Co. Kildare</v>
          </cell>
        </row>
        <row r="38">
          <cell r="A38" t="str">
            <v>Co. Kilkenny</v>
          </cell>
        </row>
        <row r="39">
          <cell r="A39" t="str">
            <v>Co. Laois</v>
          </cell>
        </row>
        <row r="40">
          <cell r="A40" t="str">
            <v>Co. Leitrim</v>
          </cell>
        </row>
        <row r="41">
          <cell r="A41" t="str">
            <v>Co. Limerick</v>
          </cell>
        </row>
        <row r="42">
          <cell r="A42" t="str">
            <v>Co. Longford</v>
          </cell>
        </row>
        <row r="43">
          <cell r="A43" t="str">
            <v>Co. Louth</v>
          </cell>
        </row>
        <row r="44">
          <cell r="A44" t="str">
            <v>Co. Mayo</v>
          </cell>
        </row>
        <row r="45">
          <cell r="A45" t="str">
            <v>Co. Meath</v>
          </cell>
        </row>
        <row r="46">
          <cell r="A46" t="str">
            <v>Co. Monaghan</v>
          </cell>
        </row>
        <row r="47">
          <cell r="A47" t="str">
            <v>Co. Offaly</v>
          </cell>
        </row>
        <row r="48">
          <cell r="A48" t="str">
            <v>Co. Roscommon</v>
          </cell>
        </row>
        <row r="49">
          <cell r="A49" t="str">
            <v>Co. Sligo</v>
          </cell>
        </row>
        <row r="50">
          <cell r="A50" t="str">
            <v>Co. Tipperary</v>
          </cell>
        </row>
        <row r="51">
          <cell r="A51" t="str">
            <v>Co. Tyrone</v>
          </cell>
        </row>
        <row r="52">
          <cell r="A52" t="str">
            <v>Co. Waterford</v>
          </cell>
        </row>
        <row r="53">
          <cell r="A53" t="str">
            <v>Co. Westmeath</v>
          </cell>
        </row>
        <row r="54">
          <cell r="A54" t="str">
            <v>Co. Wexford</v>
          </cell>
        </row>
        <row r="55">
          <cell r="A55" t="str">
            <v>Co. Wicklow</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tents"/>
      <sheetName val="Notes on Completion"/>
      <sheetName val="Cover"/>
      <sheetName val="Cover (2)"/>
      <sheetName val="Section 1"/>
      <sheetName val="Section 2"/>
      <sheetName val="Section 3"/>
      <sheetName val="Section 4"/>
      <sheetName val="Section 5"/>
      <sheetName val="Section 6"/>
      <sheetName val="Section 7"/>
      <sheetName val="Section 8"/>
      <sheetName val="9. Declarations"/>
    </sheetNames>
    <sheetDataSet>
      <sheetData sheetId="0">
        <row r="2">
          <cell r="A2" t="str">
            <v>Co. Antrim</v>
          </cell>
          <cell r="I2" t="str">
            <v>Benefical Owner</v>
          </cell>
          <cell r="N2" t="str">
            <v>Passport</v>
          </cell>
        </row>
        <row r="3">
          <cell r="I3" t="str">
            <v>Benefical Owner &amp; Significant Influence</v>
          </cell>
          <cell r="N3" t="str">
            <v>Driving License</v>
          </cell>
        </row>
        <row r="4">
          <cell r="I4" t="str">
            <v>Controllor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tents"/>
      <sheetName val="Notes on Completion"/>
      <sheetName val="Section 1"/>
      <sheetName val="Section 2"/>
      <sheetName val="Section 3"/>
      <sheetName val="Section 4"/>
      <sheetName val="Section 5"/>
      <sheetName val="Section 6"/>
      <sheetName val="Section 7"/>
      <sheetName val="Section 8"/>
      <sheetName val="9. Declarations"/>
    </sheetNames>
    <sheetDataSet>
      <sheetData sheetId="0">
        <row r="2">
          <cell r="M2" t="str">
            <v>Current</v>
          </cell>
        </row>
        <row r="3">
          <cell r="M3" t="str">
            <v>Previous</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n.wikipedia.org/wiki/South_Dublin" TargetMode="External"/><Relationship Id="rId1" Type="http://schemas.openxmlformats.org/officeDocument/2006/relationships/hyperlink" Target="https://en.wikipedia.org/wiki/D%C3%BAn_Laoghaire%E2%80%93Rathdown"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3.xml"/><Relationship Id="rId3" Type="http://schemas.openxmlformats.org/officeDocument/2006/relationships/vmlDrawing" Target="../drawings/vmlDrawing7.vml"/><Relationship Id="rId7" Type="http://schemas.openxmlformats.org/officeDocument/2006/relationships/ctrlProp" Target="../ctrlProps/ctrlProp122.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121.xml"/><Relationship Id="rId11" Type="http://schemas.openxmlformats.org/officeDocument/2006/relationships/ctrlProp" Target="../ctrlProps/ctrlProp126.xml"/><Relationship Id="rId5" Type="http://schemas.openxmlformats.org/officeDocument/2006/relationships/ctrlProp" Target="../ctrlProps/ctrlProp120.xml"/><Relationship Id="rId10" Type="http://schemas.openxmlformats.org/officeDocument/2006/relationships/ctrlProp" Target="../ctrlProps/ctrlProp125.xml"/><Relationship Id="rId4" Type="http://schemas.openxmlformats.org/officeDocument/2006/relationships/ctrlProp" Target="../ctrlProps/ctrlProp119.xml"/><Relationship Id="rId9" Type="http://schemas.openxmlformats.org/officeDocument/2006/relationships/ctrlProp" Target="../ctrlProps/ctrlProp12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7.xml"/><Relationship Id="rId20" Type="http://schemas.openxmlformats.org/officeDocument/2006/relationships/ctrlProp" Target="../ctrlProps/ctrlProp31.xml"/><Relationship Id="rId29" Type="http://schemas.openxmlformats.org/officeDocument/2006/relationships/ctrlProp" Target="../ctrlProps/ctrlProp40.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vmlDrawing" Target="../drawings/vmlDrawing4.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4.xml"/><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printerSettings" Target="../printerSettings/printerSettings7.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3" Type="http://schemas.openxmlformats.org/officeDocument/2006/relationships/vmlDrawing" Target="../drawings/vmlDrawing5.v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2" Type="http://schemas.openxmlformats.org/officeDocument/2006/relationships/drawing" Target="../drawings/drawing5.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41" Type="http://schemas.openxmlformats.org/officeDocument/2006/relationships/ctrlProp" Target="../ctrlProps/ctrlProp102.xml"/><Relationship Id="rId1" Type="http://schemas.openxmlformats.org/officeDocument/2006/relationships/printerSettings" Target="../printerSettings/printerSettings8.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3" Type="http://schemas.openxmlformats.org/officeDocument/2006/relationships/vmlDrawing" Target="../drawings/vmlDrawing6.vml"/><Relationship Id="rId7" Type="http://schemas.openxmlformats.org/officeDocument/2006/relationships/ctrlProp" Target="../ctrlProps/ctrlProp112.xml"/><Relationship Id="rId12" Type="http://schemas.openxmlformats.org/officeDocument/2006/relationships/ctrlProp" Target="../ctrlProps/ctrlProp117.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111.xml"/><Relationship Id="rId11" Type="http://schemas.openxmlformats.org/officeDocument/2006/relationships/ctrlProp" Target="../ctrlProps/ctrlProp116.xml"/><Relationship Id="rId5" Type="http://schemas.openxmlformats.org/officeDocument/2006/relationships/ctrlProp" Target="../ctrlProps/ctrlProp110.xml"/><Relationship Id="rId10" Type="http://schemas.openxmlformats.org/officeDocument/2006/relationships/ctrlProp" Target="../ctrlProps/ctrlProp115.xml"/><Relationship Id="rId4" Type="http://schemas.openxmlformats.org/officeDocument/2006/relationships/ctrlProp" Target="../ctrlProps/ctrlProp109.xml"/><Relationship Id="rId9" Type="http://schemas.openxmlformats.org/officeDocument/2006/relationships/ctrlProp" Target="../ctrlProps/ctrlProp1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AM246"/>
  <sheetViews>
    <sheetView workbookViewId="0"/>
  </sheetViews>
  <sheetFormatPr defaultRowHeight="14.25" x14ac:dyDescent="0.2"/>
  <cols>
    <col min="1" max="1" width="14.28515625" style="27" bestFit="1" customWidth="1"/>
    <col min="2" max="2" width="9.140625" style="27"/>
    <col min="3" max="3" width="23.7109375" style="27" bestFit="1" customWidth="1"/>
    <col min="4" max="4" width="9.140625" style="27"/>
    <col min="5" max="5" width="49.7109375" style="27" bestFit="1" customWidth="1"/>
    <col min="6" max="6" width="9.140625" style="27"/>
    <col min="7" max="7" width="31.5703125" style="27" customWidth="1"/>
    <col min="8" max="8" width="9.140625" style="27"/>
    <col min="9" max="9" width="17.140625" style="27" bestFit="1" customWidth="1"/>
    <col min="10" max="10" width="9.140625" style="27"/>
    <col min="11" max="11" width="20.85546875" style="27" bestFit="1" customWidth="1"/>
    <col min="12" max="12" width="9.140625" style="27"/>
    <col min="13" max="13" width="16" style="27" bestFit="1" customWidth="1"/>
    <col min="14" max="14" width="9.140625" style="27"/>
    <col min="15" max="15" width="9.5703125" style="27" bestFit="1" customWidth="1"/>
    <col min="16" max="16" width="9.5703125" style="27" customWidth="1"/>
    <col min="17" max="17" width="18.140625" style="27" customWidth="1"/>
    <col min="18" max="18" width="9.140625" style="27"/>
    <col min="19" max="19" width="16" style="96" customWidth="1"/>
    <col min="20" max="20" width="9.140625" style="27"/>
    <col min="21" max="21" width="13.85546875" style="96" customWidth="1"/>
    <col min="22" max="22" width="9.140625" style="27"/>
    <col min="23" max="23" width="27" style="27" bestFit="1" customWidth="1"/>
    <col min="24" max="25" width="9.140625" style="27"/>
    <col min="26" max="26" width="45.5703125" style="27" customWidth="1"/>
    <col min="27" max="27" width="9.140625" style="27"/>
    <col min="28" max="28" width="26.140625" style="27" bestFit="1" customWidth="1"/>
    <col min="29" max="29" width="9.140625" style="27"/>
    <col min="30" max="30" width="20.85546875" style="27" bestFit="1" customWidth="1"/>
    <col min="31" max="31" width="13.140625" style="27" bestFit="1" customWidth="1"/>
    <col min="32" max="32" width="9.140625" style="27"/>
    <col min="33" max="33" width="17.5703125" style="27" bestFit="1" customWidth="1"/>
    <col min="34" max="34" width="12.140625" style="27" bestFit="1" customWidth="1"/>
    <col min="35" max="35" width="5.7109375" style="27" customWidth="1"/>
    <col min="36" max="36" width="9.140625" style="27"/>
    <col min="37" max="37" width="20.85546875" style="27" bestFit="1" customWidth="1"/>
    <col min="38" max="38" width="37.140625" style="27" bestFit="1" customWidth="1"/>
    <col min="39" max="16384" width="9.140625" style="27"/>
  </cols>
  <sheetData>
    <row r="1" spans="1:39" ht="15" x14ac:dyDescent="0.25">
      <c r="A1" s="26" t="s">
        <v>26</v>
      </c>
      <c r="C1" s="26" t="s">
        <v>27</v>
      </c>
      <c r="E1" s="26" t="s">
        <v>28</v>
      </c>
      <c r="G1" s="26" t="s">
        <v>596</v>
      </c>
      <c r="I1" s="26" t="s">
        <v>29</v>
      </c>
      <c r="K1" s="26" t="s">
        <v>30</v>
      </c>
      <c r="M1" s="26" t="s">
        <v>31</v>
      </c>
      <c r="O1" s="26" t="s">
        <v>32</v>
      </c>
      <c r="Q1" s="28" t="s">
        <v>33</v>
      </c>
      <c r="S1" s="95" t="s">
        <v>608</v>
      </c>
      <c r="U1" s="95" t="s">
        <v>610</v>
      </c>
      <c r="W1" s="28" t="s">
        <v>633</v>
      </c>
      <c r="Y1" s="218"/>
      <c r="Z1" s="26" t="s">
        <v>667</v>
      </c>
      <c r="AB1" s="26" t="s">
        <v>760</v>
      </c>
    </row>
    <row r="2" spans="1:39" ht="15" x14ac:dyDescent="0.2">
      <c r="A2" s="11" t="s">
        <v>34</v>
      </c>
      <c r="C2" s="11" t="s">
        <v>35</v>
      </c>
      <c r="E2" s="11" t="s">
        <v>36</v>
      </c>
      <c r="G2" s="35" t="s">
        <v>371</v>
      </c>
      <c r="I2" s="27" t="s">
        <v>37</v>
      </c>
      <c r="K2" s="27" t="s">
        <v>38</v>
      </c>
      <c r="M2" s="27" t="s">
        <v>39</v>
      </c>
      <c r="O2" s="27" t="s">
        <v>40</v>
      </c>
      <c r="Q2" s="27" t="s">
        <v>41</v>
      </c>
      <c r="S2" s="96">
        <v>1</v>
      </c>
      <c r="U2" s="96">
        <v>1</v>
      </c>
      <c r="W2" s="27" t="s">
        <v>39</v>
      </c>
      <c r="Y2" s="219" t="s">
        <v>668</v>
      </c>
      <c r="Z2" s="220" t="s">
        <v>669</v>
      </c>
      <c r="AB2" s="11" t="s">
        <v>46</v>
      </c>
      <c r="AD2" s="27" t="s">
        <v>42</v>
      </c>
      <c r="AE2" s="27" t="str">
        <f>""</f>
        <v/>
      </c>
      <c r="AG2" s="27" t="s">
        <v>42</v>
      </c>
      <c r="AH2" s="27">
        <v>0</v>
      </c>
      <c r="AI2" s="27">
        <v>1</v>
      </c>
      <c r="AK2" s="27" t="s">
        <v>43</v>
      </c>
      <c r="AL2" s="27" t="s">
        <v>44</v>
      </c>
      <c r="AM2" s="27">
        <v>0</v>
      </c>
    </row>
    <row r="3" spans="1:39" ht="15" x14ac:dyDescent="0.2">
      <c r="A3" s="11" t="s">
        <v>45</v>
      </c>
      <c r="C3" s="11" t="s">
        <v>46</v>
      </c>
      <c r="E3" s="11" t="s">
        <v>47</v>
      </c>
      <c r="G3" s="35" t="s">
        <v>372</v>
      </c>
      <c r="I3" s="27" t="s">
        <v>48</v>
      </c>
      <c r="K3" s="27" t="s">
        <v>48</v>
      </c>
      <c r="M3" s="27" t="s">
        <v>49</v>
      </c>
      <c r="O3" s="27" t="s">
        <v>50</v>
      </c>
      <c r="Q3" s="27" t="s">
        <v>51</v>
      </c>
      <c r="S3" s="96">
        <v>2</v>
      </c>
      <c r="U3" s="96">
        <v>2</v>
      </c>
      <c r="W3" s="27" t="s">
        <v>634</v>
      </c>
      <c r="Y3" s="219" t="s">
        <v>668</v>
      </c>
      <c r="Z3" s="220" t="s">
        <v>670</v>
      </c>
      <c r="AB3" s="11" t="s">
        <v>56</v>
      </c>
      <c r="AD3" s="27" t="s">
        <v>43</v>
      </c>
      <c r="AE3" s="27" t="s">
        <v>52</v>
      </c>
      <c r="AG3" s="27" t="s">
        <v>43</v>
      </c>
      <c r="AH3" s="27" t="s">
        <v>52</v>
      </c>
      <c r="AI3" s="27">
        <v>0</v>
      </c>
      <c r="AK3" s="27" t="s">
        <v>53</v>
      </c>
      <c r="AL3" s="27" t="s">
        <v>54</v>
      </c>
      <c r="AM3" s="27">
        <v>0</v>
      </c>
    </row>
    <row r="4" spans="1:39" ht="15" x14ac:dyDescent="0.2">
      <c r="A4" s="11" t="s">
        <v>55</v>
      </c>
      <c r="C4" s="11" t="s">
        <v>56</v>
      </c>
      <c r="E4" s="11" t="s">
        <v>57</v>
      </c>
      <c r="G4" s="35" t="s">
        <v>373</v>
      </c>
      <c r="I4" s="27" t="s">
        <v>58</v>
      </c>
      <c r="K4" s="27" t="s">
        <v>58</v>
      </c>
      <c r="S4" s="96">
        <v>3</v>
      </c>
      <c r="U4" s="96">
        <v>3</v>
      </c>
      <c r="W4" s="27" t="s">
        <v>61</v>
      </c>
      <c r="Y4" s="219" t="s">
        <v>668</v>
      </c>
      <c r="Z4" s="220" t="s">
        <v>671</v>
      </c>
      <c r="AB4" s="11" t="s">
        <v>761</v>
      </c>
      <c r="AD4" s="27" t="s">
        <v>53</v>
      </c>
      <c r="AE4" s="27" t="s">
        <v>59</v>
      </c>
      <c r="AG4" s="27" t="s">
        <v>53</v>
      </c>
      <c r="AH4" s="27" t="s">
        <v>59</v>
      </c>
      <c r="AI4" s="27">
        <v>0</v>
      </c>
      <c r="AK4" s="27" t="s">
        <v>60</v>
      </c>
      <c r="AL4" s="27" t="s">
        <v>61</v>
      </c>
      <c r="AM4" s="27">
        <v>0</v>
      </c>
    </row>
    <row r="5" spans="1:39" ht="15" x14ac:dyDescent="0.2">
      <c r="A5" s="11" t="s">
        <v>62</v>
      </c>
      <c r="C5" s="11" t="s">
        <v>63</v>
      </c>
      <c r="E5" s="11" t="s">
        <v>64</v>
      </c>
      <c r="G5" s="35" t="s">
        <v>374</v>
      </c>
      <c r="S5" s="96">
        <v>4</v>
      </c>
      <c r="U5" s="96">
        <v>4</v>
      </c>
      <c r="W5" s="27" t="s">
        <v>647</v>
      </c>
      <c r="Y5" s="219" t="s">
        <v>668</v>
      </c>
      <c r="Z5" s="220" t="s">
        <v>672</v>
      </c>
      <c r="AB5" s="11" t="s">
        <v>63</v>
      </c>
      <c r="AD5" s="27" t="s">
        <v>60</v>
      </c>
      <c r="AE5" s="27" t="s">
        <v>65</v>
      </c>
      <c r="AG5" s="27" t="s">
        <v>60</v>
      </c>
      <c r="AH5" s="27" t="s">
        <v>65</v>
      </c>
      <c r="AI5" s="27">
        <v>0</v>
      </c>
      <c r="AK5" s="27" t="s">
        <v>66</v>
      </c>
      <c r="AL5" s="27" t="s">
        <v>67</v>
      </c>
      <c r="AM5" s="27">
        <v>0</v>
      </c>
    </row>
    <row r="6" spans="1:39" ht="15" x14ac:dyDescent="0.2">
      <c r="A6" s="11" t="s">
        <v>68</v>
      </c>
      <c r="C6" s="11" t="s">
        <v>69</v>
      </c>
      <c r="E6" s="11" t="s">
        <v>70</v>
      </c>
      <c r="G6" s="35" t="s">
        <v>375</v>
      </c>
      <c r="S6" s="96">
        <v>5</v>
      </c>
      <c r="U6" s="96">
        <v>5</v>
      </c>
      <c r="Y6" s="219" t="s">
        <v>668</v>
      </c>
      <c r="Z6" s="220" t="s">
        <v>673</v>
      </c>
      <c r="AB6" s="11" t="s">
        <v>69</v>
      </c>
      <c r="AD6" s="27" t="s">
        <v>71</v>
      </c>
      <c r="AE6" s="27" t="s">
        <v>72</v>
      </c>
      <c r="AG6" s="27" t="s">
        <v>71</v>
      </c>
      <c r="AH6" s="27" t="s">
        <v>72</v>
      </c>
      <c r="AI6" s="27">
        <v>1</v>
      </c>
      <c r="AK6" s="27" t="s">
        <v>73</v>
      </c>
      <c r="AL6" s="27" t="s">
        <v>54</v>
      </c>
      <c r="AM6" s="27">
        <v>0</v>
      </c>
    </row>
    <row r="7" spans="1:39" ht="15" x14ac:dyDescent="0.2">
      <c r="A7" s="11" t="s">
        <v>74</v>
      </c>
      <c r="C7" s="11" t="s">
        <v>75</v>
      </c>
      <c r="E7" s="11" t="s">
        <v>76</v>
      </c>
      <c r="G7" s="35" t="s">
        <v>376</v>
      </c>
      <c r="S7" s="96">
        <v>6</v>
      </c>
      <c r="U7" s="96" t="s">
        <v>611</v>
      </c>
      <c r="Y7" s="219" t="s">
        <v>668</v>
      </c>
      <c r="Z7" s="220" t="s">
        <v>674</v>
      </c>
      <c r="AB7" s="11" t="s">
        <v>75</v>
      </c>
      <c r="AD7" s="27" t="s">
        <v>77</v>
      </c>
      <c r="AE7" s="27" t="s">
        <v>72</v>
      </c>
      <c r="AG7" s="27" t="s">
        <v>77</v>
      </c>
      <c r="AH7" s="27" t="s">
        <v>72</v>
      </c>
      <c r="AI7" s="27">
        <v>1</v>
      </c>
      <c r="AK7" s="27" t="s">
        <v>71</v>
      </c>
      <c r="AL7" s="27" t="s">
        <v>78</v>
      </c>
      <c r="AM7" s="27">
        <v>1</v>
      </c>
    </row>
    <row r="8" spans="1:39" ht="15" x14ac:dyDescent="0.2">
      <c r="A8" s="11" t="s">
        <v>79</v>
      </c>
      <c r="C8" s="11" t="s">
        <v>80</v>
      </c>
      <c r="E8" s="11" t="s">
        <v>81</v>
      </c>
      <c r="G8" s="35" t="s">
        <v>377</v>
      </c>
      <c r="S8" s="96">
        <v>7</v>
      </c>
      <c r="Y8" s="219" t="s">
        <v>668</v>
      </c>
      <c r="Z8" s="220" t="s">
        <v>675</v>
      </c>
      <c r="AB8" s="11" t="s">
        <v>84</v>
      </c>
      <c r="AD8" s="27" t="s">
        <v>66</v>
      </c>
      <c r="AE8" s="27" t="s">
        <v>72</v>
      </c>
      <c r="AG8" s="27" t="s">
        <v>66</v>
      </c>
      <c r="AH8" s="27" t="s">
        <v>72</v>
      </c>
      <c r="AI8" s="27">
        <v>1</v>
      </c>
      <c r="AK8" s="27" t="s">
        <v>77</v>
      </c>
      <c r="AL8" s="27" t="s">
        <v>82</v>
      </c>
      <c r="AM8" s="27">
        <v>1</v>
      </c>
    </row>
    <row r="9" spans="1:39" ht="15" x14ac:dyDescent="0.2">
      <c r="A9" s="11" t="s">
        <v>83</v>
      </c>
      <c r="C9" s="11" t="s">
        <v>84</v>
      </c>
      <c r="E9" s="11" t="s">
        <v>85</v>
      </c>
      <c r="G9" s="35" t="s">
        <v>378</v>
      </c>
      <c r="S9" s="96">
        <v>8</v>
      </c>
      <c r="Y9" s="219" t="s">
        <v>668</v>
      </c>
      <c r="Z9" s="220" t="s">
        <v>676</v>
      </c>
      <c r="AB9" s="11" t="s">
        <v>762</v>
      </c>
      <c r="AD9" s="27" t="s">
        <v>73</v>
      </c>
      <c r="AE9" s="27" t="s">
        <v>72</v>
      </c>
      <c r="AG9" s="27" t="s">
        <v>73</v>
      </c>
      <c r="AH9" s="27" t="s">
        <v>72</v>
      </c>
      <c r="AI9" s="27">
        <v>1</v>
      </c>
      <c r="AK9" s="27" t="s">
        <v>42</v>
      </c>
      <c r="AL9" s="27" t="s">
        <v>86</v>
      </c>
      <c r="AM9" s="27">
        <v>1</v>
      </c>
    </row>
    <row r="10" spans="1:39" ht="15" x14ac:dyDescent="0.2">
      <c r="A10" s="11" t="s">
        <v>87</v>
      </c>
      <c r="C10" s="11" t="s">
        <v>88</v>
      </c>
      <c r="E10" s="11" t="s">
        <v>89</v>
      </c>
      <c r="G10" s="35" t="s">
        <v>379</v>
      </c>
      <c r="S10" s="96">
        <v>9</v>
      </c>
      <c r="Y10" s="219" t="s">
        <v>668</v>
      </c>
      <c r="Z10" s="220" t="s">
        <v>677</v>
      </c>
      <c r="AB10" s="14" t="s">
        <v>61</v>
      </c>
    </row>
    <row r="11" spans="1:39" ht="15" x14ac:dyDescent="0.2">
      <c r="A11" s="11" t="s">
        <v>90</v>
      </c>
      <c r="C11" s="14" t="s">
        <v>91</v>
      </c>
      <c r="E11" s="11" t="s">
        <v>92</v>
      </c>
      <c r="G11" s="35" t="s">
        <v>380</v>
      </c>
      <c r="S11" s="96">
        <v>10</v>
      </c>
      <c r="Y11" s="219" t="s">
        <v>668</v>
      </c>
      <c r="Z11" s="220" t="s">
        <v>678</v>
      </c>
    </row>
    <row r="12" spans="1:39" ht="15" x14ac:dyDescent="0.2">
      <c r="A12" s="11" t="s">
        <v>93</v>
      </c>
      <c r="E12" s="11" t="s">
        <v>94</v>
      </c>
      <c r="G12" s="35" t="s">
        <v>381</v>
      </c>
      <c r="S12" s="96" t="s">
        <v>609</v>
      </c>
      <c r="Y12" s="219" t="s">
        <v>668</v>
      </c>
      <c r="Z12" s="220" t="s">
        <v>679</v>
      </c>
    </row>
    <row r="13" spans="1:39" ht="15" x14ac:dyDescent="0.2">
      <c r="A13" s="11" t="s">
        <v>95</v>
      </c>
      <c r="E13" s="11" t="s">
        <v>96</v>
      </c>
      <c r="G13" s="35" t="s">
        <v>382</v>
      </c>
      <c r="Y13" s="219" t="s">
        <v>668</v>
      </c>
      <c r="Z13" s="220" t="s">
        <v>680</v>
      </c>
    </row>
    <row r="14" spans="1:39" ht="15" x14ac:dyDescent="0.2">
      <c r="A14" s="11" t="s">
        <v>97</v>
      </c>
      <c r="E14" s="11" t="s">
        <v>98</v>
      </c>
      <c r="G14" s="35" t="s">
        <v>383</v>
      </c>
      <c r="Y14" s="219" t="s">
        <v>668</v>
      </c>
      <c r="Z14" s="220" t="s">
        <v>681</v>
      </c>
    </row>
    <row r="15" spans="1:39" ht="15" x14ac:dyDescent="0.2">
      <c r="A15" s="11" t="s">
        <v>99</v>
      </c>
      <c r="E15" s="11" t="s">
        <v>100</v>
      </c>
      <c r="G15" s="35" t="s">
        <v>384</v>
      </c>
      <c r="Y15" s="219" t="s">
        <v>668</v>
      </c>
      <c r="Z15" s="220" t="s">
        <v>682</v>
      </c>
    </row>
    <row r="16" spans="1:39" ht="15" x14ac:dyDescent="0.2">
      <c r="A16" s="11" t="s">
        <v>101</v>
      </c>
      <c r="E16" s="11" t="s">
        <v>102</v>
      </c>
      <c r="G16" s="35" t="s">
        <v>385</v>
      </c>
      <c r="Y16" s="219" t="s">
        <v>668</v>
      </c>
      <c r="Z16" s="220" t="s">
        <v>683</v>
      </c>
    </row>
    <row r="17" spans="1:26" ht="15" x14ac:dyDescent="0.2">
      <c r="A17" s="11" t="s">
        <v>103</v>
      </c>
      <c r="E17" s="11" t="s">
        <v>104</v>
      </c>
      <c r="G17" s="35" t="s">
        <v>386</v>
      </c>
      <c r="Y17" s="219" t="s">
        <v>668</v>
      </c>
      <c r="Z17" s="220" t="s">
        <v>684</v>
      </c>
    </row>
    <row r="18" spans="1:26" ht="15" x14ac:dyDescent="0.2">
      <c r="A18" s="11" t="s">
        <v>105</v>
      </c>
      <c r="E18" s="11" t="s">
        <v>106</v>
      </c>
      <c r="G18" s="35" t="s">
        <v>387</v>
      </c>
      <c r="Y18" s="219" t="s">
        <v>668</v>
      </c>
      <c r="Z18" s="220" t="s">
        <v>685</v>
      </c>
    </row>
    <row r="19" spans="1:26" ht="15" x14ac:dyDescent="0.2">
      <c r="A19" s="11" t="s">
        <v>107</v>
      </c>
      <c r="E19" s="11" t="s">
        <v>108</v>
      </c>
      <c r="G19" s="35" t="s">
        <v>388</v>
      </c>
      <c r="Y19" s="219" t="s">
        <v>668</v>
      </c>
      <c r="Z19" s="220" t="s">
        <v>686</v>
      </c>
    </row>
    <row r="20" spans="1:26" ht="15" x14ac:dyDescent="0.2">
      <c r="A20" s="11" t="s">
        <v>109</v>
      </c>
      <c r="E20" s="11" t="s">
        <v>110</v>
      </c>
      <c r="G20" s="35" t="s">
        <v>389</v>
      </c>
      <c r="Y20" s="219" t="s">
        <v>687</v>
      </c>
      <c r="Z20" s="220" t="s">
        <v>688</v>
      </c>
    </row>
    <row r="21" spans="1:26" ht="15" x14ac:dyDescent="0.2">
      <c r="A21" s="11" t="s">
        <v>111</v>
      </c>
      <c r="E21" s="11" t="s">
        <v>112</v>
      </c>
      <c r="G21" s="35" t="s">
        <v>390</v>
      </c>
      <c r="Y21" s="219" t="s">
        <v>687</v>
      </c>
      <c r="Z21" s="220" t="s">
        <v>689</v>
      </c>
    </row>
    <row r="22" spans="1:26" ht="15" x14ac:dyDescent="0.2">
      <c r="A22" s="11" t="s">
        <v>113</v>
      </c>
      <c r="E22" s="11" t="s">
        <v>114</v>
      </c>
      <c r="G22" s="35" t="s">
        <v>391</v>
      </c>
      <c r="Y22" s="219" t="s">
        <v>687</v>
      </c>
      <c r="Z22" s="220" t="s">
        <v>690</v>
      </c>
    </row>
    <row r="23" spans="1:26" ht="15" x14ac:dyDescent="0.2">
      <c r="A23" s="11" t="s">
        <v>115</v>
      </c>
      <c r="E23" s="11" t="s">
        <v>116</v>
      </c>
      <c r="G23" s="35" t="s">
        <v>392</v>
      </c>
      <c r="Y23" s="219" t="s">
        <v>687</v>
      </c>
      <c r="Z23" s="220" t="s">
        <v>691</v>
      </c>
    </row>
    <row r="24" spans="1:26" ht="15" x14ac:dyDescent="0.2">
      <c r="A24" s="11" t="s">
        <v>117</v>
      </c>
      <c r="E24" s="11" t="s">
        <v>118</v>
      </c>
      <c r="G24" s="35" t="s">
        <v>393</v>
      </c>
      <c r="Y24" s="219" t="s">
        <v>692</v>
      </c>
      <c r="Z24" s="220" t="s">
        <v>693</v>
      </c>
    </row>
    <row r="25" spans="1:26" ht="15" x14ac:dyDescent="0.2">
      <c r="A25" s="11" t="s">
        <v>119</v>
      </c>
      <c r="E25" s="11" t="s">
        <v>120</v>
      </c>
      <c r="G25" s="35" t="s">
        <v>394</v>
      </c>
      <c r="Y25" s="219" t="s">
        <v>692</v>
      </c>
      <c r="Z25" s="220" t="s">
        <v>694</v>
      </c>
    </row>
    <row r="26" spans="1:26" ht="15" x14ac:dyDescent="0.2">
      <c r="A26" s="11" t="s">
        <v>121</v>
      </c>
      <c r="E26" s="11" t="s">
        <v>122</v>
      </c>
      <c r="G26" s="35" t="s">
        <v>395</v>
      </c>
      <c r="Y26" s="219" t="s">
        <v>692</v>
      </c>
      <c r="Z26" s="220" t="s">
        <v>695</v>
      </c>
    </row>
    <row r="27" spans="1:26" ht="15" x14ac:dyDescent="0.2">
      <c r="A27" s="11" t="s">
        <v>123</v>
      </c>
      <c r="E27" s="11" t="s">
        <v>124</v>
      </c>
      <c r="G27" s="35" t="s">
        <v>396</v>
      </c>
      <c r="Y27" s="219" t="s">
        <v>696</v>
      </c>
      <c r="Z27" s="220" t="s">
        <v>697</v>
      </c>
    </row>
    <row r="28" spans="1:26" ht="15" x14ac:dyDescent="0.2">
      <c r="A28" s="11" t="s">
        <v>125</v>
      </c>
      <c r="E28" s="11" t="s">
        <v>126</v>
      </c>
      <c r="G28" s="35" t="s">
        <v>397</v>
      </c>
      <c r="Y28" s="219" t="s">
        <v>696</v>
      </c>
      <c r="Z28" s="220" t="s">
        <v>698</v>
      </c>
    </row>
    <row r="29" spans="1:26" ht="15" x14ac:dyDescent="0.2">
      <c r="A29" s="11" t="s">
        <v>127</v>
      </c>
      <c r="E29" s="11" t="s">
        <v>128</v>
      </c>
      <c r="G29" s="35" t="s">
        <v>398</v>
      </c>
      <c r="Y29" s="219" t="s">
        <v>696</v>
      </c>
      <c r="Z29" s="220" t="s">
        <v>699</v>
      </c>
    </row>
    <row r="30" spans="1:26" ht="15" x14ac:dyDescent="0.2">
      <c r="A30" s="11" t="s">
        <v>129</v>
      </c>
      <c r="E30" s="11" t="s">
        <v>130</v>
      </c>
      <c r="G30" s="35" t="s">
        <v>399</v>
      </c>
      <c r="Y30" s="219" t="s">
        <v>696</v>
      </c>
      <c r="Z30" s="220" t="s">
        <v>700</v>
      </c>
    </row>
    <row r="31" spans="1:26" ht="15" x14ac:dyDescent="0.2">
      <c r="A31" s="11" t="s">
        <v>131</v>
      </c>
      <c r="E31" s="11" t="s">
        <v>132</v>
      </c>
      <c r="G31" s="35" t="s">
        <v>400</v>
      </c>
      <c r="Y31" s="219" t="s">
        <v>701</v>
      </c>
      <c r="Z31" s="220" t="s">
        <v>702</v>
      </c>
    </row>
    <row r="32" spans="1:26" ht="15" x14ac:dyDescent="0.2">
      <c r="A32" s="11" t="s">
        <v>133</v>
      </c>
      <c r="E32" s="11" t="s">
        <v>134</v>
      </c>
      <c r="G32" s="35" t="s">
        <v>401</v>
      </c>
      <c r="Y32" s="219" t="s">
        <v>701</v>
      </c>
      <c r="Z32" s="220" t="s">
        <v>703</v>
      </c>
    </row>
    <row r="33" spans="1:26" ht="15" x14ac:dyDescent="0.2">
      <c r="A33" s="11" t="s">
        <v>135</v>
      </c>
      <c r="E33" s="11" t="s">
        <v>136</v>
      </c>
      <c r="G33" s="35" t="s">
        <v>402</v>
      </c>
      <c r="Y33" s="219" t="s">
        <v>701</v>
      </c>
      <c r="Z33" s="220" t="s">
        <v>704</v>
      </c>
    </row>
    <row r="34" spans="1:26" ht="15" x14ac:dyDescent="0.2">
      <c r="A34" s="11" t="s">
        <v>137</v>
      </c>
      <c r="E34" s="11" t="s">
        <v>138</v>
      </c>
      <c r="G34" s="35" t="s">
        <v>403</v>
      </c>
      <c r="Y34" s="219" t="s">
        <v>701</v>
      </c>
      <c r="Z34" s="220" t="s">
        <v>705</v>
      </c>
    </row>
    <row r="35" spans="1:26" ht="15" x14ac:dyDescent="0.2">
      <c r="A35" s="11" t="s">
        <v>139</v>
      </c>
      <c r="E35" s="11" t="s">
        <v>140</v>
      </c>
      <c r="G35" s="35" t="s">
        <v>404</v>
      </c>
      <c r="Y35" s="219" t="s">
        <v>701</v>
      </c>
      <c r="Z35" s="220" t="s">
        <v>706</v>
      </c>
    </row>
    <row r="36" spans="1:26" ht="15" x14ac:dyDescent="0.2">
      <c r="A36" s="11" t="s">
        <v>141</v>
      </c>
      <c r="E36" s="11" t="s">
        <v>142</v>
      </c>
      <c r="G36" s="35" t="s">
        <v>405</v>
      </c>
      <c r="Y36" s="219" t="s">
        <v>707</v>
      </c>
      <c r="Z36" s="220" t="s">
        <v>708</v>
      </c>
    </row>
    <row r="37" spans="1:26" ht="15" x14ac:dyDescent="0.2">
      <c r="A37" s="11" t="s">
        <v>143</v>
      </c>
      <c r="E37" s="11" t="s">
        <v>144</v>
      </c>
      <c r="G37" s="35" t="s">
        <v>406</v>
      </c>
      <c r="Y37" s="219" t="s">
        <v>707</v>
      </c>
      <c r="Z37" s="220" t="s">
        <v>709</v>
      </c>
    </row>
    <row r="38" spans="1:26" ht="15" x14ac:dyDescent="0.2">
      <c r="A38" s="11" t="s">
        <v>145</v>
      </c>
      <c r="E38" s="11" t="s">
        <v>146</v>
      </c>
      <c r="G38" s="35" t="s">
        <v>407</v>
      </c>
      <c r="Y38" s="219" t="s">
        <v>707</v>
      </c>
      <c r="Z38" s="220" t="s">
        <v>710</v>
      </c>
    </row>
    <row r="39" spans="1:26" ht="15" x14ac:dyDescent="0.2">
      <c r="A39" s="11" t="s">
        <v>147</v>
      </c>
      <c r="E39" s="11" t="s">
        <v>148</v>
      </c>
      <c r="G39" s="35" t="s">
        <v>408</v>
      </c>
      <c r="Y39" s="219" t="s">
        <v>707</v>
      </c>
      <c r="Z39" s="220" t="s">
        <v>711</v>
      </c>
    </row>
    <row r="40" spans="1:26" ht="15" x14ac:dyDescent="0.2">
      <c r="A40" s="11" t="s">
        <v>149</v>
      </c>
      <c r="E40" s="11" t="s">
        <v>150</v>
      </c>
      <c r="G40" s="35" t="s">
        <v>409</v>
      </c>
      <c r="Y40" s="219" t="s">
        <v>707</v>
      </c>
      <c r="Z40" s="220" t="s">
        <v>712</v>
      </c>
    </row>
    <row r="41" spans="1:26" ht="15" x14ac:dyDescent="0.2">
      <c r="A41" s="11" t="s">
        <v>151</v>
      </c>
      <c r="E41" s="11" t="s">
        <v>152</v>
      </c>
      <c r="G41" s="35" t="s">
        <v>410</v>
      </c>
      <c r="Y41" s="219" t="s">
        <v>713</v>
      </c>
      <c r="Z41" s="220" t="s">
        <v>714</v>
      </c>
    </row>
    <row r="42" spans="1:26" ht="15" x14ac:dyDescent="0.2">
      <c r="A42" s="11" t="s">
        <v>153</v>
      </c>
      <c r="E42" s="11" t="s">
        <v>154</v>
      </c>
      <c r="G42" s="35" t="s">
        <v>411</v>
      </c>
      <c r="Y42" s="219" t="s">
        <v>713</v>
      </c>
      <c r="Z42" s="220" t="s">
        <v>715</v>
      </c>
    </row>
    <row r="43" spans="1:26" ht="15" x14ac:dyDescent="0.2">
      <c r="A43" s="11" t="s">
        <v>155</v>
      </c>
      <c r="E43" s="11" t="s">
        <v>156</v>
      </c>
      <c r="G43" s="35" t="s">
        <v>412</v>
      </c>
      <c r="Y43" s="219" t="s">
        <v>713</v>
      </c>
      <c r="Z43" s="220" t="s">
        <v>716</v>
      </c>
    </row>
    <row r="44" spans="1:26" ht="15" x14ac:dyDescent="0.2">
      <c r="A44" s="11" t="s">
        <v>157</v>
      </c>
      <c r="E44" s="11" t="s">
        <v>158</v>
      </c>
      <c r="G44" s="35" t="s">
        <v>413</v>
      </c>
      <c r="Y44" s="219" t="s">
        <v>713</v>
      </c>
      <c r="Z44" s="220" t="s">
        <v>717</v>
      </c>
    </row>
    <row r="45" spans="1:26" ht="15" x14ac:dyDescent="0.2">
      <c r="A45" s="11" t="s">
        <v>159</v>
      </c>
      <c r="E45" s="11" t="s">
        <v>160</v>
      </c>
      <c r="G45" s="35" t="s">
        <v>414</v>
      </c>
      <c r="Y45" s="219" t="s">
        <v>718</v>
      </c>
      <c r="Z45" s="220" t="s">
        <v>719</v>
      </c>
    </row>
    <row r="46" spans="1:26" ht="15" x14ac:dyDescent="0.2">
      <c r="A46" s="11" t="s">
        <v>161</v>
      </c>
      <c r="E46" s="11" t="s">
        <v>162</v>
      </c>
      <c r="G46" s="35" t="s">
        <v>415</v>
      </c>
      <c r="Y46" s="219" t="s">
        <v>720</v>
      </c>
      <c r="Z46" s="220" t="s">
        <v>721</v>
      </c>
    </row>
    <row r="47" spans="1:26" ht="15" x14ac:dyDescent="0.2">
      <c r="A47" s="11" t="s">
        <v>163</v>
      </c>
      <c r="E47" s="11" t="s">
        <v>164</v>
      </c>
      <c r="G47" s="35" t="s">
        <v>416</v>
      </c>
      <c r="Y47" s="219" t="s">
        <v>722</v>
      </c>
      <c r="Z47" s="220" t="s">
        <v>723</v>
      </c>
    </row>
    <row r="48" spans="1:26" ht="15" x14ac:dyDescent="0.25">
      <c r="A48" s="11" t="s">
        <v>165</v>
      </c>
      <c r="E48" s="11" t="s">
        <v>166</v>
      </c>
      <c r="G48" s="35" t="s">
        <v>417</v>
      </c>
      <c r="Y48"/>
      <c r="Z48" s="220"/>
    </row>
    <row r="49" spans="1:7" ht="15" x14ac:dyDescent="0.2">
      <c r="A49" s="11" t="s">
        <v>167</v>
      </c>
      <c r="E49" s="11" t="s">
        <v>168</v>
      </c>
      <c r="G49" s="35" t="s">
        <v>418</v>
      </c>
    </row>
    <row r="50" spans="1:7" ht="15" x14ac:dyDescent="0.2">
      <c r="A50" s="11" t="s">
        <v>169</v>
      </c>
      <c r="E50" s="11" t="s">
        <v>170</v>
      </c>
      <c r="G50" s="35" t="s">
        <v>419</v>
      </c>
    </row>
    <row r="51" spans="1:7" ht="15" x14ac:dyDescent="0.2">
      <c r="A51" s="11" t="s">
        <v>171</v>
      </c>
      <c r="E51" s="11" t="s">
        <v>172</v>
      </c>
      <c r="G51" s="35" t="s">
        <v>420</v>
      </c>
    </row>
    <row r="52" spans="1:7" ht="15" x14ac:dyDescent="0.2">
      <c r="A52" s="11" t="s">
        <v>173</v>
      </c>
      <c r="E52" s="11" t="s">
        <v>174</v>
      </c>
      <c r="G52" s="35" t="s">
        <v>421</v>
      </c>
    </row>
    <row r="53" spans="1:7" ht="15" x14ac:dyDescent="0.2">
      <c r="A53" s="11" t="s">
        <v>175</v>
      </c>
      <c r="E53" s="11" t="s">
        <v>176</v>
      </c>
      <c r="G53" s="35" t="s">
        <v>422</v>
      </c>
    </row>
    <row r="54" spans="1:7" ht="15" x14ac:dyDescent="0.2">
      <c r="A54" s="11" t="s">
        <v>177</v>
      </c>
      <c r="E54" s="11" t="s">
        <v>178</v>
      </c>
      <c r="G54" s="35" t="s">
        <v>423</v>
      </c>
    </row>
    <row r="55" spans="1:7" ht="15" x14ac:dyDescent="0.2">
      <c r="A55" s="11" t="s">
        <v>179</v>
      </c>
      <c r="E55" s="11" t="s">
        <v>180</v>
      </c>
      <c r="G55" s="35" t="s">
        <v>424</v>
      </c>
    </row>
    <row r="56" spans="1:7" ht="15" x14ac:dyDescent="0.2">
      <c r="A56" s="11"/>
      <c r="E56" s="11" t="s">
        <v>181</v>
      </c>
      <c r="G56" s="35" t="s">
        <v>425</v>
      </c>
    </row>
    <row r="57" spans="1:7" ht="15" x14ac:dyDescent="0.2">
      <c r="A57" s="11"/>
      <c r="E57" s="11" t="s">
        <v>182</v>
      </c>
      <c r="G57" s="35" t="s">
        <v>426</v>
      </c>
    </row>
    <row r="58" spans="1:7" ht="15" x14ac:dyDescent="0.2">
      <c r="A58" s="11"/>
      <c r="E58" s="11" t="s">
        <v>183</v>
      </c>
      <c r="G58" s="35" t="s">
        <v>427</v>
      </c>
    </row>
    <row r="59" spans="1:7" ht="15" x14ac:dyDescent="0.2">
      <c r="A59" s="11"/>
      <c r="E59" s="11" t="s">
        <v>184</v>
      </c>
      <c r="G59" s="35" t="s">
        <v>428</v>
      </c>
    </row>
    <row r="60" spans="1:7" ht="15" x14ac:dyDescent="0.2">
      <c r="A60" s="11"/>
      <c r="E60" s="11" t="s">
        <v>185</v>
      </c>
      <c r="G60" s="35" t="s">
        <v>429</v>
      </c>
    </row>
    <row r="61" spans="1:7" ht="15" x14ac:dyDescent="0.2">
      <c r="A61" s="11"/>
      <c r="E61" s="11" t="s">
        <v>186</v>
      </c>
      <c r="G61" s="35" t="s">
        <v>430</v>
      </c>
    </row>
    <row r="62" spans="1:7" ht="15" x14ac:dyDescent="0.2">
      <c r="A62" s="11"/>
      <c r="E62" s="11" t="s">
        <v>187</v>
      </c>
      <c r="G62" s="35" t="s">
        <v>431</v>
      </c>
    </row>
    <row r="63" spans="1:7" ht="15" x14ac:dyDescent="0.2">
      <c r="A63" s="11"/>
      <c r="E63" s="11" t="s">
        <v>188</v>
      </c>
      <c r="G63" s="35" t="s">
        <v>432</v>
      </c>
    </row>
    <row r="64" spans="1:7" ht="15" x14ac:dyDescent="0.2">
      <c r="A64" s="11"/>
      <c r="E64" s="11" t="s">
        <v>189</v>
      </c>
      <c r="G64" s="35" t="s">
        <v>433</v>
      </c>
    </row>
    <row r="65" spans="1:7" ht="15" x14ac:dyDescent="0.2">
      <c r="A65" s="11"/>
      <c r="E65" s="11" t="s">
        <v>190</v>
      </c>
      <c r="G65" s="35" t="s">
        <v>434</v>
      </c>
    </row>
    <row r="66" spans="1:7" ht="15" x14ac:dyDescent="0.2">
      <c r="E66" s="11" t="s">
        <v>191</v>
      </c>
      <c r="G66" s="35" t="s">
        <v>435</v>
      </c>
    </row>
    <row r="67" spans="1:7" ht="15" x14ac:dyDescent="0.2">
      <c r="E67" s="11" t="s">
        <v>192</v>
      </c>
      <c r="G67" s="35" t="s">
        <v>436</v>
      </c>
    </row>
    <row r="68" spans="1:7" ht="15" x14ac:dyDescent="0.2">
      <c r="E68" s="11" t="s">
        <v>193</v>
      </c>
      <c r="G68" s="35" t="s">
        <v>437</v>
      </c>
    </row>
    <row r="69" spans="1:7" ht="15" x14ac:dyDescent="0.2">
      <c r="E69" s="11" t="s">
        <v>194</v>
      </c>
      <c r="G69" s="35" t="s">
        <v>438</v>
      </c>
    </row>
    <row r="70" spans="1:7" ht="15" x14ac:dyDescent="0.2">
      <c r="E70" s="11" t="s">
        <v>195</v>
      </c>
      <c r="G70" s="35" t="s">
        <v>439</v>
      </c>
    </row>
    <row r="71" spans="1:7" ht="15" x14ac:dyDescent="0.2">
      <c r="E71" s="11" t="s">
        <v>196</v>
      </c>
      <c r="G71" s="35" t="s">
        <v>440</v>
      </c>
    </row>
    <row r="72" spans="1:7" ht="15" x14ac:dyDescent="0.2">
      <c r="E72" s="11" t="s">
        <v>197</v>
      </c>
      <c r="G72" s="35" t="s">
        <v>441</v>
      </c>
    </row>
    <row r="73" spans="1:7" ht="15" x14ac:dyDescent="0.2">
      <c r="E73" s="11" t="s">
        <v>198</v>
      </c>
      <c r="G73" s="35" t="s">
        <v>442</v>
      </c>
    </row>
    <row r="74" spans="1:7" ht="15" x14ac:dyDescent="0.2">
      <c r="E74" s="11" t="s">
        <v>199</v>
      </c>
      <c r="G74" s="35" t="s">
        <v>443</v>
      </c>
    </row>
    <row r="75" spans="1:7" ht="15" x14ac:dyDescent="0.2">
      <c r="E75" s="11" t="s">
        <v>200</v>
      </c>
      <c r="G75" s="35" t="s">
        <v>444</v>
      </c>
    </row>
    <row r="76" spans="1:7" ht="15" x14ac:dyDescent="0.2">
      <c r="E76" s="11" t="s">
        <v>201</v>
      </c>
      <c r="G76" s="35" t="s">
        <v>445</v>
      </c>
    </row>
    <row r="77" spans="1:7" ht="15" x14ac:dyDescent="0.2">
      <c r="E77" s="11" t="s">
        <v>202</v>
      </c>
      <c r="G77" s="35" t="s">
        <v>446</v>
      </c>
    </row>
    <row r="78" spans="1:7" ht="15" x14ac:dyDescent="0.2">
      <c r="E78" s="11" t="s">
        <v>203</v>
      </c>
      <c r="G78" s="35" t="s">
        <v>447</v>
      </c>
    </row>
    <row r="79" spans="1:7" ht="15" x14ac:dyDescent="0.2">
      <c r="E79" s="11" t="s">
        <v>204</v>
      </c>
      <c r="G79" s="35" t="s">
        <v>448</v>
      </c>
    </row>
    <row r="80" spans="1:7" ht="15" x14ac:dyDescent="0.2">
      <c r="E80" s="11" t="s">
        <v>205</v>
      </c>
      <c r="G80" s="35" t="s">
        <v>449</v>
      </c>
    </row>
    <row r="81" spans="5:7" ht="15" x14ac:dyDescent="0.2">
      <c r="E81" s="11" t="s">
        <v>206</v>
      </c>
      <c r="G81" s="35" t="s">
        <v>450</v>
      </c>
    </row>
    <row r="82" spans="5:7" ht="15" x14ac:dyDescent="0.2">
      <c r="E82" s="11" t="s">
        <v>207</v>
      </c>
      <c r="G82" s="35" t="s">
        <v>451</v>
      </c>
    </row>
    <row r="83" spans="5:7" ht="15" x14ac:dyDescent="0.2">
      <c r="E83" s="11" t="s">
        <v>208</v>
      </c>
      <c r="G83" s="35" t="s">
        <v>452</v>
      </c>
    </row>
    <row r="84" spans="5:7" ht="15" x14ac:dyDescent="0.2">
      <c r="E84" s="11" t="s">
        <v>209</v>
      </c>
      <c r="G84" s="35" t="s">
        <v>453</v>
      </c>
    </row>
    <row r="85" spans="5:7" ht="15" x14ac:dyDescent="0.2">
      <c r="E85" s="11" t="s">
        <v>210</v>
      </c>
      <c r="G85" s="35" t="s">
        <v>454</v>
      </c>
    </row>
    <row r="86" spans="5:7" ht="15" x14ac:dyDescent="0.2">
      <c r="E86" s="11" t="s">
        <v>211</v>
      </c>
      <c r="G86" s="35" t="s">
        <v>455</v>
      </c>
    </row>
    <row r="87" spans="5:7" ht="15" x14ac:dyDescent="0.2">
      <c r="E87" s="11" t="s">
        <v>212</v>
      </c>
      <c r="G87" s="35" t="s">
        <v>456</v>
      </c>
    </row>
    <row r="88" spans="5:7" ht="15" x14ac:dyDescent="0.2">
      <c r="E88" s="11" t="s">
        <v>213</v>
      </c>
      <c r="G88" s="35" t="s">
        <v>457</v>
      </c>
    </row>
    <row r="89" spans="5:7" ht="15" x14ac:dyDescent="0.2">
      <c r="E89" s="11" t="s">
        <v>214</v>
      </c>
      <c r="G89" s="35" t="s">
        <v>458</v>
      </c>
    </row>
    <row r="90" spans="5:7" ht="15" x14ac:dyDescent="0.2">
      <c r="E90" s="11" t="s">
        <v>215</v>
      </c>
      <c r="G90" s="35" t="s">
        <v>459</v>
      </c>
    </row>
    <row r="91" spans="5:7" ht="15" x14ac:dyDescent="0.2">
      <c r="E91" s="11" t="s">
        <v>216</v>
      </c>
      <c r="G91" s="35" t="s">
        <v>460</v>
      </c>
    </row>
    <row r="92" spans="5:7" ht="15" x14ac:dyDescent="0.2">
      <c r="E92" s="11" t="s">
        <v>217</v>
      </c>
      <c r="G92" s="35" t="s">
        <v>461</v>
      </c>
    </row>
    <row r="93" spans="5:7" ht="15" x14ac:dyDescent="0.2">
      <c r="E93" s="11" t="s">
        <v>218</v>
      </c>
      <c r="G93" s="35" t="s">
        <v>462</v>
      </c>
    </row>
    <row r="94" spans="5:7" ht="15" x14ac:dyDescent="0.2">
      <c r="E94" s="11" t="s">
        <v>219</v>
      </c>
      <c r="G94" s="35" t="s">
        <v>463</v>
      </c>
    </row>
    <row r="95" spans="5:7" ht="15" x14ac:dyDescent="0.2">
      <c r="E95" s="11" t="s">
        <v>220</v>
      </c>
      <c r="G95" s="35" t="s">
        <v>464</v>
      </c>
    </row>
    <row r="96" spans="5:7" ht="15" x14ac:dyDescent="0.2">
      <c r="E96" s="11" t="s">
        <v>221</v>
      </c>
      <c r="G96" s="35" t="s">
        <v>465</v>
      </c>
    </row>
    <row r="97" spans="5:7" ht="15" x14ac:dyDescent="0.2">
      <c r="E97" s="11" t="s">
        <v>222</v>
      </c>
      <c r="G97" s="35" t="s">
        <v>466</v>
      </c>
    </row>
    <row r="98" spans="5:7" ht="15" x14ac:dyDescent="0.2">
      <c r="E98" s="11" t="s">
        <v>223</v>
      </c>
      <c r="G98" s="35" t="s">
        <v>467</v>
      </c>
    </row>
    <row r="99" spans="5:7" ht="15" x14ac:dyDescent="0.2">
      <c r="E99" s="11" t="s">
        <v>224</v>
      </c>
      <c r="G99" s="35" t="s">
        <v>468</v>
      </c>
    </row>
    <row r="100" spans="5:7" ht="15" x14ac:dyDescent="0.2">
      <c r="E100" s="11" t="s">
        <v>225</v>
      </c>
      <c r="G100" s="35" t="s">
        <v>469</v>
      </c>
    </row>
    <row r="101" spans="5:7" ht="15" x14ac:dyDescent="0.2">
      <c r="E101" s="11" t="s">
        <v>226</v>
      </c>
      <c r="G101" s="35" t="s">
        <v>470</v>
      </c>
    </row>
    <row r="102" spans="5:7" ht="15" x14ac:dyDescent="0.2">
      <c r="E102" s="11" t="s">
        <v>227</v>
      </c>
      <c r="G102" s="35" t="s">
        <v>471</v>
      </c>
    </row>
    <row r="103" spans="5:7" ht="15" x14ac:dyDescent="0.2">
      <c r="E103" s="11" t="s">
        <v>228</v>
      </c>
      <c r="G103" s="35" t="s">
        <v>472</v>
      </c>
    </row>
    <row r="104" spans="5:7" ht="15" x14ac:dyDescent="0.2">
      <c r="E104" s="11" t="s">
        <v>229</v>
      </c>
      <c r="G104" s="35" t="s">
        <v>473</v>
      </c>
    </row>
    <row r="105" spans="5:7" ht="15" x14ac:dyDescent="0.2">
      <c r="E105" s="11" t="s">
        <v>230</v>
      </c>
      <c r="G105" s="35" t="s">
        <v>474</v>
      </c>
    </row>
    <row r="106" spans="5:7" ht="15" x14ac:dyDescent="0.2">
      <c r="E106" s="11" t="s">
        <v>44</v>
      </c>
      <c r="G106" s="35" t="s">
        <v>475</v>
      </c>
    </row>
    <row r="107" spans="5:7" ht="15" x14ac:dyDescent="0.2">
      <c r="E107" s="11" t="s">
        <v>231</v>
      </c>
      <c r="G107" s="35" t="s">
        <v>476</v>
      </c>
    </row>
    <row r="108" spans="5:7" ht="15" x14ac:dyDescent="0.2">
      <c r="E108" s="11" t="s">
        <v>232</v>
      </c>
      <c r="G108" s="35" t="s">
        <v>477</v>
      </c>
    </row>
    <row r="109" spans="5:7" ht="15" x14ac:dyDescent="0.2">
      <c r="E109" s="11" t="s">
        <v>233</v>
      </c>
      <c r="G109" s="35" t="s">
        <v>478</v>
      </c>
    </row>
    <row r="110" spans="5:7" ht="15" x14ac:dyDescent="0.2">
      <c r="E110" s="11" t="s">
        <v>234</v>
      </c>
      <c r="G110" s="35" t="s">
        <v>479</v>
      </c>
    </row>
    <row r="111" spans="5:7" ht="15" x14ac:dyDescent="0.2">
      <c r="E111" s="11" t="s">
        <v>235</v>
      </c>
      <c r="G111" s="35" t="s">
        <v>480</v>
      </c>
    </row>
    <row r="112" spans="5:7" ht="15" x14ac:dyDescent="0.2">
      <c r="E112" s="11" t="s">
        <v>236</v>
      </c>
      <c r="G112" s="35" t="s">
        <v>481</v>
      </c>
    </row>
    <row r="113" spans="5:7" ht="15" x14ac:dyDescent="0.2">
      <c r="E113" s="11" t="s">
        <v>237</v>
      </c>
      <c r="G113" s="35" t="s">
        <v>482</v>
      </c>
    </row>
    <row r="114" spans="5:7" ht="15" x14ac:dyDescent="0.2">
      <c r="E114" s="11" t="s">
        <v>238</v>
      </c>
      <c r="G114" s="35" t="s">
        <v>483</v>
      </c>
    </row>
    <row r="115" spans="5:7" ht="15" x14ac:dyDescent="0.2">
      <c r="E115" s="11" t="s">
        <v>239</v>
      </c>
      <c r="G115" s="35" t="s">
        <v>484</v>
      </c>
    </row>
    <row r="116" spans="5:7" ht="15" x14ac:dyDescent="0.2">
      <c r="E116" s="11" t="s">
        <v>240</v>
      </c>
      <c r="G116" s="35" t="s">
        <v>485</v>
      </c>
    </row>
    <row r="117" spans="5:7" ht="15" x14ac:dyDescent="0.2">
      <c r="E117" s="11" t="s">
        <v>241</v>
      </c>
      <c r="G117" s="35" t="s">
        <v>486</v>
      </c>
    </row>
    <row r="118" spans="5:7" ht="15" x14ac:dyDescent="0.2">
      <c r="E118" s="11" t="s">
        <v>242</v>
      </c>
      <c r="G118" s="35" t="s">
        <v>487</v>
      </c>
    </row>
    <row r="119" spans="5:7" ht="15" x14ac:dyDescent="0.2">
      <c r="E119" s="11" t="s">
        <v>243</v>
      </c>
      <c r="G119" s="35" t="s">
        <v>488</v>
      </c>
    </row>
    <row r="120" spans="5:7" ht="15" x14ac:dyDescent="0.2">
      <c r="E120" s="11" t="s">
        <v>244</v>
      </c>
      <c r="G120" s="35" t="s">
        <v>489</v>
      </c>
    </row>
    <row r="121" spans="5:7" ht="15" x14ac:dyDescent="0.2">
      <c r="E121" s="11" t="s">
        <v>245</v>
      </c>
      <c r="G121" s="35" t="s">
        <v>490</v>
      </c>
    </row>
    <row r="122" spans="5:7" ht="15" x14ac:dyDescent="0.2">
      <c r="E122" s="11" t="s">
        <v>246</v>
      </c>
      <c r="G122" s="35" t="s">
        <v>491</v>
      </c>
    </row>
    <row r="123" spans="5:7" ht="15" x14ac:dyDescent="0.2">
      <c r="E123" s="11" t="s">
        <v>247</v>
      </c>
      <c r="G123" s="35" t="s">
        <v>492</v>
      </c>
    </row>
    <row r="124" spans="5:7" ht="15" x14ac:dyDescent="0.2">
      <c r="E124" s="11" t="s">
        <v>248</v>
      </c>
      <c r="G124" s="35" t="s">
        <v>493</v>
      </c>
    </row>
    <row r="125" spans="5:7" ht="15" x14ac:dyDescent="0.2">
      <c r="E125" s="11" t="s">
        <v>249</v>
      </c>
      <c r="G125" s="35" t="s">
        <v>494</v>
      </c>
    </row>
    <row r="126" spans="5:7" ht="15" x14ac:dyDescent="0.2">
      <c r="E126" s="11" t="s">
        <v>250</v>
      </c>
      <c r="G126" s="35" t="s">
        <v>495</v>
      </c>
    </row>
    <row r="127" spans="5:7" ht="15" x14ac:dyDescent="0.2">
      <c r="E127" s="11" t="s">
        <v>251</v>
      </c>
      <c r="G127" s="35" t="s">
        <v>496</v>
      </c>
    </row>
    <row r="128" spans="5:7" ht="15" x14ac:dyDescent="0.2">
      <c r="E128" s="11" t="s">
        <v>252</v>
      </c>
      <c r="G128" s="35" t="s">
        <v>497</v>
      </c>
    </row>
    <row r="129" spans="5:7" ht="15" x14ac:dyDescent="0.2">
      <c r="E129" s="11" t="s">
        <v>253</v>
      </c>
      <c r="G129" s="35" t="s">
        <v>498</v>
      </c>
    </row>
    <row r="130" spans="5:7" ht="15" x14ac:dyDescent="0.2">
      <c r="E130" s="11" t="s">
        <v>254</v>
      </c>
      <c r="G130" s="35" t="s">
        <v>499</v>
      </c>
    </row>
    <row r="131" spans="5:7" ht="15" x14ac:dyDescent="0.2">
      <c r="E131" s="11" t="s">
        <v>255</v>
      </c>
      <c r="G131" s="35" t="s">
        <v>500</v>
      </c>
    </row>
    <row r="132" spans="5:7" ht="15" x14ac:dyDescent="0.2">
      <c r="E132" s="11" t="s">
        <v>256</v>
      </c>
      <c r="G132" s="35" t="s">
        <v>501</v>
      </c>
    </row>
    <row r="133" spans="5:7" ht="15" x14ac:dyDescent="0.2">
      <c r="E133" s="11" t="s">
        <v>257</v>
      </c>
      <c r="G133" s="35" t="s">
        <v>502</v>
      </c>
    </row>
    <row r="134" spans="5:7" ht="15" x14ac:dyDescent="0.2">
      <c r="E134" s="11" t="s">
        <v>258</v>
      </c>
      <c r="G134" s="35" t="s">
        <v>503</v>
      </c>
    </row>
    <row r="135" spans="5:7" ht="15" x14ac:dyDescent="0.2">
      <c r="E135" s="11" t="s">
        <v>259</v>
      </c>
      <c r="G135" s="35" t="s">
        <v>504</v>
      </c>
    </row>
    <row r="136" spans="5:7" ht="15" x14ac:dyDescent="0.2">
      <c r="E136" s="11" t="s">
        <v>260</v>
      </c>
      <c r="G136" s="35" t="s">
        <v>505</v>
      </c>
    </row>
    <row r="137" spans="5:7" ht="15" x14ac:dyDescent="0.2">
      <c r="E137" s="11" t="s">
        <v>261</v>
      </c>
      <c r="G137" s="35" t="s">
        <v>506</v>
      </c>
    </row>
    <row r="138" spans="5:7" ht="15" x14ac:dyDescent="0.2">
      <c r="E138" s="11" t="s">
        <v>262</v>
      </c>
      <c r="G138" s="35" t="s">
        <v>507</v>
      </c>
    </row>
    <row r="139" spans="5:7" ht="15" x14ac:dyDescent="0.2">
      <c r="E139" s="11" t="s">
        <v>263</v>
      </c>
      <c r="G139" s="35" t="s">
        <v>508</v>
      </c>
    </row>
    <row r="140" spans="5:7" ht="15" x14ac:dyDescent="0.2">
      <c r="E140" s="11" t="s">
        <v>264</v>
      </c>
      <c r="G140" s="35" t="s">
        <v>509</v>
      </c>
    </row>
    <row r="141" spans="5:7" ht="15" x14ac:dyDescent="0.2">
      <c r="E141" s="11" t="s">
        <v>265</v>
      </c>
      <c r="G141" s="35" t="s">
        <v>510</v>
      </c>
    </row>
    <row r="142" spans="5:7" ht="15" x14ac:dyDescent="0.2">
      <c r="E142" s="11" t="s">
        <v>266</v>
      </c>
      <c r="G142" s="35" t="s">
        <v>511</v>
      </c>
    </row>
    <row r="143" spans="5:7" ht="15" x14ac:dyDescent="0.2">
      <c r="E143" s="11" t="s">
        <v>267</v>
      </c>
      <c r="G143" s="35" t="s">
        <v>512</v>
      </c>
    </row>
    <row r="144" spans="5:7" ht="15" x14ac:dyDescent="0.2">
      <c r="E144" s="11" t="s">
        <v>268</v>
      </c>
      <c r="G144" s="35" t="s">
        <v>513</v>
      </c>
    </row>
    <row r="145" spans="5:7" ht="15" x14ac:dyDescent="0.2">
      <c r="E145" s="11" t="s">
        <v>269</v>
      </c>
      <c r="G145" s="35" t="s">
        <v>514</v>
      </c>
    </row>
    <row r="146" spans="5:7" ht="15" x14ac:dyDescent="0.2">
      <c r="E146" s="11" t="s">
        <v>270</v>
      </c>
      <c r="G146" s="35" t="s">
        <v>515</v>
      </c>
    </row>
    <row r="147" spans="5:7" ht="15" x14ac:dyDescent="0.2">
      <c r="E147" s="11" t="s">
        <v>271</v>
      </c>
      <c r="G147" s="35" t="s">
        <v>516</v>
      </c>
    </row>
    <row r="148" spans="5:7" ht="15" x14ac:dyDescent="0.2">
      <c r="E148" s="11" t="s">
        <v>272</v>
      </c>
      <c r="G148" s="35" t="s">
        <v>517</v>
      </c>
    </row>
    <row r="149" spans="5:7" ht="15" x14ac:dyDescent="0.2">
      <c r="E149" s="11" t="s">
        <v>273</v>
      </c>
      <c r="G149" s="35" t="s">
        <v>518</v>
      </c>
    </row>
    <row r="150" spans="5:7" ht="15" x14ac:dyDescent="0.2">
      <c r="E150" s="11" t="s">
        <v>274</v>
      </c>
      <c r="G150" s="35" t="s">
        <v>519</v>
      </c>
    </row>
    <row r="151" spans="5:7" ht="15" x14ac:dyDescent="0.2">
      <c r="E151" s="11" t="s">
        <v>275</v>
      </c>
      <c r="G151" s="35" t="s">
        <v>520</v>
      </c>
    </row>
    <row r="152" spans="5:7" ht="15" x14ac:dyDescent="0.2">
      <c r="E152" s="11" t="s">
        <v>276</v>
      </c>
      <c r="G152" s="35" t="s">
        <v>521</v>
      </c>
    </row>
    <row r="153" spans="5:7" ht="15" x14ac:dyDescent="0.2">
      <c r="E153" s="11" t="s">
        <v>277</v>
      </c>
      <c r="G153" s="35" t="s">
        <v>522</v>
      </c>
    </row>
    <row r="154" spans="5:7" ht="15" x14ac:dyDescent="0.2">
      <c r="E154" s="11" t="s">
        <v>278</v>
      </c>
      <c r="G154" s="35" t="s">
        <v>523</v>
      </c>
    </row>
    <row r="155" spans="5:7" ht="15" x14ac:dyDescent="0.2">
      <c r="E155" s="11" t="s">
        <v>279</v>
      </c>
      <c r="G155" s="35" t="s">
        <v>524</v>
      </c>
    </row>
    <row r="156" spans="5:7" ht="15" x14ac:dyDescent="0.2">
      <c r="E156" s="11" t="s">
        <v>280</v>
      </c>
      <c r="G156" s="35" t="s">
        <v>525</v>
      </c>
    </row>
    <row r="157" spans="5:7" ht="15" x14ac:dyDescent="0.2">
      <c r="E157" s="11" t="s">
        <v>281</v>
      </c>
      <c r="G157" s="35" t="s">
        <v>526</v>
      </c>
    </row>
    <row r="158" spans="5:7" ht="15" x14ac:dyDescent="0.2">
      <c r="E158" s="11" t="s">
        <v>282</v>
      </c>
      <c r="G158" s="35" t="s">
        <v>527</v>
      </c>
    </row>
    <row r="159" spans="5:7" ht="15" x14ac:dyDescent="0.2">
      <c r="E159" s="11" t="s">
        <v>283</v>
      </c>
      <c r="G159" s="35" t="s">
        <v>528</v>
      </c>
    </row>
    <row r="160" spans="5:7" ht="15" x14ac:dyDescent="0.2">
      <c r="E160" s="11" t="s">
        <v>284</v>
      </c>
      <c r="G160" s="35" t="s">
        <v>529</v>
      </c>
    </row>
    <row r="161" spans="5:7" ht="15" x14ac:dyDescent="0.2">
      <c r="E161" s="11" t="s">
        <v>285</v>
      </c>
      <c r="G161" s="35" t="s">
        <v>530</v>
      </c>
    </row>
    <row r="162" spans="5:7" ht="15" x14ac:dyDescent="0.2">
      <c r="E162" s="11" t="s">
        <v>286</v>
      </c>
      <c r="G162" s="35" t="s">
        <v>531</v>
      </c>
    </row>
    <row r="163" spans="5:7" ht="15" x14ac:dyDescent="0.2">
      <c r="E163" s="11" t="s">
        <v>287</v>
      </c>
      <c r="G163" s="35" t="s">
        <v>532</v>
      </c>
    </row>
    <row r="164" spans="5:7" ht="15" x14ac:dyDescent="0.2">
      <c r="E164" s="11" t="s">
        <v>288</v>
      </c>
      <c r="G164" s="35" t="s">
        <v>533</v>
      </c>
    </row>
    <row r="165" spans="5:7" ht="15" x14ac:dyDescent="0.2">
      <c r="E165" s="11" t="s">
        <v>289</v>
      </c>
      <c r="G165" s="35" t="s">
        <v>534</v>
      </c>
    </row>
    <row r="166" spans="5:7" ht="15" x14ac:dyDescent="0.2">
      <c r="E166" s="11" t="s">
        <v>290</v>
      </c>
      <c r="G166" s="35" t="s">
        <v>535</v>
      </c>
    </row>
    <row r="167" spans="5:7" ht="15" x14ac:dyDescent="0.2">
      <c r="E167" s="11" t="s">
        <v>291</v>
      </c>
      <c r="G167" s="35" t="s">
        <v>536</v>
      </c>
    </row>
    <row r="168" spans="5:7" ht="15" x14ac:dyDescent="0.2">
      <c r="E168" s="11" t="s">
        <v>292</v>
      </c>
      <c r="G168" s="35" t="s">
        <v>537</v>
      </c>
    </row>
    <row r="169" spans="5:7" ht="15" x14ac:dyDescent="0.2">
      <c r="E169" s="11" t="s">
        <v>293</v>
      </c>
      <c r="G169" s="35" t="s">
        <v>538</v>
      </c>
    </row>
    <row r="170" spans="5:7" ht="15" x14ac:dyDescent="0.2">
      <c r="E170" s="11" t="s">
        <v>294</v>
      </c>
      <c r="G170" s="35" t="s">
        <v>539</v>
      </c>
    </row>
    <row r="171" spans="5:7" ht="15" x14ac:dyDescent="0.2">
      <c r="E171" s="11" t="s">
        <v>295</v>
      </c>
      <c r="G171" s="35" t="s">
        <v>540</v>
      </c>
    </row>
    <row r="172" spans="5:7" ht="15" x14ac:dyDescent="0.2">
      <c r="E172" s="11" t="s">
        <v>296</v>
      </c>
      <c r="G172" s="35" t="s">
        <v>541</v>
      </c>
    </row>
    <row r="173" spans="5:7" ht="15" x14ac:dyDescent="0.2">
      <c r="E173" s="11" t="s">
        <v>297</v>
      </c>
      <c r="G173" s="35" t="s">
        <v>542</v>
      </c>
    </row>
    <row r="174" spans="5:7" ht="15" x14ac:dyDescent="0.2">
      <c r="E174" s="11" t="s">
        <v>298</v>
      </c>
      <c r="G174" s="35" t="s">
        <v>543</v>
      </c>
    </row>
    <row r="175" spans="5:7" ht="15" x14ac:dyDescent="0.2">
      <c r="E175" s="11" t="s">
        <v>299</v>
      </c>
      <c r="G175" s="35" t="s">
        <v>544</v>
      </c>
    </row>
    <row r="176" spans="5:7" ht="15" x14ac:dyDescent="0.2">
      <c r="E176" s="11" t="s">
        <v>300</v>
      </c>
      <c r="G176" s="35" t="s">
        <v>545</v>
      </c>
    </row>
    <row r="177" spans="5:7" ht="15" x14ac:dyDescent="0.2">
      <c r="E177" s="11" t="s">
        <v>301</v>
      </c>
      <c r="G177" s="35" t="s">
        <v>546</v>
      </c>
    </row>
    <row r="178" spans="5:7" ht="15" x14ac:dyDescent="0.2">
      <c r="E178" s="11" t="s">
        <v>302</v>
      </c>
      <c r="G178" s="35" t="s">
        <v>547</v>
      </c>
    </row>
    <row r="179" spans="5:7" ht="15" x14ac:dyDescent="0.2">
      <c r="E179" s="11" t="s">
        <v>303</v>
      </c>
      <c r="G179" s="35" t="s">
        <v>548</v>
      </c>
    </row>
    <row r="180" spans="5:7" ht="15" x14ac:dyDescent="0.2">
      <c r="E180" s="11" t="s">
        <v>304</v>
      </c>
      <c r="G180" s="35" t="s">
        <v>549</v>
      </c>
    </row>
    <row r="181" spans="5:7" ht="15" x14ac:dyDescent="0.2">
      <c r="E181" s="11" t="s">
        <v>305</v>
      </c>
      <c r="G181" s="35" t="s">
        <v>550</v>
      </c>
    </row>
    <row r="182" spans="5:7" ht="15" x14ac:dyDescent="0.2">
      <c r="E182" s="11" t="s">
        <v>306</v>
      </c>
      <c r="G182" s="35" t="s">
        <v>551</v>
      </c>
    </row>
    <row r="183" spans="5:7" ht="15" x14ac:dyDescent="0.2">
      <c r="E183" s="11" t="s">
        <v>307</v>
      </c>
      <c r="G183" s="35" t="s">
        <v>552</v>
      </c>
    </row>
    <row r="184" spans="5:7" ht="15" x14ac:dyDescent="0.2">
      <c r="E184" s="11" t="s">
        <v>308</v>
      </c>
      <c r="G184" s="35" t="s">
        <v>553</v>
      </c>
    </row>
    <row r="185" spans="5:7" ht="15" x14ac:dyDescent="0.2">
      <c r="E185" s="11" t="s">
        <v>309</v>
      </c>
      <c r="G185" s="35" t="s">
        <v>554</v>
      </c>
    </row>
    <row r="186" spans="5:7" ht="15" x14ac:dyDescent="0.2">
      <c r="E186" s="11" t="s">
        <v>310</v>
      </c>
      <c r="G186" s="35" t="s">
        <v>555</v>
      </c>
    </row>
    <row r="187" spans="5:7" ht="15" x14ac:dyDescent="0.2">
      <c r="E187" s="11" t="s">
        <v>311</v>
      </c>
      <c r="G187" s="35" t="s">
        <v>556</v>
      </c>
    </row>
    <row r="188" spans="5:7" ht="15" x14ac:dyDescent="0.2">
      <c r="E188" s="11" t="s">
        <v>312</v>
      </c>
      <c r="G188" s="35" t="s">
        <v>557</v>
      </c>
    </row>
    <row r="189" spans="5:7" ht="15" x14ac:dyDescent="0.2">
      <c r="E189" s="11" t="s">
        <v>313</v>
      </c>
      <c r="G189" s="35" t="s">
        <v>558</v>
      </c>
    </row>
    <row r="190" spans="5:7" ht="15" x14ac:dyDescent="0.2">
      <c r="E190" s="11" t="s">
        <v>314</v>
      </c>
      <c r="G190" s="35" t="s">
        <v>559</v>
      </c>
    </row>
    <row r="191" spans="5:7" ht="15" x14ac:dyDescent="0.2">
      <c r="E191" s="11" t="s">
        <v>315</v>
      </c>
      <c r="G191" s="35" t="s">
        <v>560</v>
      </c>
    </row>
    <row r="192" spans="5:7" ht="15" x14ac:dyDescent="0.2">
      <c r="E192" s="11" t="s">
        <v>316</v>
      </c>
      <c r="G192" s="35" t="s">
        <v>561</v>
      </c>
    </row>
    <row r="193" spans="5:7" ht="15" x14ac:dyDescent="0.2">
      <c r="E193" s="11" t="s">
        <v>317</v>
      </c>
      <c r="G193" s="35" t="s">
        <v>562</v>
      </c>
    </row>
    <row r="194" spans="5:7" ht="15" x14ac:dyDescent="0.2">
      <c r="E194" s="11" t="s">
        <v>318</v>
      </c>
      <c r="G194" s="35" t="s">
        <v>563</v>
      </c>
    </row>
    <row r="195" spans="5:7" ht="15" x14ac:dyDescent="0.2">
      <c r="E195" s="11" t="s">
        <v>319</v>
      </c>
      <c r="G195" s="35" t="s">
        <v>564</v>
      </c>
    </row>
    <row r="196" spans="5:7" ht="15" x14ac:dyDescent="0.2">
      <c r="E196" s="11" t="s">
        <v>320</v>
      </c>
      <c r="G196" s="35" t="s">
        <v>565</v>
      </c>
    </row>
    <row r="197" spans="5:7" ht="15" x14ac:dyDescent="0.2">
      <c r="E197" s="11" t="s">
        <v>321</v>
      </c>
      <c r="G197" s="35" t="s">
        <v>566</v>
      </c>
    </row>
    <row r="198" spans="5:7" ht="15" x14ac:dyDescent="0.2">
      <c r="E198" s="11" t="s">
        <v>322</v>
      </c>
      <c r="G198" s="35" t="s">
        <v>567</v>
      </c>
    </row>
    <row r="199" spans="5:7" ht="15" x14ac:dyDescent="0.2">
      <c r="E199" s="11" t="s">
        <v>323</v>
      </c>
      <c r="G199" s="35" t="s">
        <v>568</v>
      </c>
    </row>
    <row r="200" spans="5:7" ht="15" x14ac:dyDescent="0.2">
      <c r="E200" s="11" t="s">
        <v>324</v>
      </c>
      <c r="G200" s="35" t="s">
        <v>569</v>
      </c>
    </row>
    <row r="201" spans="5:7" ht="15" x14ac:dyDescent="0.2">
      <c r="E201" s="11" t="s">
        <v>325</v>
      </c>
      <c r="G201" s="35" t="s">
        <v>570</v>
      </c>
    </row>
    <row r="202" spans="5:7" ht="15" x14ac:dyDescent="0.2">
      <c r="E202" s="11" t="s">
        <v>326</v>
      </c>
      <c r="G202" s="35" t="s">
        <v>571</v>
      </c>
    </row>
    <row r="203" spans="5:7" ht="15" x14ac:dyDescent="0.2">
      <c r="E203" s="11" t="s">
        <v>327</v>
      </c>
      <c r="G203" s="35" t="s">
        <v>572</v>
      </c>
    </row>
    <row r="204" spans="5:7" ht="15" x14ac:dyDescent="0.2">
      <c r="E204" s="11" t="s">
        <v>328</v>
      </c>
      <c r="G204" s="35" t="s">
        <v>573</v>
      </c>
    </row>
    <row r="205" spans="5:7" ht="15" x14ac:dyDescent="0.2">
      <c r="E205" s="11" t="s">
        <v>329</v>
      </c>
      <c r="G205" s="35" t="s">
        <v>574</v>
      </c>
    </row>
    <row r="206" spans="5:7" ht="15" x14ac:dyDescent="0.2">
      <c r="E206" s="11" t="s">
        <v>330</v>
      </c>
      <c r="G206" s="35" t="s">
        <v>575</v>
      </c>
    </row>
    <row r="207" spans="5:7" ht="15" x14ac:dyDescent="0.2">
      <c r="E207" s="11" t="s">
        <v>331</v>
      </c>
      <c r="G207" s="35" t="s">
        <v>576</v>
      </c>
    </row>
    <row r="208" spans="5:7" ht="15" x14ac:dyDescent="0.2">
      <c r="E208" s="11" t="s">
        <v>332</v>
      </c>
      <c r="G208" s="35" t="s">
        <v>577</v>
      </c>
    </row>
    <row r="209" spans="5:7" ht="15" x14ac:dyDescent="0.2">
      <c r="E209" s="11" t="s">
        <v>333</v>
      </c>
      <c r="G209" s="35" t="s">
        <v>578</v>
      </c>
    </row>
    <row r="210" spans="5:7" ht="15" x14ac:dyDescent="0.2">
      <c r="E210" s="11" t="s">
        <v>334</v>
      </c>
      <c r="G210" s="35" t="s">
        <v>579</v>
      </c>
    </row>
    <row r="211" spans="5:7" ht="15" x14ac:dyDescent="0.2">
      <c r="E211" s="11" t="s">
        <v>335</v>
      </c>
      <c r="G211" s="35" t="s">
        <v>580</v>
      </c>
    </row>
    <row r="212" spans="5:7" ht="15" x14ac:dyDescent="0.2">
      <c r="E212" s="11" t="s">
        <v>336</v>
      </c>
      <c r="G212" s="35" t="s">
        <v>581</v>
      </c>
    </row>
    <row r="213" spans="5:7" ht="15" x14ac:dyDescent="0.2">
      <c r="E213" s="11" t="s">
        <v>337</v>
      </c>
      <c r="G213" s="35" t="s">
        <v>582</v>
      </c>
    </row>
    <row r="214" spans="5:7" ht="15" x14ac:dyDescent="0.2">
      <c r="E214" s="11" t="s">
        <v>338</v>
      </c>
      <c r="G214" s="35" t="s">
        <v>583</v>
      </c>
    </row>
    <row r="215" spans="5:7" ht="15" x14ac:dyDescent="0.2">
      <c r="E215" s="11" t="s">
        <v>339</v>
      </c>
      <c r="G215" s="35" t="s">
        <v>584</v>
      </c>
    </row>
    <row r="216" spans="5:7" ht="15" x14ac:dyDescent="0.2">
      <c r="E216" s="11" t="s">
        <v>340</v>
      </c>
      <c r="G216" s="35" t="s">
        <v>585</v>
      </c>
    </row>
    <row r="217" spans="5:7" ht="15" x14ac:dyDescent="0.2">
      <c r="E217" s="11" t="s">
        <v>341</v>
      </c>
      <c r="G217" s="35" t="s">
        <v>586</v>
      </c>
    </row>
    <row r="218" spans="5:7" ht="15" x14ac:dyDescent="0.2">
      <c r="E218" s="11" t="s">
        <v>342</v>
      </c>
      <c r="G218" s="35" t="s">
        <v>587</v>
      </c>
    </row>
    <row r="219" spans="5:7" ht="15" x14ac:dyDescent="0.2">
      <c r="E219" s="11" t="s">
        <v>343</v>
      </c>
      <c r="G219" s="35" t="s">
        <v>588</v>
      </c>
    </row>
    <row r="220" spans="5:7" ht="15" x14ac:dyDescent="0.2">
      <c r="E220" s="11" t="s">
        <v>344</v>
      </c>
      <c r="G220" s="35" t="s">
        <v>589</v>
      </c>
    </row>
    <row r="221" spans="5:7" ht="15" x14ac:dyDescent="0.2">
      <c r="E221" s="11" t="s">
        <v>345</v>
      </c>
      <c r="G221" s="35" t="s">
        <v>590</v>
      </c>
    </row>
    <row r="222" spans="5:7" ht="15" x14ac:dyDescent="0.2">
      <c r="E222" s="11" t="s">
        <v>346</v>
      </c>
      <c r="G222" s="35" t="s">
        <v>591</v>
      </c>
    </row>
    <row r="223" spans="5:7" ht="15" x14ac:dyDescent="0.2">
      <c r="E223" s="11" t="s">
        <v>347</v>
      </c>
      <c r="G223" s="35" t="s">
        <v>592</v>
      </c>
    </row>
    <row r="224" spans="5:7" ht="15" x14ac:dyDescent="0.2">
      <c r="E224" s="11" t="s">
        <v>348</v>
      </c>
      <c r="G224" s="35" t="s">
        <v>593</v>
      </c>
    </row>
    <row r="225" spans="5:7" ht="15" x14ac:dyDescent="0.2">
      <c r="E225" s="11" t="s">
        <v>349</v>
      </c>
      <c r="G225" s="35" t="s">
        <v>594</v>
      </c>
    </row>
    <row r="226" spans="5:7" ht="15" x14ac:dyDescent="0.2">
      <c r="E226" s="11" t="s">
        <v>350</v>
      </c>
      <c r="G226" s="35" t="s">
        <v>595</v>
      </c>
    </row>
    <row r="227" spans="5:7" x14ac:dyDescent="0.2">
      <c r="E227" s="11" t="s">
        <v>351</v>
      </c>
    </row>
    <row r="228" spans="5:7" x14ac:dyDescent="0.2">
      <c r="E228" s="11" t="s">
        <v>352</v>
      </c>
    </row>
    <row r="229" spans="5:7" x14ac:dyDescent="0.2">
      <c r="E229" s="11" t="s">
        <v>353</v>
      </c>
    </row>
    <row r="230" spans="5:7" x14ac:dyDescent="0.2">
      <c r="E230" s="11" t="s">
        <v>354</v>
      </c>
    </row>
    <row r="231" spans="5:7" x14ac:dyDescent="0.2">
      <c r="E231" s="11" t="s">
        <v>355</v>
      </c>
    </row>
    <row r="232" spans="5:7" x14ac:dyDescent="0.2">
      <c r="E232" s="11" t="s">
        <v>356</v>
      </c>
    </row>
    <row r="233" spans="5:7" x14ac:dyDescent="0.2">
      <c r="E233" s="11" t="s">
        <v>357</v>
      </c>
    </row>
    <row r="234" spans="5:7" x14ac:dyDescent="0.2">
      <c r="E234" s="11" t="s">
        <v>358</v>
      </c>
    </row>
    <row r="235" spans="5:7" x14ac:dyDescent="0.2">
      <c r="E235" s="11" t="s">
        <v>359</v>
      </c>
    </row>
    <row r="236" spans="5:7" x14ac:dyDescent="0.2">
      <c r="E236" s="11" t="s">
        <v>360</v>
      </c>
    </row>
    <row r="237" spans="5:7" x14ac:dyDescent="0.2">
      <c r="E237" s="11" t="s">
        <v>361</v>
      </c>
    </row>
    <row r="238" spans="5:7" x14ac:dyDescent="0.2">
      <c r="E238" s="11" t="s">
        <v>362</v>
      </c>
    </row>
    <row r="239" spans="5:7" x14ac:dyDescent="0.2">
      <c r="E239" s="11" t="s">
        <v>363</v>
      </c>
    </row>
    <row r="240" spans="5:7" x14ac:dyDescent="0.2">
      <c r="E240" s="11" t="s">
        <v>364</v>
      </c>
    </row>
    <row r="241" spans="5:5" x14ac:dyDescent="0.2">
      <c r="E241" s="11" t="s">
        <v>365</v>
      </c>
    </row>
    <row r="242" spans="5:5" x14ac:dyDescent="0.2">
      <c r="E242" s="11" t="s">
        <v>366</v>
      </c>
    </row>
    <row r="243" spans="5:5" x14ac:dyDescent="0.2">
      <c r="E243" s="11" t="s">
        <v>367</v>
      </c>
    </row>
    <row r="244" spans="5:5" x14ac:dyDescent="0.2">
      <c r="E244" s="11" t="s">
        <v>368</v>
      </c>
    </row>
    <row r="245" spans="5:5" x14ac:dyDescent="0.2">
      <c r="E245" s="11" t="s">
        <v>369</v>
      </c>
    </row>
    <row r="246" spans="5:5" x14ac:dyDescent="0.2">
      <c r="E246" s="11" t="s">
        <v>370</v>
      </c>
    </row>
  </sheetData>
  <sheetProtection algorithmName="SHA-512" hashValue="4PYajEH1EH4E8NkTLdzsPWHNFKVQ1ScsfzEoNcq4aS72BYBM6NJRm6I6HXqIHZQqjhuPkxyHJEmlAaPlsgQaKQ==" saltValue="jDTLda/sEFnF4QqZ44UZgw==" spinCount="100000" sheet="1" objects="1" scenarios="1" selectLockedCells="1" selectUnlockedCells="1"/>
  <hyperlinks>
    <hyperlink ref="A25" r:id="rId1" tooltip="Dún Laoghaire–Rathdown" display="https://en.wikipedia.org/wiki/D%C3%BAn_Laoghaire%E2%80%93Rathdown"/>
    <hyperlink ref="A18" r:id="rId2" tooltip="South Dublin" display="https://en.wikipedia.org/wiki/South_Dublin"/>
  </hyperlinks>
  <pageMargins left="0.7" right="0.7" top="0.75" bottom="0.75" header="0.3" footer="0.3"/>
  <pageSetup paperSize="9" orientation="portrait" r:id="rId3"/>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autoPageBreaks="0"/>
  </sheetPr>
  <dimension ref="B8:Z22"/>
  <sheetViews>
    <sheetView showGridLines="0" showRowColHeaders="0" workbookViewId="0">
      <pane ySplit="6" topLeftCell="A7" activePane="bottomLeft" state="frozen"/>
      <selection pane="bottomLeft" activeCell="D11" sqref="D11"/>
    </sheetView>
  </sheetViews>
  <sheetFormatPr defaultColWidth="9.140625" defaultRowHeight="12.75" x14ac:dyDescent="0.2"/>
  <cols>
    <col min="1" max="1" width="9.140625" style="11"/>
    <col min="2" max="2" width="80.7109375" style="11" customWidth="1"/>
    <col min="3" max="5" width="50.7109375" style="11" customWidth="1"/>
    <col min="6" max="6" width="9.140625" style="11"/>
    <col min="7" max="10" width="9.140625" style="11" customWidth="1"/>
    <col min="11" max="11" width="9.140625" style="11" hidden="1" customWidth="1"/>
    <col min="12" max="12" width="12.42578125" style="11" hidden="1" customWidth="1"/>
    <col min="13" max="15" width="9.140625" style="11" hidden="1" customWidth="1"/>
    <col min="16" max="16" width="12.85546875" style="11" hidden="1" customWidth="1"/>
    <col min="17" max="26" width="9.140625" style="11" hidden="1" customWidth="1"/>
    <col min="27" max="16384" width="9.140625" style="11"/>
  </cols>
  <sheetData>
    <row r="8" spans="2:19" ht="13.5" thickBot="1" x14ac:dyDescent="0.25"/>
    <row r="9" spans="2:19" ht="39.950000000000003" customHeight="1" thickBot="1" x14ac:dyDescent="0.25">
      <c r="B9" s="485" t="s">
        <v>809</v>
      </c>
      <c r="C9" s="486"/>
      <c r="D9" s="486"/>
      <c r="E9" s="487"/>
      <c r="F9" s="18"/>
    </row>
    <row r="10" spans="2:19" s="14" customFormat="1" ht="87.95" customHeight="1" x14ac:dyDescent="0.25">
      <c r="B10" s="372" t="s">
        <v>810</v>
      </c>
      <c r="C10" s="373" t="s">
        <v>24</v>
      </c>
      <c r="D10" s="374" t="s">
        <v>787</v>
      </c>
      <c r="E10" s="375" t="s">
        <v>788</v>
      </c>
      <c r="H10" s="42"/>
    </row>
    <row r="11" spans="2:19" ht="48" customHeight="1" x14ac:dyDescent="0.2">
      <c r="B11" s="70" t="s">
        <v>850</v>
      </c>
      <c r="C11" s="292" t="str">
        <f>IF((N11&amp;" "&amp;O11)="TRUE TRUE","Please select only one option","")</f>
        <v/>
      </c>
      <c r="D11" s="379"/>
      <c r="E11" s="366"/>
      <c r="F11" s="1" t="str">
        <f>IF(M11=1,"*","")</f>
        <v>*</v>
      </c>
      <c r="M11" s="17">
        <f>IF((N11&amp;" "&amp;O11)="FALSE FALSE",1,IF((N11&amp;" "&amp;O11)="TRUE TRUE",1,0))+SUM(Q11:R11)</f>
        <v>1</v>
      </c>
      <c r="N11" s="31" t="b">
        <v>0</v>
      </c>
      <c r="O11" s="31" t="b">
        <v>0</v>
      </c>
      <c r="P11" s="17" t="str">
        <f>IF((N11&amp;" "&amp;O11)="TRUE FALSE","Yes",IF((N11&amp;" "&amp;O11)="FALSE TRUE","No",IF((N11&amp;" "&amp;O11)="TRUE TRUE","Invalid Input","Not Answered")))</f>
        <v>Not Answered</v>
      </c>
      <c r="Q11" s="17">
        <f>IF(P11="Yes",IF(D11="",1,0),0)</f>
        <v>0</v>
      </c>
      <c r="R11" s="17">
        <f>IF(P11="No",IF(ISNUMBER(E11)=TRUE,0,1),0)</f>
        <v>0</v>
      </c>
      <c r="S11" s="17"/>
    </row>
    <row r="12" spans="2:19" ht="48" customHeight="1" x14ac:dyDescent="0.2">
      <c r="B12" s="70" t="s">
        <v>785</v>
      </c>
      <c r="C12" s="292" t="str">
        <f>IF((N12&amp;" "&amp;O12)="TRUE TRUE","Please select only one option","")</f>
        <v/>
      </c>
      <c r="D12" s="379"/>
      <c r="E12" s="366"/>
      <c r="F12" s="1" t="str">
        <f>IF(M12=1,"*","")</f>
        <v>*</v>
      </c>
      <c r="M12" s="17">
        <f>IF((N12&amp;" "&amp;O12)="FALSE FALSE",1,IF((N12&amp;" "&amp;O12)="TRUE TRUE",1,0))+SUM(Q12:R12)</f>
        <v>1</v>
      </c>
      <c r="N12" s="31" t="b">
        <v>0</v>
      </c>
      <c r="O12" s="31" t="b">
        <v>0</v>
      </c>
      <c r="P12" s="17" t="str">
        <f>IF((N12&amp;" "&amp;O12)="TRUE FALSE","Yes",IF((N12&amp;" "&amp;O12)="FALSE TRUE","No",IF((N12&amp;" "&amp;O12)="TRUE TRUE","Invalid Input","Not Answered")))</f>
        <v>Not Answered</v>
      </c>
      <c r="Q12" s="17">
        <f>IF(P12="Yes",IF(D12="",1,0),0)</f>
        <v>0</v>
      </c>
      <c r="R12" s="17">
        <f>IF(P12="No",IF(ISNUMBER(E12)=TRUE,0,1),0)</f>
        <v>0</v>
      </c>
      <c r="S12" s="17"/>
    </row>
    <row r="13" spans="2:19" ht="111.95" customHeight="1" x14ac:dyDescent="0.2">
      <c r="B13" s="70" t="s">
        <v>786</v>
      </c>
      <c r="C13" s="292" t="str">
        <f>IF((N13&amp;" "&amp;O13)="TRUE TRUE","Please select only one option","")</f>
        <v/>
      </c>
      <c r="D13" s="379"/>
      <c r="E13" s="366"/>
      <c r="F13" s="1" t="str">
        <f>IF(M13=1,"*","")</f>
        <v>*</v>
      </c>
      <c r="M13" s="17">
        <f>IF((N13&amp;" "&amp;O13)="FALSE FALSE",1,IF((N13&amp;" "&amp;O13)="TRUE TRUE",1,0))+SUM(Q13:R13)</f>
        <v>1</v>
      </c>
      <c r="N13" s="31" t="b">
        <v>0</v>
      </c>
      <c r="O13" s="31" t="b">
        <v>0</v>
      </c>
      <c r="P13" s="17" t="str">
        <f>IF((N13&amp;" "&amp;O13)="TRUE FALSE","Yes",IF((N13&amp;" "&amp;O13)="FALSE TRUE","No",IF((N13&amp;" "&amp;O13)="TRUE TRUE","Invalid Input","Not Answered")))</f>
        <v>Not Answered</v>
      </c>
      <c r="Q13" s="17">
        <f>IF(P13="Yes",IF(D13="",1,0),0)</f>
        <v>0</v>
      </c>
      <c r="R13" s="17">
        <f>IF(P13="No",IF(ISNUMBER(E13)=TRUE,0,1),0)</f>
        <v>0</v>
      </c>
      <c r="S13" s="17"/>
    </row>
    <row r="14" spans="2:19" ht="48" customHeight="1" thickBot="1" x14ac:dyDescent="0.25">
      <c r="B14" s="75" t="s">
        <v>856</v>
      </c>
      <c r="C14" s="370" t="str">
        <f>IF((N14&amp;" "&amp;O14)="TRUE TRUE","Please select only one option","")</f>
        <v/>
      </c>
      <c r="D14" s="440"/>
      <c r="E14" s="371"/>
      <c r="F14" s="1" t="str">
        <f>IF(M14=1,"*","")</f>
        <v>*</v>
      </c>
      <c r="M14" s="17">
        <f>IF((N14&amp;" "&amp;O14)="FALSE FALSE",1,IF((N14&amp;" "&amp;O14)="TRUE TRUE",1,0))+SUM(Q14:R14)</f>
        <v>1</v>
      </c>
      <c r="N14" s="31" t="b">
        <v>0</v>
      </c>
      <c r="O14" s="31" t="b">
        <v>0</v>
      </c>
      <c r="P14" s="17" t="str">
        <f>IF((N14&amp;" "&amp;O14)="TRUE FALSE","Yes",IF((N14&amp;" "&amp;O14)="FALSE TRUE","No",IF((N14&amp;" "&amp;O14)="TRUE TRUE","Invalid Input","Not Answered")))</f>
        <v>Not Answered</v>
      </c>
      <c r="Q14" s="17">
        <f>IF(P14="Yes",IF(D14="",1,0),0)</f>
        <v>0</v>
      </c>
      <c r="R14" s="17">
        <f>IF(P14="No",0,0)</f>
        <v>0</v>
      </c>
      <c r="S14" s="17"/>
    </row>
    <row r="15" spans="2:19" x14ac:dyDescent="0.2">
      <c r="E15" s="394"/>
    </row>
    <row r="16" spans="2:19" ht="15.95" customHeight="1" x14ac:dyDescent="0.2">
      <c r="B16" s="288" t="str">
        <f>IF(P16="No","Please note that your application will not proceed until all required documentation is submitted","")</f>
        <v/>
      </c>
      <c r="C16" s="291"/>
      <c r="D16" s="291"/>
      <c r="E16" s="291"/>
      <c r="L16" s="52" t="s">
        <v>602</v>
      </c>
      <c r="M16" s="3" t="str">
        <f>IF(SUM(M11:M14)&lt;&gt;0,"Invalid","Valid")</f>
        <v>Invalid</v>
      </c>
      <c r="P16" s="17" t="str">
        <f>IF(SUM(M11:M14)=0,IF(COUNTIF(P11:P14,"No")&lt;&gt;0,"No","Yes"),"Yes")</f>
        <v>Yes</v>
      </c>
    </row>
    <row r="18" spans="2:5" ht="15" x14ac:dyDescent="0.2">
      <c r="B18" s="376" t="str">
        <f>IF(COUNTIF(M8:M16,"Invalid")=1,"Please Complete all Sections",IF(COUNTIF(M8:M16,"Invalid")=0,"All Sections Completed",IF(COUNTIF(M8:M16,"Invalid")&lt;1,"Please Ensure all sections are completed before progressing to the next section")))</f>
        <v>Please Complete all Sections</v>
      </c>
      <c r="C18" s="291"/>
      <c r="D18" s="291"/>
      <c r="E18" s="291"/>
    </row>
    <row r="22" spans="2:5" ht="15" x14ac:dyDescent="0.2">
      <c r="B22" s="36"/>
    </row>
  </sheetData>
  <sheetProtection algorithmName="SHA-512" hashValue="WUH60zC0o52lBskCbfqX52wCCJVn/KvsrrQduhEOd3SzYUum/EwfPU14L1G5JPufORwV9hc+kn7nGCyE/v0S5w==" saltValue="e48IjkruilaRYG21MHsRqw==" spinCount="100000" sheet="1" objects="1" scenarios="1" selectLockedCells="1"/>
  <mergeCells count="1">
    <mergeCell ref="B9:E9"/>
  </mergeCells>
  <conditionalFormatting sqref="E14">
    <cfRule type="expression" dxfId="10" priority="6">
      <formula>$P$14="Yes"</formula>
    </cfRule>
    <cfRule type="expression" dxfId="9" priority="10">
      <formula>$P$14="No"</formula>
    </cfRule>
  </conditionalFormatting>
  <conditionalFormatting sqref="E11">
    <cfRule type="expression" dxfId="8" priority="9">
      <formula>$P$11="Yes"</formula>
    </cfRule>
  </conditionalFormatting>
  <conditionalFormatting sqref="E12">
    <cfRule type="expression" dxfId="7" priority="8">
      <formula>$P$12="Yes"</formula>
    </cfRule>
  </conditionalFormatting>
  <conditionalFormatting sqref="E13">
    <cfRule type="expression" dxfId="6" priority="7">
      <formula>$P$13="Yes"</formula>
    </cfRule>
  </conditionalFormatting>
  <conditionalFormatting sqref="D11">
    <cfRule type="expression" dxfId="5" priority="5">
      <formula>$P$11="No"</formula>
    </cfRule>
  </conditionalFormatting>
  <conditionalFormatting sqref="D12">
    <cfRule type="expression" dxfId="4" priority="4">
      <formula>$P$12="No"</formula>
    </cfRule>
  </conditionalFormatting>
  <conditionalFormatting sqref="D13">
    <cfRule type="expression" dxfId="3" priority="3">
      <formula>$P$13="No"</formula>
    </cfRule>
  </conditionalFormatting>
  <conditionalFormatting sqref="D14">
    <cfRule type="expression" dxfId="2" priority="2">
      <formula>$P$14="No"</formula>
    </cfRule>
  </conditionalFormatting>
  <conditionalFormatting sqref="B18">
    <cfRule type="expression" dxfId="1" priority="1">
      <formula>$B$18="All Sections Completed"</formula>
    </cfRule>
  </conditionalFormatting>
  <dataValidations disablePrompts="1" count="3">
    <dataValidation type="date" operator="greaterThan" allowBlank="1" showInputMessage="1" showErrorMessage="1" sqref="E14">
      <formula1>TODAY()</formula1>
    </dataValidation>
    <dataValidation type="date" operator="greaterThan" allowBlank="1" showInputMessage="1" showErrorMessage="1" errorTitle="Date" error="Please only enter dates in teh dd/mm/yyyy format_x000a_" sqref="E11:E13">
      <formula1>TODAY()</formula1>
    </dataValidation>
    <dataValidation type="textLength" operator="lessThan" allowBlank="1" showInputMessage="1" showErrorMessage="1" errorTitle="Cell Values" error="Please do not enter any data into this cell_x000a_" sqref="E15">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2</xdr:col>
                    <xdr:colOff>990600</xdr:colOff>
                    <xdr:row>10</xdr:row>
                    <xdr:rowOff>9525</xdr:rowOff>
                  </from>
                  <to>
                    <xdr:col>2</xdr:col>
                    <xdr:colOff>1981200</xdr:colOff>
                    <xdr:row>10</xdr:row>
                    <xdr:rowOff>600075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2</xdr:col>
                    <xdr:colOff>2000250</xdr:colOff>
                    <xdr:row>10</xdr:row>
                    <xdr:rowOff>9525</xdr:rowOff>
                  </from>
                  <to>
                    <xdr:col>2</xdr:col>
                    <xdr:colOff>2990850</xdr:colOff>
                    <xdr:row>10</xdr:row>
                    <xdr:rowOff>600075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xdr:col>
                    <xdr:colOff>990600</xdr:colOff>
                    <xdr:row>11</xdr:row>
                    <xdr:rowOff>9525</xdr:rowOff>
                  </from>
                  <to>
                    <xdr:col>2</xdr:col>
                    <xdr:colOff>1981200</xdr:colOff>
                    <xdr:row>12</xdr:row>
                    <xdr:rowOff>9525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xdr:col>
                    <xdr:colOff>2000250</xdr:colOff>
                    <xdr:row>11</xdr:row>
                    <xdr:rowOff>9525</xdr:rowOff>
                  </from>
                  <to>
                    <xdr:col>2</xdr:col>
                    <xdr:colOff>2990850</xdr:colOff>
                    <xdr:row>12</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xdr:col>
                    <xdr:colOff>990600</xdr:colOff>
                    <xdr:row>12</xdr:row>
                    <xdr:rowOff>9525</xdr:rowOff>
                  </from>
                  <to>
                    <xdr:col>2</xdr:col>
                    <xdr:colOff>1981200</xdr:colOff>
                    <xdr:row>12</xdr:row>
                    <xdr:rowOff>1409700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xdr:col>
                    <xdr:colOff>2000250</xdr:colOff>
                    <xdr:row>12</xdr:row>
                    <xdr:rowOff>9525</xdr:rowOff>
                  </from>
                  <to>
                    <xdr:col>2</xdr:col>
                    <xdr:colOff>2990850</xdr:colOff>
                    <xdr:row>12</xdr:row>
                    <xdr:rowOff>1409700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from>
                    <xdr:col>2</xdr:col>
                    <xdr:colOff>990600</xdr:colOff>
                    <xdr:row>13</xdr:row>
                    <xdr:rowOff>9525</xdr:rowOff>
                  </from>
                  <to>
                    <xdr:col>2</xdr:col>
                    <xdr:colOff>1981200</xdr:colOff>
                    <xdr:row>13</xdr:row>
                    <xdr:rowOff>600075</xdr:rowOff>
                  </to>
                </anchor>
              </controlPr>
            </control>
          </mc:Choice>
        </mc:AlternateContent>
        <mc:AlternateContent xmlns:mc="http://schemas.openxmlformats.org/markup-compatibility/2006">
          <mc:Choice Requires="x14">
            <control shapeId="28682" r:id="rId11" name="Check Box 10">
              <controlPr defaultSize="0" autoFill="0" autoLine="0" autoPict="0">
                <anchor moveWithCells="1">
                  <from>
                    <xdr:col>2</xdr:col>
                    <xdr:colOff>2000250</xdr:colOff>
                    <xdr:row>13</xdr:row>
                    <xdr:rowOff>9525</xdr:rowOff>
                  </from>
                  <to>
                    <xdr:col>2</xdr:col>
                    <xdr:colOff>2990850</xdr:colOff>
                    <xdr:row>13</xdr:row>
                    <xdr:rowOff>600075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B7:Z46"/>
  <sheetViews>
    <sheetView showGridLines="0" showRowColHeaders="0" zoomScaleNormal="100" workbookViewId="0">
      <pane ySplit="6" topLeftCell="A7" activePane="bottomLeft" state="frozen"/>
      <selection pane="bottomLeft" activeCell="C18" sqref="C18:D18"/>
    </sheetView>
  </sheetViews>
  <sheetFormatPr defaultColWidth="9.140625" defaultRowHeight="12.75" x14ac:dyDescent="0.2"/>
  <cols>
    <col min="1" max="1" width="9.140625" style="11"/>
    <col min="2" max="2" width="45.7109375" style="14" customWidth="1"/>
    <col min="3" max="4" width="45.7109375" style="11" customWidth="1"/>
    <col min="5" max="9" width="9.140625" style="11"/>
    <col min="10" max="11" width="9.140625" style="11" customWidth="1"/>
    <col min="12" max="12" width="12.42578125" style="11" hidden="1" customWidth="1"/>
    <col min="13" max="13" width="9.140625" style="17" hidden="1" customWidth="1"/>
    <col min="14" max="26" width="9.140625" style="11" hidden="1" customWidth="1"/>
    <col min="27" max="16384" width="9.140625" style="11"/>
  </cols>
  <sheetData>
    <row r="7" spans="2:4" ht="13.5" thickBot="1" x14ac:dyDescent="0.25"/>
    <row r="8" spans="2:4" ht="39.950000000000003" customHeight="1" thickBot="1" x14ac:dyDescent="0.25">
      <c r="B8" s="488" t="s">
        <v>847</v>
      </c>
      <c r="C8" s="489"/>
      <c r="D8" s="490"/>
    </row>
    <row r="9" spans="2:4" x14ac:dyDescent="0.2">
      <c r="B9" s="301"/>
      <c r="C9" s="12"/>
      <c r="D9" s="302"/>
    </row>
    <row r="10" spans="2:4" ht="24" customHeight="1" x14ac:dyDescent="0.2">
      <c r="B10" s="494" t="s">
        <v>6</v>
      </c>
      <c r="C10" s="495"/>
      <c r="D10" s="496"/>
    </row>
    <row r="11" spans="2:4" ht="39.950000000000003" customHeight="1" x14ac:dyDescent="0.2">
      <c r="B11" s="491" t="s">
        <v>853</v>
      </c>
      <c r="C11" s="492"/>
      <c r="D11" s="493"/>
    </row>
    <row r="12" spans="2:4" ht="39.950000000000003" customHeight="1" x14ac:dyDescent="0.2">
      <c r="B12" s="491" t="s">
        <v>811</v>
      </c>
      <c r="C12" s="492"/>
      <c r="D12" s="493"/>
    </row>
    <row r="13" spans="2:4" ht="39.950000000000003" customHeight="1" x14ac:dyDescent="0.2">
      <c r="B13" s="491" t="s">
        <v>812</v>
      </c>
      <c r="C13" s="492"/>
      <c r="D13" s="493"/>
    </row>
    <row r="14" spans="2:4" ht="39.950000000000003" customHeight="1" x14ac:dyDescent="0.2">
      <c r="B14" s="491" t="s">
        <v>813</v>
      </c>
      <c r="C14" s="492"/>
      <c r="D14" s="493"/>
    </row>
    <row r="15" spans="2:4" ht="56.1" customHeight="1" x14ac:dyDescent="0.2">
      <c r="B15" s="491" t="s">
        <v>814</v>
      </c>
      <c r="C15" s="492"/>
      <c r="D15" s="493"/>
    </row>
    <row r="16" spans="2:4" ht="39.950000000000003" customHeight="1" x14ac:dyDescent="0.2">
      <c r="B16" s="491" t="s">
        <v>815</v>
      </c>
      <c r="C16" s="492"/>
      <c r="D16" s="493"/>
    </row>
    <row r="17" spans="2:15" ht="14.25" x14ac:dyDescent="0.2">
      <c r="B17" s="303"/>
      <c r="C17" s="304"/>
      <c r="D17" s="305"/>
    </row>
    <row r="18" spans="2:15" ht="24" customHeight="1" x14ac:dyDescent="0.2">
      <c r="B18" s="386" t="s">
        <v>804</v>
      </c>
      <c r="C18" s="497"/>
      <c r="D18" s="498"/>
      <c r="E18" s="1" t="str">
        <f>IF(M18=1,"*","")</f>
        <v>*</v>
      </c>
      <c r="M18" s="17">
        <f>IF(ISTEXT(C18)=TRUE,0,1)</f>
        <v>1</v>
      </c>
    </row>
    <row r="19" spans="2:15" ht="12" customHeight="1" x14ac:dyDescent="0.2">
      <c r="B19" s="387"/>
      <c r="C19" s="318"/>
      <c r="D19" s="316"/>
    </row>
    <row r="20" spans="2:15" ht="24" customHeight="1" x14ac:dyDescent="0.2">
      <c r="B20" s="386" t="s">
        <v>7</v>
      </c>
      <c r="C20" s="499"/>
      <c r="D20" s="500"/>
      <c r="E20" s="1" t="str">
        <f>IF(M20=1,"*","")</f>
        <v>*</v>
      </c>
      <c r="M20" s="17">
        <f>IF(ISTEXT(C20)=TRUE,0,1)</f>
        <v>1</v>
      </c>
    </row>
    <row r="21" spans="2:15" ht="12" customHeight="1" x14ac:dyDescent="0.2">
      <c r="B21" s="387"/>
      <c r="C21" s="318"/>
      <c r="D21" s="317"/>
    </row>
    <row r="22" spans="2:15" ht="24" customHeight="1" x14ac:dyDescent="0.2">
      <c r="B22" s="386" t="s">
        <v>8</v>
      </c>
      <c r="C22" s="503"/>
      <c r="D22" s="504"/>
      <c r="E22" s="1" t="str">
        <f>IF(M22=1,"*","")</f>
        <v>*</v>
      </c>
      <c r="M22" s="17">
        <f>IF(ISNUMBER(C22)=TRUE,0,1)</f>
        <v>1</v>
      </c>
    </row>
    <row r="23" spans="2:15" ht="12" customHeight="1" thickBot="1" x14ac:dyDescent="0.25">
      <c r="B23" s="388"/>
      <c r="C23" s="501"/>
      <c r="D23" s="502"/>
    </row>
    <row r="24" spans="2:15" x14ac:dyDescent="0.2">
      <c r="L24" s="52" t="s">
        <v>602</v>
      </c>
      <c r="M24" s="3" t="str">
        <f>IF(SUM(M19:M22)&lt;&gt;0,"Invalid","Valid")</f>
        <v>Invalid</v>
      </c>
    </row>
    <row r="25" spans="2:15" ht="13.5" thickBot="1" x14ac:dyDescent="0.25"/>
    <row r="26" spans="2:15" ht="32.1" customHeight="1" thickBot="1" x14ac:dyDescent="0.25">
      <c r="B26" s="488" t="s">
        <v>803</v>
      </c>
      <c r="C26" s="489"/>
      <c r="D26" s="490"/>
    </row>
    <row r="27" spans="2:15" x14ac:dyDescent="0.2">
      <c r="B27" s="301"/>
      <c r="C27" s="12"/>
      <c r="D27" s="302"/>
    </row>
    <row r="28" spans="2:15" ht="39.950000000000003" customHeight="1" x14ac:dyDescent="0.2">
      <c r="B28" s="491" t="str">
        <f>TRIM(M28&amp;" "&amp;N28&amp;" "&amp;O28)</f>
        <v>I /We the undersigned on behalf of ('the VASP Applicant Firm') declare that:</v>
      </c>
      <c r="C28" s="492"/>
      <c r="D28" s="493"/>
      <c r="M28" s="17" t="s">
        <v>816</v>
      </c>
      <c r="N28" s="14" t="str">
        <f>IF(ISBLANK('Section 1'!C10),"",'Section 1'!C10)</f>
        <v/>
      </c>
      <c r="O28" s="14" t="s">
        <v>817</v>
      </c>
    </row>
    <row r="29" spans="2:15" ht="39.950000000000003" customHeight="1" x14ac:dyDescent="0.2">
      <c r="B29" s="491" t="s">
        <v>860</v>
      </c>
      <c r="C29" s="492"/>
      <c r="D29" s="493"/>
    </row>
    <row r="30" spans="2:15" ht="14.25" x14ac:dyDescent="0.2">
      <c r="B30" s="303"/>
      <c r="C30" s="304"/>
      <c r="D30" s="305"/>
    </row>
    <row r="31" spans="2:15" ht="14.25" x14ac:dyDescent="0.2">
      <c r="B31" s="307"/>
      <c r="C31" s="304" t="s">
        <v>766</v>
      </c>
      <c r="D31" s="305" t="s">
        <v>767</v>
      </c>
    </row>
    <row r="32" spans="2:15" ht="14.25" x14ac:dyDescent="0.2">
      <c r="B32" s="307"/>
      <c r="C32" s="304"/>
      <c r="D32" s="305"/>
    </row>
    <row r="33" spans="2:14" ht="24" customHeight="1" x14ac:dyDescent="0.2">
      <c r="B33" s="383" t="s">
        <v>768</v>
      </c>
      <c r="C33" s="314"/>
      <c r="D33" s="315"/>
      <c r="E33" s="1" t="str">
        <f>IF(M33&lt;&gt;0,"*","")</f>
        <v>*</v>
      </c>
      <c r="M33" s="17">
        <f>IF(ISTEXT(C33)=TRUE,0,1)+N33</f>
        <v>1</v>
      </c>
      <c r="N33" s="17">
        <f>IF(D33="",0,IF(ISTEXT(D33)=TRUE,0,1))</f>
        <v>0</v>
      </c>
    </row>
    <row r="34" spans="2:14" ht="12" customHeight="1" x14ac:dyDescent="0.2">
      <c r="B34" s="307"/>
      <c r="C34" s="306"/>
      <c r="D34" s="308"/>
      <c r="N34" s="17"/>
    </row>
    <row r="35" spans="2:14" ht="24" customHeight="1" x14ac:dyDescent="0.2">
      <c r="B35" s="384" t="s">
        <v>770</v>
      </c>
      <c r="C35" s="314"/>
      <c r="D35" s="315"/>
      <c r="E35" s="1" t="str">
        <f>IF(M35&lt;&gt;0,"*","")</f>
        <v>*</v>
      </c>
      <c r="M35" s="17">
        <f>IF(ISTEXT(C35)=TRUE,0,1)+N35</f>
        <v>1</v>
      </c>
      <c r="N35" s="17">
        <f>IF(D33="",0,IF(ISTEXT(D35)=TRUE,0,1))</f>
        <v>0</v>
      </c>
    </row>
    <row r="36" spans="2:14" ht="12" customHeight="1" x14ac:dyDescent="0.2">
      <c r="B36" s="307"/>
      <c r="C36" s="306"/>
      <c r="D36" s="308"/>
      <c r="N36" s="17"/>
    </row>
    <row r="37" spans="2:14" ht="24" customHeight="1" x14ac:dyDescent="0.2">
      <c r="B37" s="384" t="s">
        <v>769</v>
      </c>
      <c r="C37" s="312"/>
      <c r="D37" s="313"/>
      <c r="E37" s="1" t="str">
        <f>IF(M37&lt;&gt;0,"*","")</f>
        <v>*</v>
      </c>
      <c r="M37" s="17">
        <f>IF(ISNUMBER(C37)=TRUE,0,1)+N37</f>
        <v>1</v>
      </c>
      <c r="N37" s="17">
        <f>IF(D33="",0,IF(ISNUMBER(D37)=TRUE,0,1))</f>
        <v>0</v>
      </c>
    </row>
    <row r="38" spans="2:14" ht="12" customHeight="1" thickBot="1" x14ac:dyDescent="0.25">
      <c r="B38" s="385"/>
      <c r="C38" s="309"/>
      <c r="D38" s="310"/>
    </row>
    <row r="39" spans="2:14" ht="14.25" x14ac:dyDescent="0.2">
      <c r="B39" s="230"/>
      <c r="C39" s="27"/>
      <c r="D39" s="394"/>
      <c r="L39" s="52" t="s">
        <v>602</v>
      </c>
      <c r="M39" s="3" t="str">
        <f>IF(SUM(M34:M37)&lt;&gt;0,"Invalid","Valid")</f>
        <v>Invalid</v>
      </c>
    </row>
    <row r="40" spans="2:14" ht="14.25" x14ac:dyDescent="0.2">
      <c r="B40" s="381" t="s">
        <v>805</v>
      </c>
      <c r="C40" s="377"/>
      <c r="D40" s="377"/>
    </row>
    <row r="41" spans="2:14" ht="14.25" x14ac:dyDescent="0.2">
      <c r="B41" s="230"/>
      <c r="C41" s="27"/>
      <c r="D41" s="27"/>
    </row>
    <row r="42" spans="2:14" ht="14.25" x14ac:dyDescent="0.2">
      <c r="B42" s="230"/>
      <c r="C42" s="27"/>
      <c r="D42" s="27"/>
    </row>
    <row r="43" spans="2:14" ht="15" x14ac:dyDescent="0.2">
      <c r="B43" s="376" t="str">
        <f>IF(COUNTIF(M33:M41,"Invalid")=1,"Please Complete all Sections",IF(COUNTIF(M33:M41,"Invalid")=0,"All Sections Completed",IF(COUNTIF(M33:M41,"Invalid")&lt;1,"Please Ensure all sections are completed before progressing to the next section")))</f>
        <v>Please Complete all Sections</v>
      </c>
      <c r="C43" s="389"/>
      <c r="D43" s="389"/>
    </row>
    <row r="44" spans="2:14" ht="14.25" x14ac:dyDescent="0.2">
      <c r="B44" s="230"/>
      <c r="C44" s="27"/>
      <c r="D44" s="27"/>
    </row>
    <row r="45" spans="2:14" ht="14.25" x14ac:dyDescent="0.2">
      <c r="B45" s="230"/>
      <c r="C45" s="27"/>
      <c r="D45" s="27"/>
    </row>
    <row r="46" spans="2:14" ht="14.25" x14ac:dyDescent="0.2">
      <c r="B46" s="230"/>
      <c r="C46" s="27"/>
      <c r="D46" s="27"/>
    </row>
  </sheetData>
  <sheetProtection algorithmName="SHA-512" hashValue="V8XH0DHMiUpunYVjDmHH4bfvl7wnzz+Ona1dXsCC1O3pay4SuVTGMp3GHH5bomffAQd0TiuOJpmiVAAq0B+Sgg==" saltValue="1AsyFh79z6PtfZJXcUqnQw==" spinCount="100000" sheet="1" objects="1" scenarios="1" selectLockedCells="1"/>
  <mergeCells count="15">
    <mergeCell ref="B26:D26"/>
    <mergeCell ref="B28:D28"/>
    <mergeCell ref="B29:D29"/>
    <mergeCell ref="B14:D14"/>
    <mergeCell ref="B8:D8"/>
    <mergeCell ref="B10:D10"/>
    <mergeCell ref="B11:D11"/>
    <mergeCell ref="B13:D13"/>
    <mergeCell ref="B12:D12"/>
    <mergeCell ref="C18:D18"/>
    <mergeCell ref="C20:D20"/>
    <mergeCell ref="C23:D23"/>
    <mergeCell ref="C22:D22"/>
    <mergeCell ref="B15:D15"/>
    <mergeCell ref="B16:D16"/>
  </mergeCells>
  <conditionalFormatting sqref="B43">
    <cfRule type="expression" dxfId="0" priority="1">
      <formula>$B$43="All Sections Completed"</formula>
    </cfRule>
  </conditionalFormatting>
  <dataValidations count="2">
    <dataValidation type="date" allowBlank="1" showInputMessage="1" showErrorMessage="1" errorTitle="Date" error="Only dates within the past three months will be accepted.  _x000a_Please ensure that the date is not greater than today's date._x000a_All dates must be entered using the dd/mm/yyyy format" sqref="C37:D37 C22:D22">
      <formula1>TODAY()-90</formula1>
      <formula2>TODAY()</formula2>
    </dataValidation>
    <dataValidation type="textLength" operator="lessThan" allowBlank="1" showInputMessage="1" showErrorMessage="1" errorTitle="Cell Values" error="Please do not enter any data into this cell_x000a_" sqref="D39">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C18"/>
  <sheetViews>
    <sheetView showGridLines="0" showRowColHeaders="0" workbookViewId="0">
      <pane ySplit="2" topLeftCell="A3" activePane="bottomLeft" state="frozen"/>
      <selection activeCell="G29" sqref="G29"/>
      <selection pane="bottomLeft" activeCell="B6" sqref="B6"/>
    </sheetView>
  </sheetViews>
  <sheetFormatPr defaultRowHeight="15" x14ac:dyDescent="0.25"/>
  <cols>
    <col min="2" max="2" width="25.7109375" customWidth="1"/>
    <col min="3" max="3" width="150.7109375" customWidth="1"/>
  </cols>
  <sheetData>
    <row r="1" spans="2:3" ht="15.75" thickBot="1" x14ac:dyDescent="0.3"/>
    <row r="2" spans="2:3" ht="32.1" customHeight="1" x14ac:dyDescent="0.25">
      <c r="B2" s="429" t="s">
        <v>855</v>
      </c>
      <c r="C2" s="430"/>
    </row>
    <row r="3" spans="2:3" s="382" customFormat="1" ht="32.1" customHeight="1" x14ac:dyDescent="0.25">
      <c r="B3" s="431" t="s">
        <v>819</v>
      </c>
      <c r="C3" s="432" t="s">
        <v>820</v>
      </c>
    </row>
    <row r="4" spans="2:3" s="382" customFormat="1" ht="32.1" customHeight="1" x14ac:dyDescent="0.25">
      <c r="B4" s="431" t="s">
        <v>821</v>
      </c>
      <c r="C4" s="433" t="s">
        <v>822</v>
      </c>
    </row>
    <row r="5" spans="2:3" s="382" customFormat="1" ht="32.1" customHeight="1" x14ac:dyDescent="0.25">
      <c r="B5" s="431" t="s">
        <v>823</v>
      </c>
      <c r="C5" s="433" t="s">
        <v>824</v>
      </c>
    </row>
    <row r="6" spans="2:3" s="382" customFormat="1" ht="32.1" customHeight="1" x14ac:dyDescent="0.25">
      <c r="B6" s="431" t="s">
        <v>867</v>
      </c>
      <c r="C6" s="433" t="s">
        <v>868</v>
      </c>
    </row>
    <row r="7" spans="2:3" s="382" customFormat="1" ht="32.1" customHeight="1" x14ac:dyDescent="0.25">
      <c r="B7" s="431" t="s">
        <v>825</v>
      </c>
      <c r="C7" s="432" t="s">
        <v>826</v>
      </c>
    </row>
    <row r="8" spans="2:3" s="382" customFormat="1" ht="32.1" customHeight="1" x14ac:dyDescent="0.25">
      <c r="B8" s="431" t="s">
        <v>827</v>
      </c>
      <c r="C8" s="432" t="s">
        <v>828</v>
      </c>
    </row>
    <row r="9" spans="2:3" s="382" customFormat="1" ht="32.1" customHeight="1" x14ac:dyDescent="0.25">
      <c r="B9" s="431" t="s">
        <v>829</v>
      </c>
      <c r="C9" s="432" t="s">
        <v>830</v>
      </c>
    </row>
    <row r="10" spans="2:3" s="382" customFormat="1" ht="32.1" customHeight="1" x14ac:dyDescent="0.25">
      <c r="B10" s="431" t="s">
        <v>831</v>
      </c>
      <c r="C10" s="432" t="s">
        <v>854</v>
      </c>
    </row>
    <row r="11" spans="2:3" s="382" customFormat="1" ht="32.1" customHeight="1" x14ac:dyDescent="0.25">
      <c r="B11" s="431" t="s">
        <v>832</v>
      </c>
      <c r="C11" s="432" t="s">
        <v>833</v>
      </c>
    </row>
    <row r="12" spans="2:3" s="382" customFormat="1" ht="32.1" customHeight="1" x14ac:dyDescent="0.25">
      <c r="B12" s="431" t="s">
        <v>834</v>
      </c>
      <c r="C12" s="432" t="s">
        <v>835</v>
      </c>
    </row>
    <row r="13" spans="2:3" s="382" customFormat="1" ht="32.1" customHeight="1" x14ac:dyDescent="0.25">
      <c r="B13" s="431" t="s">
        <v>836</v>
      </c>
      <c r="C13" s="432" t="s">
        <v>837</v>
      </c>
    </row>
    <row r="14" spans="2:3" s="382" customFormat="1" ht="32.1" customHeight="1" x14ac:dyDescent="0.25">
      <c r="B14" s="431" t="s">
        <v>838</v>
      </c>
      <c r="C14" s="432" t="s">
        <v>839</v>
      </c>
    </row>
    <row r="15" spans="2:3" s="382" customFormat="1" ht="32.1" customHeight="1" x14ac:dyDescent="0.25">
      <c r="B15" s="431" t="s">
        <v>840</v>
      </c>
      <c r="C15" s="432" t="s">
        <v>841</v>
      </c>
    </row>
    <row r="16" spans="2:3" s="382" customFormat="1" ht="32.1" customHeight="1" x14ac:dyDescent="0.25">
      <c r="B16" s="431" t="s">
        <v>842</v>
      </c>
      <c r="C16" s="432" t="s">
        <v>843</v>
      </c>
    </row>
    <row r="17" spans="2:3" s="382" customFormat="1" ht="32.1" customHeight="1" x14ac:dyDescent="0.25">
      <c r="B17" s="431" t="s">
        <v>844</v>
      </c>
      <c r="C17" s="432" t="s">
        <v>845</v>
      </c>
    </row>
    <row r="18" spans="2:3" s="382" customFormat="1" ht="159.94999999999999" customHeight="1" thickBot="1" x14ac:dyDescent="0.3">
      <c r="B18" s="434" t="s">
        <v>846</v>
      </c>
      <c r="C18" s="435" t="s">
        <v>862</v>
      </c>
    </row>
  </sheetData>
  <sheetProtection algorithmName="SHA-512" hashValue="IgP07hBz1NdwvR3d9h4YpwqTqZ5ZDiKIoy3n20kb4g8YMn2On3Cpe7czGCG1GeDvqBFcOkghAIO50f7RLiSSDw==" saltValue="LIB3T++3QccLjC44UrmiOQ==" spinCount="100000" sheet="1" objects="1" scenarios="1" selectLockedCells="1" selectUnlockedCells="1"/>
  <pageMargins left="0.7" right="0.7" top="0.75" bottom="0.75" header="0.3" footer="0.3"/>
  <pageSetup paperSize="9" orientation="landscape" r:id="rId1"/>
  <headerFooter>
    <oddHeader>&amp;L&amp;"Times New Roman,Regular"&amp;12&amp;K000000 </oddHeader>
    <evenHeader>&amp;L&amp;"Times New Roman,Regular"&amp;12&amp;K000000 </evenHeader>
    <firstHeader>&amp;L&amp;"Times New Roman,Regular"&amp;12&amp;K000000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73"/>
  <sheetViews>
    <sheetView showGridLines="0" showRowColHeaders="0" zoomScale="90" zoomScaleNormal="90" workbookViewId="0">
      <selection activeCell="B2" sqref="B2:F2"/>
    </sheetView>
  </sheetViews>
  <sheetFormatPr defaultColWidth="9.140625" defaultRowHeight="14.25" x14ac:dyDescent="0.2"/>
  <cols>
    <col min="1" max="1" width="10.7109375" style="27" customWidth="1"/>
    <col min="2" max="2" width="14.5703125" style="27" customWidth="1"/>
    <col min="3" max="3" width="49.85546875" style="27" bestFit="1" customWidth="1"/>
    <col min="4" max="4" width="56.7109375" style="27" customWidth="1"/>
    <col min="5" max="5" width="22.85546875" style="27" customWidth="1"/>
    <col min="6" max="6" width="20.85546875" style="27" customWidth="1"/>
    <col min="7" max="7" width="5.42578125" style="27" customWidth="1"/>
    <col min="8" max="8" width="15.7109375" style="27" hidden="1" customWidth="1"/>
    <col min="9" max="16384" width="9.140625" style="27"/>
  </cols>
  <sheetData>
    <row r="1" spans="1:33" ht="20.25" thickBot="1" x14ac:dyDescent="0.3">
      <c r="A1" s="117" t="s">
        <v>613</v>
      </c>
      <c r="B1" s="118"/>
      <c r="C1" s="118"/>
      <c r="D1" s="118"/>
      <c r="E1" s="118"/>
      <c r="F1" s="118"/>
      <c r="G1" s="118"/>
      <c r="H1" s="119"/>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row>
    <row r="2" spans="1:33" ht="23.25" thickBot="1" x14ac:dyDescent="0.25">
      <c r="A2" s="118"/>
      <c r="B2" s="441" t="s">
        <v>870</v>
      </c>
      <c r="C2" s="442"/>
      <c r="D2" s="442"/>
      <c r="E2" s="442"/>
      <c r="F2" s="443"/>
      <c r="G2" s="118"/>
      <c r="H2" s="1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row>
    <row r="3" spans="1:33" ht="15.75" thickBot="1" x14ac:dyDescent="0.25">
      <c r="A3" s="118"/>
      <c r="B3" s="444"/>
      <c r="C3" s="444"/>
      <c r="D3" s="444"/>
      <c r="E3" s="444"/>
      <c r="F3" s="444"/>
      <c r="G3" s="120"/>
      <c r="H3" s="121" t="s">
        <v>614</v>
      </c>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33" ht="22.5" x14ac:dyDescent="0.3">
      <c r="A4" s="118"/>
      <c r="B4" s="122"/>
      <c r="C4" s="123"/>
      <c r="D4" s="123"/>
      <c r="E4" s="124" t="str">
        <f>IF(COUNTIF(E8:E37, "Invalid") = 0, "Valid", "Invalid" )</f>
        <v>Invalid</v>
      </c>
      <c r="F4" s="125"/>
      <c r="G4" s="126"/>
      <c r="H4" s="127" t="s">
        <v>615</v>
      </c>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row>
    <row r="5" spans="1:33" ht="22.5" x14ac:dyDescent="0.3">
      <c r="A5" s="118"/>
      <c r="B5" s="128"/>
      <c r="C5" s="129" t="s">
        <v>616</v>
      </c>
      <c r="D5" s="129" t="s">
        <v>617</v>
      </c>
      <c r="E5" s="130" t="s">
        <v>618</v>
      </c>
      <c r="F5" s="131" t="s">
        <v>618</v>
      </c>
      <c r="G5" s="126"/>
      <c r="H5" s="127"/>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row>
    <row r="6" spans="1:33" ht="28.5" x14ac:dyDescent="0.2">
      <c r="A6" s="118"/>
      <c r="B6" s="132"/>
      <c r="C6" s="133" t="s">
        <v>789</v>
      </c>
      <c r="D6" s="134" t="s">
        <v>619</v>
      </c>
      <c r="E6" s="130" t="str">
        <f>'Section 1'!M13</f>
        <v>Invalid</v>
      </c>
      <c r="F6" s="135">
        <f t="shared" ref="F6:F7" si="0">IF(E6="Valid",1,0)</f>
        <v>0</v>
      </c>
      <c r="G6" s="126"/>
      <c r="H6" s="119"/>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row>
    <row r="7" spans="1:33" ht="15" x14ac:dyDescent="0.2">
      <c r="A7" s="118"/>
      <c r="B7" s="132"/>
      <c r="C7" s="129"/>
      <c r="D7" s="134" t="s">
        <v>620</v>
      </c>
      <c r="E7" s="130" t="str">
        <f>'Section 1'!M37</f>
        <v>Invalid</v>
      </c>
      <c r="F7" s="135">
        <f t="shared" si="0"/>
        <v>0</v>
      </c>
      <c r="G7" s="126"/>
      <c r="H7" s="119"/>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row>
    <row r="8" spans="1:33" ht="15" x14ac:dyDescent="0.2">
      <c r="A8" s="118"/>
      <c r="B8" s="132"/>
      <c r="C8" s="136"/>
      <c r="D8" s="136"/>
      <c r="E8" s="130"/>
      <c r="F8" s="135"/>
      <c r="G8" s="126"/>
      <c r="H8" s="119"/>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row>
    <row r="9" spans="1:33" ht="15" x14ac:dyDescent="0.2">
      <c r="A9" s="118"/>
      <c r="B9" s="132"/>
      <c r="C9" s="129" t="s">
        <v>640</v>
      </c>
      <c r="D9" s="136" t="s">
        <v>641</v>
      </c>
      <c r="E9" s="130" t="str">
        <f>'Section 2'!M12</f>
        <v>Invalid</v>
      </c>
      <c r="F9" s="135">
        <f t="shared" ref="F9:F15" si="1">IF(E9="Valid",1,0)</f>
        <v>0</v>
      </c>
      <c r="G9" s="126"/>
      <c r="H9" s="119"/>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row>
    <row r="10" spans="1:33" ht="15" x14ac:dyDescent="0.2">
      <c r="A10" s="118"/>
      <c r="B10" s="132"/>
      <c r="C10" s="136"/>
      <c r="D10" s="136" t="s">
        <v>642</v>
      </c>
      <c r="E10" s="130" t="str">
        <f>'Section 2'!M21</f>
        <v>Invalid</v>
      </c>
      <c r="F10" s="135">
        <f t="shared" si="1"/>
        <v>0</v>
      </c>
      <c r="G10" s="126"/>
      <c r="H10" s="119"/>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row>
    <row r="11" spans="1:33" ht="15" x14ac:dyDescent="0.2">
      <c r="A11" s="118"/>
      <c r="B11" s="132"/>
      <c r="C11" s="136"/>
      <c r="D11" s="136" t="s">
        <v>643</v>
      </c>
      <c r="E11" s="130" t="str">
        <f>'Section 2'!M26</f>
        <v>Invalid</v>
      </c>
      <c r="F11" s="135">
        <f t="shared" si="1"/>
        <v>0</v>
      </c>
      <c r="G11" s="126"/>
      <c r="H11" s="119"/>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row>
    <row r="12" spans="1:33" ht="15" x14ac:dyDescent="0.2">
      <c r="A12" s="118"/>
      <c r="B12" s="132"/>
      <c r="C12" s="136"/>
      <c r="D12" s="136" t="s">
        <v>644</v>
      </c>
      <c r="E12" s="130" t="str">
        <f>'Section 2'!M43</f>
        <v>Invalid</v>
      </c>
      <c r="F12" s="135">
        <f t="shared" si="1"/>
        <v>0</v>
      </c>
      <c r="G12" s="126"/>
      <c r="H12" s="119"/>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row>
    <row r="13" spans="1:33" ht="15" x14ac:dyDescent="0.2">
      <c r="A13" s="118"/>
      <c r="B13" s="132"/>
      <c r="C13" s="136"/>
      <c r="D13" s="136" t="s">
        <v>645</v>
      </c>
      <c r="E13" s="130" t="str">
        <f>'Section 2'!M53</f>
        <v>Invalid</v>
      </c>
      <c r="F13" s="135">
        <f t="shared" si="1"/>
        <v>0</v>
      </c>
      <c r="G13" s="126"/>
      <c r="H13" s="119"/>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row>
    <row r="14" spans="1:33" ht="15" x14ac:dyDescent="0.2">
      <c r="A14" s="118"/>
      <c r="B14" s="132"/>
      <c r="C14" s="136"/>
      <c r="D14" s="136" t="s">
        <v>646</v>
      </c>
      <c r="E14" s="130" t="str">
        <f>'Section 2'!M60</f>
        <v>Invalid</v>
      </c>
      <c r="F14" s="135">
        <f t="shared" si="1"/>
        <v>0</v>
      </c>
      <c r="G14" s="126"/>
      <c r="H14" s="119"/>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row>
    <row r="15" spans="1:33" ht="15" x14ac:dyDescent="0.2">
      <c r="A15" s="118"/>
      <c r="B15" s="132"/>
      <c r="C15" s="136"/>
      <c r="D15" s="136" t="s">
        <v>622</v>
      </c>
      <c r="E15" s="130" t="str">
        <f>'Section 2'!M69</f>
        <v>Invalid</v>
      </c>
      <c r="F15" s="135">
        <f t="shared" si="1"/>
        <v>0</v>
      </c>
      <c r="G15" s="126"/>
      <c r="H15" s="119"/>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row>
    <row r="16" spans="1:33" ht="15" x14ac:dyDescent="0.2">
      <c r="A16" s="118"/>
      <c r="B16" s="132"/>
      <c r="C16" s="136"/>
      <c r="D16" s="136"/>
      <c r="E16" s="130"/>
      <c r="F16" s="135"/>
      <c r="G16" s="126"/>
      <c r="H16" s="119"/>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row>
    <row r="17" spans="1:33" ht="15" x14ac:dyDescent="0.2">
      <c r="A17" s="118"/>
      <c r="B17" s="137"/>
      <c r="C17" s="129" t="s">
        <v>774</v>
      </c>
      <c r="D17" s="136" t="s">
        <v>773</v>
      </c>
      <c r="E17" s="130" t="str">
        <f>'Section 3'!M20</f>
        <v>Invalid</v>
      </c>
      <c r="F17" s="135">
        <f t="shared" ref="F17:F18" si="2">IF(E17="Valid",1,0)</f>
        <v>0</v>
      </c>
      <c r="G17" s="126"/>
      <c r="H17" s="118"/>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row>
    <row r="18" spans="1:33" ht="15" x14ac:dyDescent="0.2">
      <c r="A18" s="118"/>
      <c r="B18" s="137"/>
      <c r="C18" s="136"/>
      <c r="D18" s="136" t="s">
        <v>621</v>
      </c>
      <c r="E18" s="130" t="str">
        <f>'Section 3'!M40</f>
        <v>Invalid</v>
      </c>
      <c r="F18" s="135">
        <f t="shared" si="2"/>
        <v>0</v>
      </c>
      <c r="G18" s="126"/>
      <c r="H18" s="118"/>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row>
    <row r="19" spans="1:33" ht="15" x14ac:dyDescent="0.2">
      <c r="A19" s="118"/>
      <c r="B19" s="137"/>
      <c r="C19" s="136"/>
      <c r="D19" s="136" t="s">
        <v>776</v>
      </c>
      <c r="E19" s="130" t="str">
        <f>'Section 3'!M58</f>
        <v>Invalid</v>
      </c>
      <c r="F19" s="135">
        <f t="shared" ref="F19:F20" si="3">IF(E19="Valid",1,0)</f>
        <v>0</v>
      </c>
      <c r="G19" s="126"/>
      <c r="H19" s="118"/>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row>
    <row r="20" spans="1:33" ht="15" x14ac:dyDescent="0.2">
      <c r="A20" s="118"/>
      <c r="B20" s="137"/>
      <c r="C20" s="136"/>
      <c r="D20" s="136" t="s">
        <v>775</v>
      </c>
      <c r="E20" s="130" t="str">
        <f>'Section 3'!M76</f>
        <v>Invalid</v>
      </c>
      <c r="F20" s="135">
        <f t="shared" si="3"/>
        <v>0</v>
      </c>
      <c r="G20" s="126"/>
      <c r="H20" s="118"/>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row>
    <row r="21" spans="1:33" ht="15" x14ac:dyDescent="0.2">
      <c r="A21" s="118"/>
      <c r="B21" s="137"/>
      <c r="C21" s="136"/>
      <c r="D21" s="136"/>
      <c r="E21" s="130"/>
      <c r="F21" s="135"/>
      <c r="G21" s="126"/>
      <c r="H21" s="118"/>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row>
    <row r="22" spans="1:33" ht="15" x14ac:dyDescent="0.2">
      <c r="A22" s="118"/>
      <c r="B22" s="137"/>
      <c r="C22" s="138" t="s">
        <v>790</v>
      </c>
      <c r="D22" s="136" t="s">
        <v>791</v>
      </c>
      <c r="E22" s="130" t="str">
        <f>'Section 4'!M25</f>
        <v>Invalid</v>
      </c>
      <c r="F22" s="135">
        <f t="shared" ref="F22:F29" si="4">IF(E22="Valid",1,0)</f>
        <v>0</v>
      </c>
      <c r="G22" s="126"/>
      <c r="H22" s="118"/>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row>
    <row r="23" spans="1:33" ht="15" x14ac:dyDescent="0.2">
      <c r="A23" s="118"/>
      <c r="B23" s="137"/>
      <c r="C23" s="136"/>
      <c r="D23" s="136"/>
      <c r="E23" s="130"/>
      <c r="F23" s="131"/>
      <c r="G23" s="126"/>
      <c r="H23" s="118"/>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row>
    <row r="24" spans="1:33" ht="15" x14ac:dyDescent="0.2">
      <c r="A24" s="118"/>
      <c r="B24" s="137"/>
      <c r="C24" s="138" t="s">
        <v>792</v>
      </c>
      <c r="D24" s="139" t="s">
        <v>793</v>
      </c>
      <c r="E24" s="130" t="str">
        <f>'Section 5'!N46</f>
        <v>Invalid</v>
      </c>
      <c r="F24" s="135">
        <f t="shared" si="4"/>
        <v>0</v>
      </c>
      <c r="G24" s="126"/>
      <c r="H24" s="118"/>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row>
    <row r="25" spans="1:33" ht="15" x14ac:dyDescent="0.2">
      <c r="A25" s="118"/>
      <c r="B25" s="137"/>
      <c r="C25" s="136"/>
      <c r="D25" s="136"/>
      <c r="E25" s="130"/>
      <c r="F25" s="131"/>
      <c r="G25" s="126"/>
      <c r="H25" s="118"/>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row>
    <row r="26" spans="1:33" ht="15" x14ac:dyDescent="0.2">
      <c r="A26" s="118"/>
      <c r="B26" s="137"/>
      <c r="C26" s="138" t="s">
        <v>794</v>
      </c>
      <c r="D26" s="139" t="s">
        <v>795</v>
      </c>
      <c r="E26" s="130" t="str">
        <f>'Section 6'!M15</f>
        <v>Invalid</v>
      </c>
      <c r="F26" s="135">
        <f t="shared" si="4"/>
        <v>0</v>
      </c>
      <c r="G26" s="126"/>
      <c r="H26" s="118"/>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row>
    <row r="27" spans="1:33" ht="15" x14ac:dyDescent="0.2">
      <c r="A27" s="118"/>
      <c r="B27" s="137"/>
      <c r="C27" s="138"/>
      <c r="D27" s="139" t="s">
        <v>796</v>
      </c>
      <c r="E27" s="130" t="str">
        <f>'Section 6'!M17</f>
        <v>Invalid</v>
      </c>
      <c r="F27" s="135">
        <f t="shared" ref="F27" si="5">IF(E27="Valid",1,0)</f>
        <v>0</v>
      </c>
      <c r="G27" s="126"/>
      <c r="H27" s="118"/>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row>
    <row r="28" spans="1:33" ht="15" x14ac:dyDescent="0.2">
      <c r="A28" s="118"/>
      <c r="B28" s="137"/>
      <c r="C28" s="136"/>
      <c r="D28" s="136"/>
      <c r="E28" s="130"/>
      <c r="F28" s="131"/>
      <c r="G28" s="126"/>
      <c r="H28" s="118"/>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row>
    <row r="29" spans="1:33" ht="15" x14ac:dyDescent="0.2">
      <c r="A29" s="118"/>
      <c r="B29" s="137"/>
      <c r="C29" s="138" t="s">
        <v>797</v>
      </c>
      <c r="D29" s="136" t="s">
        <v>623</v>
      </c>
      <c r="E29" s="130" t="str">
        <f>'Section 7'!M16</f>
        <v>Invalid</v>
      </c>
      <c r="F29" s="135">
        <f t="shared" si="4"/>
        <v>0</v>
      </c>
      <c r="G29" s="126"/>
      <c r="H29" s="118"/>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row>
    <row r="30" spans="1:33" ht="15" x14ac:dyDescent="0.2">
      <c r="A30" s="118"/>
      <c r="B30" s="137"/>
      <c r="C30" s="136"/>
      <c r="D30" s="136"/>
      <c r="E30" s="130"/>
      <c r="F30" s="131"/>
      <c r="G30" s="126"/>
      <c r="H30" s="118"/>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row>
    <row r="31" spans="1:33" ht="15.75" x14ac:dyDescent="0.25">
      <c r="A31" s="118"/>
      <c r="B31" s="137"/>
      <c r="C31" s="140" t="s">
        <v>798</v>
      </c>
      <c r="D31" s="141" t="s">
        <v>799</v>
      </c>
      <c r="E31" s="142" t="str">
        <f>'8. Declarations'!M24</f>
        <v>Invalid</v>
      </c>
      <c r="F31" s="143">
        <f>IF(E31="Valid",1,0)</f>
        <v>0</v>
      </c>
      <c r="G31" s="126"/>
      <c r="H31" s="118"/>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row>
    <row r="32" spans="1:33" ht="15.75" x14ac:dyDescent="0.25">
      <c r="A32" s="118"/>
      <c r="B32" s="137"/>
      <c r="C32" s="141"/>
      <c r="D32" s="141" t="s">
        <v>800</v>
      </c>
      <c r="E32" s="142" t="str">
        <f>'8. Declarations'!M39</f>
        <v>Invalid</v>
      </c>
      <c r="F32" s="143">
        <f>IF(E32="Valid",1,0)</f>
        <v>0</v>
      </c>
      <c r="G32" s="126"/>
      <c r="H32" s="118"/>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row>
    <row r="33" spans="1:33" ht="15" x14ac:dyDescent="0.2">
      <c r="A33" s="118"/>
      <c r="B33" s="137"/>
      <c r="C33" s="136"/>
      <c r="D33" s="136"/>
      <c r="E33" s="130"/>
      <c r="F33" s="131"/>
      <c r="G33" s="126"/>
      <c r="H33" s="118"/>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row>
    <row r="34" spans="1:33" ht="15" x14ac:dyDescent="0.2">
      <c r="A34" s="118"/>
      <c r="B34" s="144"/>
      <c r="C34" s="134"/>
      <c r="D34" s="145" t="s">
        <v>624</v>
      </c>
      <c r="E34" s="130" t="str">
        <f>IF(COUNTIF(E6:E33, "Invalid")&gt;0, "Invalid","Valid")</f>
        <v>Invalid</v>
      </c>
      <c r="F34" s="135"/>
      <c r="G34" s="126"/>
      <c r="H34" s="118"/>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row>
    <row r="35" spans="1:33" ht="15" x14ac:dyDescent="0.2">
      <c r="A35" s="118"/>
      <c r="B35" s="137"/>
      <c r="C35" s="146"/>
      <c r="D35" s="146"/>
      <c r="E35" s="147"/>
      <c r="F35" s="148"/>
      <c r="G35" s="126"/>
      <c r="H35" s="118"/>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row>
    <row r="36" spans="1:33" ht="15" x14ac:dyDescent="0.2">
      <c r="A36" s="118"/>
      <c r="B36" s="149"/>
      <c r="C36" s="146"/>
      <c r="D36" s="146"/>
      <c r="E36" s="147"/>
      <c r="F36" s="150"/>
      <c r="G36" s="126"/>
      <c r="H36" s="118"/>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row>
    <row r="37" spans="1:33" ht="15" x14ac:dyDescent="0.2">
      <c r="A37" s="118"/>
      <c r="B37" s="151"/>
      <c r="C37" s="146"/>
      <c r="D37" s="146"/>
      <c r="E37" s="147"/>
      <c r="F37" s="150"/>
      <c r="G37" s="126"/>
      <c r="H37" s="118"/>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row>
    <row r="38" spans="1:33" ht="15.75" thickBot="1" x14ac:dyDescent="0.25">
      <c r="A38" s="118"/>
      <c r="B38" s="152"/>
      <c r="C38" s="153"/>
      <c r="D38" s="153"/>
      <c r="E38" s="154"/>
      <c r="F38" s="155"/>
      <c r="G38" s="126"/>
      <c r="H38" s="118"/>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row>
    <row r="39" spans="1:33" ht="15" x14ac:dyDescent="0.2">
      <c r="A39" s="118"/>
      <c r="B39" s="118"/>
      <c r="C39" s="118"/>
      <c r="D39" s="118"/>
      <c r="E39" s="118"/>
      <c r="F39" s="118"/>
      <c r="G39" s="126"/>
      <c r="H39" s="118"/>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row>
    <row r="40" spans="1:33" ht="15.75" thickBot="1" x14ac:dyDescent="0.25">
      <c r="A40" s="118"/>
      <c r="B40" s="118"/>
      <c r="C40" s="118"/>
      <c r="D40" s="118"/>
      <c r="E40" s="118"/>
      <c r="F40" s="118"/>
      <c r="G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row>
    <row r="41" spans="1:33" ht="15.75" customHeight="1" thickTop="1" x14ac:dyDescent="0.2">
      <c r="A41" s="118"/>
      <c r="B41" s="445" t="s">
        <v>625</v>
      </c>
      <c r="C41" s="446"/>
      <c r="D41" s="446"/>
      <c r="E41" s="446"/>
      <c r="F41" s="447"/>
      <c r="G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row>
    <row r="42" spans="1:33" ht="15.75" customHeight="1" x14ac:dyDescent="0.2">
      <c r="A42" s="118"/>
      <c r="B42" s="448"/>
      <c r="C42" s="449"/>
      <c r="D42" s="449"/>
      <c r="E42" s="449"/>
      <c r="F42" s="450"/>
      <c r="G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row>
    <row r="43" spans="1:33" ht="15.75" customHeight="1" x14ac:dyDescent="0.2">
      <c r="A43" s="118"/>
      <c r="B43" s="448"/>
      <c r="C43" s="449"/>
      <c r="D43" s="449"/>
      <c r="E43" s="449"/>
      <c r="F43" s="450"/>
      <c r="G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row>
    <row r="44" spans="1:33" ht="15.75" customHeight="1" thickBot="1" x14ac:dyDescent="0.25">
      <c r="A44" s="118"/>
      <c r="B44" s="451"/>
      <c r="C44" s="452"/>
      <c r="D44" s="452"/>
      <c r="E44" s="452"/>
      <c r="F44" s="453"/>
      <c r="G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row>
    <row r="45" spans="1:33" ht="15.75" thickTop="1" x14ac:dyDescent="0.2">
      <c r="A45" s="118"/>
      <c r="B45" s="118"/>
      <c r="C45" s="118"/>
      <c r="D45" s="118"/>
      <c r="E45" s="118"/>
      <c r="F45" s="118"/>
      <c r="G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row>
    <row r="46" spans="1:33" ht="15" x14ac:dyDescent="0.2">
      <c r="A46" s="118"/>
      <c r="B46" s="118"/>
      <c r="C46" s="118"/>
      <c r="D46" s="118"/>
      <c r="E46" s="118"/>
      <c r="F46" s="118"/>
      <c r="G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row>
    <row r="47" spans="1:33" ht="15" x14ac:dyDescent="0.2">
      <c r="A47" s="118"/>
      <c r="B47" s="118"/>
      <c r="C47" s="118"/>
      <c r="D47" s="118"/>
      <c r="E47" s="118"/>
      <c r="F47" s="118"/>
      <c r="G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row>
    <row r="48" spans="1:33" ht="15" x14ac:dyDescent="0.2">
      <c r="A48" s="118"/>
      <c r="B48" s="118"/>
      <c r="C48" s="118"/>
      <c r="D48" s="118"/>
      <c r="E48" s="118"/>
      <c r="F48" s="118"/>
      <c r="G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row>
    <row r="49" spans="1:33" ht="15" x14ac:dyDescent="0.2">
      <c r="A49" s="118"/>
      <c r="B49" s="118"/>
      <c r="C49" s="118"/>
      <c r="D49" s="118"/>
      <c r="E49" s="118"/>
      <c r="F49" s="118"/>
      <c r="G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row>
    <row r="50" spans="1:33" ht="15" x14ac:dyDescent="0.2">
      <c r="A50" s="118"/>
      <c r="B50" s="118"/>
      <c r="C50" s="118"/>
      <c r="D50" s="118"/>
      <c r="E50" s="118"/>
      <c r="F50" s="118"/>
      <c r="G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row>
    <row r="51" spans="1:33" ht="15" x14ac:dyDescent="0.2">
      <c r="A51" s="118"/>
      <c r="B51" s="118"/>
      <c r="C51" s="118"/>
      <c r="D51" s="118"/>
      <c r="E51" s="118"/>
      <c r="F51" s="118"/>
      <c r="G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row>
    <row r="52" spans="1:33" ht="15" x14ac:dyDescent="0.2">
      <c r="A52" s="118"/>
      <c r="B52" s="118"/>
      <c r="C52" s="118"/>
      <c r="D52" s="118"/>
      <c r="E52" s="118"/>
      <c r="F52" s="118"/>
      <c r="G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row>
    <row r="53" spans="1:33" ht="15" x14ac:dyDescent="0.2">
      <c r="A53" s="118"/>
      <c r="B53" s="118"/>
      <c r="C53" s="118"/>
      <c r="D53" s="118"/>
      <c r="E53" s="118"/>
      <c r="F53" s="118"/>
      <c r="G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row>
    <row r="54" spans="1:33" ht="15" x14ac:dyDescent="0.2">
      <c r="A54" s="118"/>
      <c r="B54" s="118"/>
      <c r="C54" s="118"/>
      <c r="D54" s="118"/>
      <c r="E54" s="118"/>
      <c r="F54" s="118"/>
      <c r="G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row>
    <row r="55" spans="1:33" ht="15" x14ac:dyDescent="0.2">
      <c r="A55" s="118"/>
      <c r="B55" s="118"/>
      <c r="C55" s="118"/>
      <c r="D55" s="118"/>
      <c r="E55" s="118"/>
      <c r="F55" s="118"/>
      <c r="G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row>
    <row r="56" spans="1:33" ht="15" x14ac:dyDescent="0.2">
      <c r="A56" s="118"/>
      <c r="B56" s="118"/>
      <c r="C56" s="118"/>
      <c r="D56" s="118"/>
      <c r="E56" s="118"/>
      <c r="F56" s="118"/>
      <c r="G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row>
    <row r="57" spans="1:33" ht="15" x14ac:dyDescent="0.2">
      <c r="A57" s="118"/>
      <c r="B57" s="118"/>
      <c r="C57" s="118"/>
      <c r="D57" s="118"/>
      <c r="E57" s="118"/>
      <c r="F57" s="118"/>
      <c r="G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row>
    <row r="58" spans="1:33" ht="15" x14ac:dyDescent="0.2">
      <c r="A58" s="118"/>
      <c r="B58" s="118"/>
      <c r="C58" s="118"/>
      <c r="D58" s="118"/>
      <c r="E58" s="118"/>
      <c r="F58" s="118"/>
      <c r="G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row>
    <row r="59" spans="1:33" ht="15" x14ac:dyDescent="0.2">
      <c r="A59" s="118"/>
      <c r="B59" s="118"/>
      <c r="C59" s="118"/>
      <c r="D59" s="118"/>
      <c r="E59" s="118"/>
      <c r="F59" s="118"/>
      <c r="G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row>
    <row r="60" spans="1:33" ht="15" x14ac:dyDescent="0.2">
      <c r="A60" s="118"/>
      <c r="B60" s="118"/>
      <c r="C60" s="118"/>
      <c r="D60" s="118"/>
      <c r="E60" s="118"/>
      <c r="F60" s="118"/>
      <c r="G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row>
    <row r="61" spans="1:33" ht="15" x14ac:dyDescent="0.2">
      <c r="A61" s="118"/>
      <c r="B61" s="118"/>
      <c r="C61" s="118"/>
      <c r="D61" s="118"/>
      <c r="E61" s="118"/>
      <c r="F61" s="118"/>
      <c r="G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row>
    <row r="62" spans="1:33" ht="15" x14ac:dyDescent="0.2">
      <c r="A62" s="118"/>
      <c r="B62" s="118"/>
      <c r="C62" s="118"/>
      <c r="D62" s="118"/>
      <c r="E62" s="118"/>
      <c r="F62" s="118"/>
      <c r="G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row>
    <row r="63" spans="1:33" ht="15" x14ac:dyDescent="0.2">
      <c r="A63" s="118"/>
      <c r="B63" s="118"/>
      <c r="C63" s="118"/>
      <c r="D63" s="118"/>
      <c r="E63" s="118"/>
      <c r="F63" s="118"/>
      <c r="G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row>
    <row r="64" spans="1:33" ht="15" x14ac:dyDescent="0.2">
      <c r="A64" s="118"/>
      <c r="B64" s="118"/>
      <c r="C64" s="118"/>
      <c r="D64" s="118"/>
      <c r="E64" s="118"/>
      <c r="F64" s="118"/>
      <c r="G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row>
    <row r="65" spans="1:33" ht="15" x14ac:dyDescent="0.2">
      <c r="A65" s="118"/>
      <c r="B65" s="118"/>
      <c r="C65" s="118"/>
      <c r="D65" s="118"/>
      <c r="E65" s="118"/>
      <c r="F65" s="118"/>
      <c r="G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row>
    <row r="66" spans="1:33" ht="15" x14ac:dyDescent="0.2">
      <c r="A66" s="118"/>
      <c r="B66" s="118"/>
      <c r="C66" s="118"/>
      <c r="D66" s="118"/>
      <c r="E66" s="118"/>
      <c r="F66" s="118"/>
      <c r="G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row>
    <row r="67" spans="1:33" ht="15" x14ac:dyDescent="0.2">
      <c r="A67" s="118"/>
      <c r="B67" s="118"/>
      <c r="C67" s="118"/>
      <c r="D67" s="118"/>
      <c r="E67" s="118"/>
      <c r="F67" s="118"/>
      <c r="G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row>
    <row r="68" spans="1:33" ht="15" x14ac:dyDescent="0.2">
      <c r="A68" s="118"/>
      <c r="B68" s="118"/>
      <c r="C68" s="118"/>
      <c r="D68" s="118"/>
      <c r="E68" s="118"/>
      <c r="F68" s="118"/>
      <c r="G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row>
    <row r="69" spans="1:33" ht="15" x14ac:dyDescent="0.2">
      <c r="A69" s="118"/>
      <c r="B69" s="118"/>
      <c r="C69" s="118"/>
      <c r="D69" s="118"/>
      <c r="E69" s="118"/>
      <c r="F69" s="118"/>
      <c r="G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row>
    <row r="70" spans="1:33" ht="15" x14ac:dyDescent="0.2">
      <c r="A70" s="118"/>
      <c r="B70" s="118"/>
      <c r="C70" s="118"/>
      <c r="D70" s="118"/>
      <c r="E70" s="118"/>
      <c r="F70" s="118"/>
      <c r="G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row>
    <row r="71" spans="1:33" ht="15" x14ac:dyDescent="0.2">
      <c r="A71" s="118"/>
      <c r="B71" s="118"/>
      <c r="C71" s="118"/>
      <c r="D71" s="118"/>
      <c r="E71" s="118"/>
      <c r="F71" s="118"/>
      <c r="G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row>
    <row r="72" spans="1:33" ht="15" x14ac:dyDescent="0.2">
      <c r="A72" s="118"/>
      <c r="B72" s="118"/>
      <c r="C72" s="118"/>
      <c r="D72" s="118"/>
      <c r="E72" s="118"/>
      <c r="F72" s="118"/>
      <c r="G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row>
    <row r="73" spans="1:33" ht="15" x14ac:dyDescent="0.2">
      <c r="A73" s="118"/>
      <c r="B73" s="118"/>
      <c r="C73" s="118"/>
      <c r="D73" s="118"/>
      <c r="E73" s="118"/>
      <c r="F73" s="118"/>
      <c r="G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row>
  </sheetData>
  <sheetProtection algorithmName="SHA-512" hashValue="9OWtTSvXcboYCXMEGCrkO85QnxAgBJGsNEOnPbpwcJ4FRST7Tgz4Yy0XS4vlGeVBbEXdEMQjC5/8W9fx89dZyg==" saltValue="/AgD9l46nZvxheXH8qx06g==" spinCount="100000" sheet="1" objects="1" scenarios="1" selectLockedCells="1" selectUnlockedCells="1"/>
  <mergeCells count="3">
    <mergeCell ref="B2:F2"/>
    <mergeCell ref="B3:F3"/>
    <mergeCell ref="B41:F44"/>
  </mergeCells>
  <conditionalFormatting sqref="E6 E35:E37 E8 E21 E33 E23:E26 E28:E30">
    <cfRule type="cellIs" dxfId="364" priority="68" operator="equal">
      <formula>"Valid"</formula>
    </cfRule>
    <cfRule type="cellIs" dxfId="363" priority="69" operator="equal">
      <formula>"Invalid"</formula>
    </cfRule>
  </conditionalFormatting>
  <conditionalFormatting sqref="E34">
    <cfRule type="cellIs" dxfId="362" priority="63" operator="equal">
      <formula>"Valid"</formula>
    </cfRule>
    <cfRule type="cellIs" dxfId="361" priority="64" operator="equal">
      <formula>"Invalid"</formula>
    </cfRule>
  </conditionalFormatting>
  <conditionalFormatting sqref="E9">
    <cfRule type="cellIs" dxfId="360" priority="61" operator="equal">
      <formula>"Valid"</formula>
    </cfRule>
    <cfRule type="cellIs" dxfId="359" priority="62" operator="equal">
      <formula>"Invalid"</formula>
    </cfRule>
  </conditionalFormatting>
  <conditionalFormatting sqref="E10 E16">
    <cfRule type="cellIs" dxfId="358" priority="58" operator="equal">
      <formula>"Valid"</formula>
    </cfRule>
    <cfRule type="cellIs" dxfId="357" priority="59" operator="equal">
      <formula>"Invalid"</formula>
    </cfRule>
  </conditionalFormatting>
  <conditionalFormatting sqref="E17">
    <cfRule type="cellIs" dxfId="356" priority="55" operator="equal">
      <formula>"Valid"</formula>
    </cfRule>
    <cfRule type="cellIs" dxfId="355" priority="56" operator="equal">
      <formula>"Invalid"</formula>
    </cfRule>
  </conditionalFormatting>
  <conditionalFormatting sqref="E18">
    <cfRule type="cellIs" dxfId="354" priority="52" operator="equal">
      <formula>"Valid"</formula>
    </cfRule>
    <cfRule type="cellIs" dxfId="353" priority="53" operator="equal">
      <formula>"Invalid"</formula>
    </cfRule>
  </conditionalFormatting>
  <conditionalFormatting sqref="E22">
    <cfRule type="cellIs" dxfId="352" priority="49" operator="equal">
      <formula>"Valid"</formula>
    </cfRule>
    <cfRule type="cellIs" dxfId="351" priority="50" operator="equal">
      <formula>"Invalid"</formula>
    </cfRule>
  </conditionalFormatting>
  <conditionalFormatting sqref="E11">
    <cfRule type="cellIs" dxfId="350" priority="37" operator="equal">
      <formula>"Valid"</formula>
    </cfRule>
    <cfRule type="cellIs" dxfId="349" priority="38" operator="equal">
      <formula>"Invalid"</formula>
    </cfRule>
  </conditionalFormatting>
  <conditionalFormatting sqref="E12">
    <cfRule type="cellIs" dxfId="348" priority="34" operator="equal">
      <formula>"Valid"</formula>
    </cfRule>
    <cfRule type="cellIs" dxfId="347" priority="35" operator="equal">
      <formula>"Invalid"</formula>
    </cfRule>
  </conditionalFormatting>
  <conditionalFormatting sqref="E31:E32">
    <cfRule type="cellIs" dxfId="346" priority="31" operator="equal">
      <formula>"Valid"</formula>
    </cfRule>
    <cfRule type="cellIs" dxfId="345" priority="32" operator="equal">
      <formula>"Invalid"</formula>
    </cfRule>
  </conditionalFormatting>
  <conditionalFormatting sqref="E7">
    <cfRule type="cellIs" dxfId="344" priority="23" operator="equal">
      <formula>"Valid"</formula>
    </cfRule>
    <cfRule type="cellIs" dxfId="343" priority="24" operator="equal">
      <formula>"Invalid"</formula>
    </cfRule>
  </conditionalFormatting>
  <conditionalFormatting sqref="E13">
    <cfRule type="cellIs" dxfId="342" priority="17" operator="equal">
      <formula>"Valid"</formula>
    </cfRule>
    <cfRule type="cellIs" dxfId="341" priority="18" operator="equal">
      <formula>"Invalid"</formula>
    </cfRule>
  </conditionalFormatting>
  <conditionalFormatting sqref="E14">
    <cfRule type="cellIs" dxfId="340" priority="14" operator="equal">
      <formula>"Valid"</formula>
    </cfRule>
    <cfRule type="cellIs" dxfId="339" priority="15" operator="equal">
      <formula>"Invalid"</formula>
    </cfRule>
  </conditionalFormatting>
  <conditionalFormatting sqref="E15">
    <cfRule type="cellIs" dxfId="338" priority="11" operator="equal">
      <formula>"Valid"</formula>
    </cfRule>
    <cfRule type="cellIs" dxfId="337" priority="12" operator="equal">
      <formula>"Invalid"</formula>
    </cfRule>
  </conditionalFormatting>
  <conditionalFormatting sqref="E19">
    <cfRule type="cellIs" dxfId="336" priority="8" operator="equal">
      <formula>"Valid"</formula>
    </cfRule>
    <cfRule type="cellIs" dxfId="335" priority="9" operator="equal">
      <formula>"Invalid"</formula>
    </cfRule>
  </conditionalFormatting>
  <conditionalFormatting sqref="E20">
    <cfRule type="cellIs" dxfId="334" priority="5" operator="equal">
      <formula>"Valid"</formula>
    </cfRule>
    <cfRule type="cellIs" dxfId="333" priority="6" operator="equal">
      <formula>"Invalid"</formula>
    </cfRule>
  </conditionalFormatting>
  <conditionalFormatting sqref="E27">
    <cfRule type="cellIs" dxfId="332" priority="2" operator="equal">
      <formula>"Valid"</formula>
    </cfRule>
    <cfRule type="cellIs" dxfId="331" priority="3" operator="equal">
      <formula>"Invalid"</formula>
    </cfRule>
  </conditionalFormatting>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67" id="{5B913F4C-AFE8-4152-99A7-A91C8D59440D}">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F34</xm:sqref>
        </x14:conditionalFormatting>
        <x14:conditionalFormatting xmlns:xm="http://schemas.microsoft.com/office/excel/2006/main">
          <x14:cfRule type="iconSet" priority="66" id="{CF2A4620-C6A4-4DD2-AEAC-513E94F37457}">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F36</xm:sqref>
        </x14:conditionalFormatting>
        <x14:conditionalFormatting xmlns:xm="http://schemas.microsoft.com/office/excel/2006/main">
          <x14:cfRule type="iconSet" priority="65" id="{F6771C1B-40FC-4A62-BEBE-CF417C102EC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F37</xm:sqref>
        </x14:conditionalFormatting>
        <x14:conditionalFormatting xmlns:xm="http://schemas.microsoft.com/office/excel/2006/main">
          <x14:cfRule type="iconSet" priority="60" id="{85C2B3C1-9FCF-45D1-A2C1-518B1448F8AE}">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F9</xm:sqref>
        </x14:conditionalFormatting>
        <x14:conditionalFormatting xmlns:xm="http://schemas.microsoft.com/office/excel/2006/main">
          <x14:cfRule type="iconSet" priority="57" id="{7666A9AD-4E9B-462A-8CBB-F5847541851C}">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F10 F16</xm:sqref>
        </x14:conditionalFormatting>
        <x14:conditionalFormatting xmlns:xm="http://schemas.microsoft.com/office/excel/2006/main">
          <x14:cfRule type="iconSet" priority="54" id="{9DC1EC75-5C25-4B6E-B991-12520157418F}">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F17</xm:sqref>
        </x14:conditionalFormatting>
        <x14:conditionalFormatting xmlns:xm="http://schemas.microsoft.com/office/excel/2006/main">
          <x14:cfRule type="iconSet" priority="51" id="{C0D6A9EE-F08D-4C14-B41E-D14D2E60ABC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F18</xm:sqref>
        </x14:conditionalFormatting>
        <x14:conditionalFormatting xmlns:xm="http://schemas.microsoft.com/office/excel/2006/main">
          <x14:cfRule type="iconSet" priority="70" id="{673B98AC-87E1-4F77-84A9-B0A8CF381542}">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F8 F6</xm:sqref>
        </x14:conditionalFormatting>
        <x14:conditionalFormatting xmlns:xm="http://schemas.microsoft.com/office/excel/2006/main">
          <x14:cfRule type="iconSet" priority="71" id="{B1579BBA-3E6F-4CEE-93A0-1CA2497A7F3F}">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F21</xm:sqref>
        </x14:conditionalFormatting>
        <x14:conditionalFormatting xmlns:xm="http://schemas.microsoft.com/office/excel/2006/main">
          <x14:cfRule type="iconSet" priority="48" id="{C498EEA7-2D2F-46A5-AF74-9115AD64E62E}">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F22</xm:sqref>
        </x14:conditionalFormatting>
        <x14:conditionalFormatting xmlns:xm="http://schemas.microsoft.com/office/excel/2006/main">
          <x14:cfRule type="iconSet" priority="36" id="{DF365317-D53F-4A2B-BCBA-EDB06F22E36D}">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F11</xm:sqref>
        </x14:conditionalFormatting>
        <x14:conditionalFormatting xmlns:xm="http://schemas.microsoft.com/office/excel/2006/main">
          <x14:cfRule type="iconSet" priority="33" id="{52FF1541-8739-419F-970A-54D16D3F04D2}">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F12</xm:sqref>
        </x14:conditionalFormatting>
        <x14:conditionalFormatting xmlns:xm="http://schemas.microsoft.com/office/excel/2006/main">
          <x14:cfRule type="iconSet" priority="30" id="{2B48E255-890D-4260-ABEA-2304B89C104F}">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F31</xm:sqref>
        </x14:conditionalFormatting>
        <x14:conditionalFormatting xmlns:xm="http://schemas.microsoft.com/office/excel/2006/main">
          <x14:cfRule type="iconSet" priority="29" id="{DB5A7B78-BE5F-4A91-917C-C9E8AA550747}">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F32</xm:sqref>
        </x14:conditionalFormatting>
        <x14:conditionalFormatting xmlns:xm="http://schemas.microsoft.com/office/excel/2006/main">
          <x14:cfRule type="iconSet" priority="25" id="{FDF25271-4A0D-4CA8-AB40-009784C19269}">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F7</xm:sqref>
        </x14:conditionalFormatting>
        <x14:conditionalFormatting xmlns:xm="http://schemas.microsoft.com/office/excel/2006/main">
          <x14:cfRule type="iconSet" priority="22" id="{2AB1D1AB-A2FE-4AE2-BF6D-0E7C832BB650}">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F24</xm:sqref>
        </x14:conditionalFormatting>
        <x14:conditionalFormatting xmlns:xm="http://schemas.microsoft.com/office/excel/2006/main">
          <x14:cfRule type="iconSet" priority="21" id="{9E08F294-1C72-4FA9-93A0-3634E9051411}">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F26</xm:sqref>
        </x14:conditionalFormatting>
        <x14:conditionalFormatting xmlns:xm="http://schemas.microsoft.com/office/excel/2006/main">
          <x14:cfRule type="iconSet" priority="20" id="{8E42F764-7AF9-4ED9-A913-44780E2431A0}">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F29</xm:sqref>
        </x14:conditionalFormatting>
        <x14:conditionalFormatting xmlns:xm="http://schemas.microsoft.com/office/excel/2006/main">
          <x14:cfRule type="iconSet" priority="16" id="{8BA4DD18-AC59-4C20-AD26-33255F1CCC2F}">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F13</xm:sqref>
        </x14:conditionalFormatting>
        <x14:conditionalFormatting xmlns:xm="http://schemas.microsoft.com/office/excel/2006/main">
          <x14:cfRule type="iconSet" priority="13" id="{5764FA90-95B2-4B87-A4B0-AECAC4C1B421}">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F14</xm:sqref>
        </x14:conditionalFormatting>
        <x14:conditionalFormatting xmlns:xm="http://schemas.microsoft.com/office/excel/2006/main">
          <x14:cfRule type="iconSet" priority="10" id="{530BDBEC-7967-4390-BFFE-DFADB3A0860E}">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F15</xm:sqref>
        </x14:conditionalFormatting>
        <x14:conditionalFormatting xmlns:xm="http://schemas.microsoft.com/office/excel/2006/main">
          <x14:cfRule type="iconSet" priority="7" id="{CB0CE71C-E652-4E98-9290-3AB71899CAC5}">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F19</xm:sqref>
        </x14:conditionalFormatting>
        <x14:conditionalFormatting xmlns:xm="http://schemas.microsoft.com/office/excel/2006/main">
          <x14:cfRule type="iconSet" priority="4" id="{AF0BEBFE-5218-4E73-BDC8-11698345F5AE}">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F20</xm:sqref>
        </x14:conditionalFormatting>
        <x14:conditionalFormatting xmlns:xm="http://schemas.microsoft.com/office/excel/2006/main">
          <x14:cfRule type="iconSet" priority="1" id="{EAAC1C1D-430D-4EB4-BA62-D749859D7368}">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C23"/>
  <sheetViews>
    <sheetView showGridLines="0" showRowColHeaders="0" workbookViewId="0"/>
  </sheetViews>
  <sheetFormatPr defaultColWidth="9.140625" defaultRowHeight="12.75" x14ac:dyDescent="0.2"/>
  <cols>
    <col min="1" max="1" width="8.7109375" style="11" customWidth="1"/>
    <col min="2" max="2" width="12.7109375" style="14" customWidth="1"/>
    <col min="3" max="3" width="150.7109375" style="11" customWidth="1"/>
    <col min="4" max="16384" width="9.140625" style="11"/>
  </cols>
  <sheetData>
    <row r="1" spans="2:3" ht="13.5" thickBot="1" x14ac:dyDescent="0.25"/>
    <row r="2" spans="2:3" s="14" customFormat="1" ht="48" customHeight="1" thickBot="1" x14ac:dyDescent="0.3">
      <c r="B2" s="454" t="s">
        <v>0</v>
      </c>
      <c r="C2" s="455"/>
    </row>
    <row r="3" spans="2:3" s="14" customFormat="1" ht="56.1" customHeight="1" x14ac:dyDescent="0.25">
      <c r="B3" s="336">
        <v>1</v>
      </c>
      <c r="C3" s="337" t="s">
        <v>648</v>
      </c>
    </row>
    <row r="4" spans="2:3" s="14" customFormat="1" ht="48" customHeight="1" x14ac:dyDescent="0.25">
      <c r="B4" s="378">
        <v>2</v>
      </c>
      <c r="C4" s="338" t="s">
        <v>864</v>
      </c>
    </row>
    <row r="5" spans="2:3" s="14" customFormat="1" ht="56.1" customHeight="1" x14ac:dyDescent="0.25">
      <c r="B5" s="378">
        <v>3</v>
      </c>
      <c r="C5" s="338" t="s">
        <v>866</v>
      </c>
    </row>
    <row r="6" spans="2:3" s="14" customFormat="1" ht="168" customHeight="1" x14ac:dyDescent="0.25">
      <c r="B6" s="378">
        <v>4</v>
      </c>
      <c r="C6" s="338" t="s">
        <v>869</v>
      </c>
    </row>
    <row r="7" spans="2:3" ht="48" customHeight="1" x14ac:dyDescent="0.2">
      <c r="B7" s="378">
        <v>5</v>
      </c>
      <c r="C7" s="338" t="s">
        <v>649</v>
      </c>
    </row>
    <row r="8" spans="2:3" s="14" customFormat="1" ht="48" customHeight="1" x14ac:dyDescent="0.25">
      <c r="B8" s="378">
        <v>6</v>
      </c>
      <c r="C8" s="338" t="s">
        <v>851</v>
      </c>
    </row>
    <row r="9" spans="2:3" ht="48" customHeight="1" x14ac:dyDescent="0.2">
      <c r="B9" s="378">
        <v>7</v>
      </c>
      <c r="C9" s="338" t="s">
        <v>818</v>
      </c>
    </row>
    <row r="10" spans="2:3" ht="48" customHeight="1" thickBot="1" x14ac:dyDescent="0.25">
      <c r="B10" s="335">
        <v>8</v>
      </c>
      <c r="C10" s="339" t="s">
        <v>650</v>
      </c>
    </row>
    <row r="11" spans="2:3" ht="14.25" x14ac:dyDescent="0.2">
      <c r="B11" s="171"/>
      <c r="C11" s="208"/>
    </row>
    <row r="12" spans="2:3" ht="14.25" x14ac:dyDescent="0.2">
      <c r="B12" s="171"/>
      <c r="C12" s="208"/>
    </row>
    <row r="13" spans="2:3" ht="15" thickBot="1" x14ac:dyDescent="0.25">
      <c r="B13" s="171"/>
      <c r="C13" s="208"/>
    </row>
    <row r="14" spans="2:3" ht="58.5" customHeight="1" thickBot="1" x14ac:dyDescent="0.25">
      <c r="B14" s="456" t="s">
        <v>852</v>
      </c>
      <c r="C14" s="457"/>
    </row>
    <row r="15" spans="2:3" x14ac:dyDescent="0.2">
      <c r="B15" s="17"/>
      <c r="C15" s="14"/>
    </row>
    <row r="16" spans="2:3" x14ac:dyDescent="0.2">
      <c r="B16" s="17"/>
      <c r="C16" s="14"/>
    </row>
    <row r="19" spans="3:3" ht="48" customHeight="1" x14ac:dyDescent="0.2">
      <c r="C19" s="380"/>
    </row>
    <row r="23" spans="3:3" x14ac:dyDescent="0.2">
      <c r="C23" s="24"/>
    </row>
  </sheetData>
  <sheetProtection algorithmName="SHA-512" hashValue="EIay/cWghSoHUheeTHuigdQTa/O6A4qeP3ZU0LPEFmKzhtR1lKzRvwnFRuqmngHaNQMKJS2eAcLnxpRHZ1WQSQ==" saltValue="gxSL9mP9iRaiv/AATyNAzg==" spinCount="100000" sheet="1" objects="1" scenarios="1" selectLockedCells="1" selectUnlockedCells="1"/>
  <mergeCells count="2">
    <mergeCell ref="B2:C2"/>
    <mergeCell ref="B14:C14"/>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7:Z39"/>
  <sheetViews>
    <sheetView showGridLines="0" showRowColHeaders="0" zoomScaleNormal="100" workbookViewId="0">
      <pane ySplit="6" topLeftCell="A7" activePane="bottomLeft" state="frozen"/>
      <selection pane="bottomLeft" activeCell="C10" sqref="C10"/>
    </sheetView>
  </sheetViews>
  <sheetFormatPr defaultColWidth="9.140625" defaultRowHeight="12.75" x14ac:dyDescent="0.2"/>
  <cols>
    <col min="1" max="1" width="9.140625" style="11"/>
    <col min="2" max="2" width="80.7109375" style="11" customWidth="1"/>
    <col min="3" max="3" width="60.85546875" style="11" customWidth="1"/>
    <col min="4" max="4" width="9.140625" style="11"/>
    <col min="5" max="8" width="9.140625" style="11" customWidth="1"/>
    <col min="9" max="9" width="13.42578125" style="11" customWidth="1"/>
    <col min="10" max="10" width="12" style="11" customWidth="1"/>
    <col min="11" max="11" width="9.140625" style="29" customWidth="1"/>
    <col min="12" max="12" width="12" style="11" hidden="1" customWidth="1"/>
    <col min="13" max="13" width="9.140625" style="17" hidden="1" customWidth="1"/>
    <col min="14" max="15" width="9.140625" style="11" hidden="1" customWidth="1"/>
    <col min="16" max="16" width="11.140625" style="11" hidden="1" customWidth="1"/>
    <col min="17" max="26" width="9.140625" style="11" hidden="1" customWidth="1"/>
    <col min="27" max="16384" width="9.140625" style="11"/>
  </cols>
  <sheetData>
    <row r="7" spans="1:16" ht="13.5" thickBot="1" x14ac:dyDescent="0.25">
      <c r="A7" s="44"/>
    </row>
    <row r="8" spans="1:16" s="14" customFormat="1" ht="39.950000000000003" customHeight="1" thickBot="1" x14ac:dyDescent="0.3">
      <c r="B8" s="416" t="s">
        <v>598</v>
      </c>
      <c r="C8" s="45"/>
      <c r="K8" s="29"/>
      <c r="M8" s="17"/>
    </row>
    <row r="9" spans="1:16" s="14" customFormat="1" ht="32.1" customHeight="1" x14ac:dyDescent="0.25">
      <c r="B9" s="46" t="s">
        <v>599</v>
      </c>
      <c r="C9" s="47"/>
      <c r="D9" s="1" t="str">
        <f>IF(M9=1,"*","")</f>
        <v>*</v>
      </c>
      <c r="M9" s="17">
        <f>IF(ISNUMBER(C9)=TRUE,0,1)</f>
        <v>1</v>
      </c>
    </row>
    <row r="10" spans="1:16" s="14" customFormat="1" ht="32.1" customHeight="1" x14ac:dyDescent="0.25">
      <c r="B10" s="48" t="s">
        <v>600</v>
      </c>
      <c r="C10" s="49"/>
      <c r="D10" s="1" t="str">
        <f>IF(M10=1,"*","")</f>
        <v>*</v>
      </c>
      <c r="K10" s="2"/>
      <c r="M10" s="17">
        <f>IF(ISTEXT(C10)=TRUE,0,1)</f>
        <v>1</v>
      </c>
    </row>
    <row r="11" spans="1:16" s="14" customFormat="1" ht="32.1" customHeight="1" thickBot="1" x14ac:dyDescent="0.3">
      <c r="B11" s="50" t="s">
        <v>601</v>
      </c>
      <c r="C11" s="51"/>
      <c r="D11" s="1" t="str">
        <f>IF(M11=1,"*","")</f>
        <v>*</v>
      </c>
      <c r="G11" s="86"/>
      <c r="K11" s="30"/>
      <c r="M11" s="17">
        <f>IF(ISNUMBER(C11)=TRUE,0,1)</f>
        <v>1</v>
      </c>
    </row>
    <row r="12" spans="1:16" s="14" customFormat="1" ht="15.95" customHeight="1" x14ac:dyDescent="0.25">
      <c r="B12" s="2"/>
      <c r="C12" s="4"/>
      <c r="K12" s="29"/>
      <c r="M12" s="17"/>
    </row>
    <row r="13" spans="1:16" s="14" customFormat="1" ht="15.95" customHeight="1" x14ac:dyDescent="0.25">
      <c r="B13" s="2"/>
      <c r="C13" s="4"/>
      <c r="K13" s="29"/>
      <c r="L13" s="52" t="s">
        <v>602</v>
      </c>
      <c r="M13" s="3" t="str">
        <f>IF(SUM(M9:M11)&lt;&gt;0,"Invalid","Valid")</f>
        <v>Invalid</v>
      </c>
    </row>
    <row r="14" spans="1:16" s="14" customFormat="1" ht="15.95" customHeight="1" thickBot="1" x14ac:dyDescent="0.3">
      <c r="B14" s="2"/>
      <c r="C14" s="4"/>
      <c r="K14" s="29"/>
      <c r="M14" s="17"/>
    </row>
    <row r="15" spans="1:16" s="14" customFormat="1" ht="39.950000000000003" customHeight="1" thickBot="1" x14ac:dyDescent="0.3">
      <c r="B15" s="416" t="s">
        <v>603</v>
      </c>
      <c r="C15" s="45"/>
      <c r="K15" s="29"/>
      <c r="M15" s="17"/>
    </row>
    <row r="16" spans="1:16" s="14" customFormat="1" ht="39.950000000000003" customHeight="1" x14ac:dyDescent="0.2">
      <c r="B16" s="53" t="s">
        <v>651</v>
      </c>
      <c r="C16" s="54" t="str">
        <f>IF(P16="Invalid Input","Please select only one option","")</f>
        <v/>
      </c>
      <c r="D16" s="1" t="str">
        <f>IF(M16=1,"*","")</f>
        <v>*</v>
      </c>
      <c r="M16" s="17">
        <f>IF((N16&amp;" "&amp;O16)="FALSE FALSE",1,IF((N16&amp;" "&amp;O16)="TRUE FALSE",0,IF((N16&amp;" "&amp;O16)="FALSE TRUE",0,1)))</f>
        <v>1</v>
      </c>
      <c r="N16" s="31" t="b">
        <v>0</v>
      </c>
      <c r="O16" s="31" t="b">
        <v>0</v>
      </c>
      <c r="P16" s="29" t="str">
        <f>IF((N16&amp;" "&amp;O16)="FALSE FALSE","",IF((N16&amp;" "&amp;O16)="TRUE FALSE","Direct",IF((N16&amp;" "&amp;O16)="FALSE TRUE","Indirect","Invalid Input")))</f>
        <v/>
      </c>
    </row>
    <row r="17" spans="1:14" s="14" customFormat="1" ht="56.1" customHeight="1" thickBot="1" x14ac:dyDescent="0.3">
      <c r="B17" s="55" t="s">
        <v>652</v>
      </c>
      <c r="C17" s="56"/>
      <c r="D17" s="1" t="str">
        <f>IF(M17=1,"*","")</f>
        <v/>
      </c>
      <c r="I17" s="17"/>
      <c r="K17" s="29"/>
      <c r="M17" s="17">
        <v>0</v>
      </c>
      <c r="N17" s="17"/>
    </row>
    <row r="18" spans="1:14" s="14" customFormat="1" ht="15.95" customHeight="1" thickBot="1" x14ac:dyDescent="0.3">
      <c r="A18" s="15"/>
      <c r="B18" s="57"/>
      <c r="C18" s="58"/>
      <c r="D18" s="1"/>
      <c r="I18" s="17"/>
      <c r="K18" s="29"/>
      <c r="M18" s="17"/>
      <c r="N18" s="14" t="s">
        <v>604</v>
      </c>
    </row>
    <row r="19" spans="1:14" s="14" customFormat="1" ht="24" customHeight="1" x14ac:dyDescent="0.25">
      <c r="B19" s="458" t="s">
        <v>653</v>
      </c>
      <c r="C19" s="59"/>
      <c r="D19" s="1" t="str">
        <f t="shared" ref="D19:D28" si="0">IF(M19=1,"*","")</f>
        <v/>
      </c>
      <c r="M19" s="17">
        <f>IF($C$17&gt;=1,IF(ISBLANK(C19)=FALSE,0,1),0)</f>
        <v>0</v>
      </c>
      <c r="N19" s="17">
        <f>IF($C$17="",0,IF($C$17&gt;=1,0,1))</f>
        <v>0</v>
      </c>
    </row>
    <row r="20" spans="1:14" s="14" customFormat="1" ht="24" customHeight="1" x14ac:dyDescent="0.25">
      <c r="B20" s="459"/>
      <c r="C20" s="60"/>
      <c r="D20" s="1" t="str">
        <f t="shared" si="0"/>
        <v/>
      </c>
      <c r="M20" s="17">
        <f>IF($C$17&gt;=2,IF(ISBLANK(C20)=FALSE,0,1),0)</f>
        <v>0</v>
      </c>
      <c r="N20" s="17">
        <f>IF($C$17="",0,IF($C$17&gt;=2,0,1))</f>
        <v>0</v>
      </c>
    </row>
    <row r="21" spans="1:14" s="14" customFormat="1" ht="24" customHeight="1" x14ac:dyDescent="0.25">
      <c r="B21" s="459"/>
      <c r="C21" s="60"/>
      <c r="D21" s="1" t="str">
        <f t="shared" si="0"/>
        <v/>
      </c>
      <c r="M21" s="17">
        <f>IF($C$17&gt;=3,IF(ISBLANK(C21)=FALSE,0,1),0)</f>
        <v>0</v>
      </c>
      <c r="N21" s="17">
        <f>IF($C$17="",0,IF($C$17&gt;=3,0,1))</f>
        <v>0</v>
      </c>
    </row>
    <row r="22" spans="1:14" s="14" customFormat="1" ht="24" customHeight="1" x14ac:dyDescent="0.25">
      <c r="B22" s="459"/>
      <c r="C22" s="60"/>
      <c r="D22" s="1" t="str">
        <f t="shared" si="0"/>
        <v/>
      </c>
      <c r="M22" s="17">
        <f>IF($C$17&gt;=4,IF(ISBLANK(C22)=FALSE,0,1),0)</f>
        <v>0</v>
      </c>
      <c r="N22" s="17">
        <f>IF($C$17="",0,IF($C$17&gt;=4,0,1))</f>
        <v>0</v>
      </c>
    </row>
    <row r="23" spans="1:14" s="14" customFormat="1" ht="24" customHeight="1" x14ac:dyDescent="0.25">
      <c r="B23" s="459"/>
      <c r="C23" s="60"/>
      <c r="D23" s="1" t="str">
        <f t="shared" si="0"/>
        <v/>
      </c>
      <c r="M23" s="17">
        <f>IF($C$17&gt;=5,IF(ISBLANK(C23)=FALSE,0,1),0)</f>
        <v>0</v>
      </c>
      <c r="N23" s="17">
        <f>IF($C$17="",0,IF($C$17&gt;=5,0,1))</f>
        <v>0</v>
      </c>
    </row>
    <row r="24" spans="1:14" s="14" customFormat="1" ht="24" customHeight="1" x14ac:dyDescent="0.25">
      <c r="B24" s="459"/>
      <c r="C24" s="60"/>
      <c r="D24" s="1" t="str">
        <f t="shared" si="0"/>
        <v/>
      </c>
      <c r="M24" s="17">
        <f>IF($C$17&gt;=6,IF(ISBLANK(C24)=FALSE,0,1),0)</f>
        <v>0</v>
      </c>
      <c r="N24" s="17">
        <f>IF($C$17="",0,IF($C$17&gt;=6,0,1))</f>
        <v>0</v>
      </c>
    </row>
    <row r="25" spans="1:14" s="14" customFormat="1" ht="24" customHeight="1" x14ac:dyDescent="0.25">
      <c r="B25" s="459"/>
      <c r="C25" s="60"/>
      <c r="D25" s="1" t="str">
        <f t="shared" si="0"/>
        <v/>
      </c>
      <c r="M25" s="17">
        <f>IF($C$17&gt;=7,IF(ISBLANK(C25)=FALSE,0,1),0)</f>
        <v>0</v>
      </c>
      <c r="N25" s="17">
        <f>IF($C$17="",0,IF($C$17&gt;=7,0,1))</f>
        <v>0</v>
      </c>
    </row>
    <row r="26" spans="1:14" s="14" customFormat="1" ht="24" customHeight="1" x14ac:dyDescent="0.25">
      <c r="B26" s="459"/>
      <c r="C26" s="60"/>
      <c r="D26" s="1" t="str">
        <f t="shared" si="0"/>
        <v/>
      </c>
      <c r="M26" s="17">
        <f>IF($C$17&gt;=8,IF(ISBLANK(C26)=FALSE,0,1),0)</f>
        <v>0</v>
      </c>
      <c r="N26" s="17">
        <f>IF($C$17="",0,IF($C$17&gt;=8,0,1))</f>
        <v>0</v>
      </c>
    </row>
    <row r="27" spans="1:14" s="14" customFormat="1" ht="24" customHeight="1" x14ac:dyDescent="0.25">
      <c r="B27" s="459"/>
      <c r="C27" s="60"/>
      <c r="D27" s="1" t="str">
        <f t="shared" si="0"/>
        <v/>
      </c>
      <c r="M27" s="17">
        <f>IF($C$17&gt;=9,IF(ISBLANK(C27)=FALSE,0,1),0)</f>
        <v>0</v>
      </c>
      <c r="N27" s="17">
        <f>IF($C$17="",0,IF($C$17&gt;=9,0,1))</f>
        <v>0</v>
      </c>
    </row>
    <row r="28" spans="1:14" s="14" customFormat="1" ht="24" customHeight="1" thickBot="1" x14ac:dyDescent="0.3">
      <c r="B28" s="460"/>
      <c r="C28" s="61"/>
      <c r="D28" s="1" t="str">
        <f t="shared" si="0"/>
        <v/>
      </c>
      <c r="M28" s="17">
        <f>IF($C$17&gt;=10,IF(ISBLANK(C28)=FALSE,0,1),0)</f>
        <v>0</v>
      </c>
      <c r="N28" s="17">
        <f>IF($C$17="",0,IF($C$17&gt;=10,0,1))</f>
        <v>0</v>
      </c>
    </row>
    <row r="29" spans="1:14" ht="24" customHeight="1" x14ac:dyDescent="0.2">
      <c r="B29" s="62"/>
      <c r="C29" s="63"/>
    </row>
    <row r="30" spans="1:14" x14ac:dyDescent="0.2">
      <c r="B30" s="64"/>
      <c r="C30" s="62"/>
      <c r="L30" s="65"/>
      <c r="M30" s="3"/>
    </row>
    <row r="31" spans="1:14" ht="15.75" thickBot="1" x14ac:dyDescent="0.25">
      <c r="B31" s="66"/>
      <c r="C31" s="44"/>
    </row>
    <row r="32" spans="1:14" ht="32.1" customHeight="1" x14ac:dyDescent="0.2">
      <c r="B32" s="67" t="s">
        <v>605</v>
      </c>
      <c r="C32" s="68" t="s">
        <v>654</v>
      </c>
      <c r="D32" s="69"/>
      <c r="E32" s="69"/>
    </row>
    <row r="33" spans="2:16" ht="56.1" customHeight="1" x14ac:dyDescent="0.2">
      <c r="B33" s="70" t="s">
        <v>778</v>
      </c>
      <c r="C33" s="71" t="str">
        <f>IF((N33&amp;" "&amp;O33)="TRUE TRUE","Please select only one option","")</f>
        <v/>
      </c>
      <c r="D33" s="1" t="str">
        <f>IF(M33=1,"*","")</f>
        <v/>
      </c>
      <c r="E33" s="72"/>
      <c r="F33" s="12"/>
      <c r="M33" s="17">
        <f>IF(C17="10+",IF((N33&amp;" "&amp;O33)="FALSE FALSE",1,IF((N33&amp;" "&amp;O33)="TRUE FALSE",0,IF((N33&amp;" "&amp;O33)="FALSE TRUE",0,1))),0)</f>
        <v>0</v>
      </c>
      <c r="N33" s="31" t="b">
        <v>0</v>
      </c>
      <c r="O33" s="31" t="b">
        <v>0</v>
      </c>
      <c r="P33" s="29" t="str">
        <f>IF((N33&amp;" "&amp;O33)="FALSE FALSE","",IF((N33&amp;" "&amp;O33)="TRUE FALSE","Yes",IF((N33&amp;" "&amp;O33)="FALSE TRUE","No","Invalid Input")))</f>
        <v/>
      </c>
    </row>
    <row r="34" spans="2:16" ht="39.950000000000003" customHeight="1" x14ac:dyDescent="0.2">
      <c r="B34" s="70" t="s">
        <v>606</v>
      </c>
      <c r="C34" s="73"/>
      <c r="D34" s="1" t="str">
        <f>IF(M34=1,"*","")</f>
        <v/>
      </c>
      <c r="E34" s="74"/>
      <c r="M34" s="17">
        <f>IF(P33="Yes",IF(ISTEXT(C34)=TRUE,0,1),0)</f>
        <v>0</v>
      </c>
      <c r="N34" s="17">
        <f>IF($C$17="",0,IF($C$17&lt;&gt;"10+",1,0))</f>
        <v>0</v>
      </c>
    </row>
    <row r="35" spans="2:16" ht="39.950000000000003" customHeight="1" thickBot="1" x14ac:dyDescent="0.25">
      <c r="B35" s="75" t="s">
        <v>607</v>
      </c>
      <c r="C35" s="76"/>
      <c r="D35" s="1" t="str">
        <f>IF(M35=1,"*","")</f>
        <v/>
      </c>
      <c r="E35" s="77"/>
      <c r="F35" s="12"/>
      <c r="M35" s="17">
        <f>IF(P33="No",IF(ISNUMBER(C35)=TRUE,0,1),0)</f>
        <v>0</v>
      </c>
    </row>
    <row r="36" spans="2:16" ht="15" x14ac:dyDescent="0.2">
      <c r="B36" s="78"/>
      <c r="C36" s="394"/>
      <c r="D36" s="79"/>
      <c r="E36" s="80"/>
    </row>
    <row r="37" spans="2:16" ht="15" x14ac:dyDescent="0.2">
      <c r="B37" s="81" t="str">
        <f>IF(P33="No",IF(ISNUMBER(C35)=TRUE,"Please note that your application will not proceed until all the required documentation is submitted",""),"")</f>
        <v/>
      </c>
      <c r="C37" s="82"/>
      <c r="D37" s="83"/>
      <c r="E37" s="84"/>
      <c r="L37" s="65" t="s">
        <v>602</v>
      </c>
      <c r="M37" s="3" t="str">
        <f>IF(SUM(M16:M35)&lt;&gt;0,"Invalid","Valid")</f>
        <v>Invalid</v>
      </c>
    </row>
    <row r="39" spans="2:16" ht="15" x14ac:dyDescent="0.2">
      <c r="B39" s="376" t="str">
        <f>IF(COUNTIF(M9:M39,"Invalid")=2,"Please Complete all Sections",IF(COUNTIF(M9:M39,"Invalid")=0,"All Sections Completed",IF(COUNTIF(M9:M39,"Invalid")&lt;2,"Please ensure all sections are completed before progressing to the next section")))</f>
        <v>Please Complete all Sections</v>
      </c>
      <c r="C39" s="210"/>
    </row>
  </sheetData>
  <sheetProtection algorithmName="SHA-512" hashValue="kpf0nfWlPblqpERpD+V1mtdDUr+NFciBWDcolQnlWBYkoVS4/AaI9n3yiRxXKiJMxbKsGX2TxY/jykF4+xLBuw==" saltValue="tgi2mVzmjCfkPn9ZXQwBwA==" spinCount="100000" sheet="1" objects="1" scenarios="1" selectLockedCells="1"/>
  <mergeCells count="1">
    <mergeCell ref="B19:B28"/>
  </mergeCells>
  <conditionalFormatting sqref="C19:C28">
    <cfRule type="expression" dxfId="330" priority="7">
      <formula>$P$16="Direct"</formula>
    </cfRule>
  </conditionalFormatting>
  <conditionalFormatting sqref="C17">
    <cfRule type="expression" dxfId="329" priority="5">
      <formula>$P$16="Direct"</formula>
    </cfRule>
  </conditionalFormatting>
  <conditionalFormatting sqref="C19">
    <cfRule type="expression" dxfId="328" priority="8">
      <formula>$N$19=1</formula>
    </cfRule>
  </conditionalFormatting>
  <conditionalFormatting sqref="C20">
    <cfRule type="expression" dxfId="327" priority="9">
      <formula>$N$20=1</formula>
    </cfRule>
  </conditionalFormatting>
  <conditionalFormatting sqref="C21">
    <cfRule type="expression" dxfId="326" priority="10">
      <formula>$N$21=1</formula>
    </cfRule>
  </conditionalFormatting>
  <conditionalFormatting sqref="C22">
    <cfRule type="expression" dxfId="325" priority="11">
      <formula>$N$22=1</formula>
    </cfRule>
  </conditionalFormatting>
  <conditionalFormatting sqref="C23">
    <cfRule type="expression" dxfId="324" priority="12">
      <formula>$N$23=1</formula>
    </cfRule>
  </conditionalFormatting>
  <conditionalFormatting sqref="C24">
    <cfRule type="expression" dxfId="323" priority="13">
      <formula>$N$24=1</formula>
    </cfRule>
  </conditionalFormatting>
  <conditionalFormatting sqref="C25">
    <cfRule type="expression" dxfId="322" priority="14">
      <formula>$N$25=1</formula>
    </cfRule>
  </conditionalFormatting>
  <conditionalFormatting sqref="C26">
    <cfRule type="expression" dxfId="321" priority="15">
      <formula>$N$26=1</formula>
    </cfRule>
  </conditionalFormatting>
  <conditionalFormatting sqref="C27">
    <cfRule type="expression" dxfId="320" priority="16">
      <formula>$N$27=1</formula>
    </cfRule>
  </conditionalFormatting>
  <conditionalFormatting sqref="C28">
    <cfRule type="expression" dxfId="319" priority="17">
      <formula>$N$28=1</formula>
    </cfRule>
  </conditionalFormatting>
  <conditionalFormatting sqref="E33:E35">
    <cfRule type="expression" dxfId="318" priority="4">
      <formula>$T$52=1</formula>
    </cfRule>
  </conditionalFormatting>
  <conditionalFormatting sqref="B39">
    <cfRule type="expression" dxfId="317" priority="1">
      <formula>$B$39="All Sections Completed"</formula>
    </cfRule>
  </conditionalFormatting>
  <conditionalFormatting sqref="C33:C35">
    <cfRule type="expression" dxfId="316" priority="2">
      <formula>$N$34=1</formula>
    </cfRule>
    <cfRule type="expression" dxfId="315" priority="3">
      <formula>$P$16="Direct"</formula>
    </cfRule>
  </conditionalFormatting>
  <dataValidations count="6">
    <dataValidation type="decimal" allowBlank="1" showInputMessage="1" showErrorMessage="1" errorTitle="% of Beneficial Ownership" error="Please only enter numerical values between 1 to 100%" sqref="C11">
      <formula1>0</formula1>
      <formula2>1</formula2>
    </dataValidation>
    <dataValidation type="whole" operator="greaterThan" allowBlank="1" showInputMessage="1" showErrorMessage="1" errorTitle="Central Bank Institution No." error="Please only enter numeric data.  Please ensure that the 'C' is not is not entered" promptTitle="Central Bank Institution No." prompt="Please enter the Central Bank Institution number omitting the C.  Please enter numeric data only." sqref="C9">
      <formula1>1</formula1>
    </dataValidation>
    <dataValidation type="date" allowBlank="1" showInputMessage="1" showErrorMessage="1" sqref="E35">
      <formula1>43831</formula1>
      <formula2>TODAY()+3000</formula2>
    </dataValidation>
    <dataValidation type="date" allowBlank="1" showInputMessage="1" showErrorMessage="1" errorTitle="Date" error="Please only enter dates in the dd/mm/yyyy format" sqref="C35">
      <formula1>TODAY()-1</formula1>
      <formula2>TODAY()+5000</formula2>
    </dataValidation>
    <dataValidation type="list" allowBlank="1" showInputMessage="1" showErrorMessage="1" sqref="C17">
      <formula1>Number1</formula1>
    </dataValidation>
    <dataValidation type="textLength" operator="lessThan" allowBlank="1" showInputMessage="1" showErrorMessage="1" errorTitle="Cell Values" error="Please do not enter any data into this cell_x000a_" sqref="C36">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2</xdr:col>
                    <xdr:colOff>1219200</xdr:colOff>
                    <xdr:row>15</xdr:row>
                    <xdr:rowOff>9525</xdr:rowOff>
                  </from>
                  <to>
                    <xdr:col>2</xdr:col>
                    <xdr:colOff>2257425</xdr:colOff>
                    <xdr:row>15</xdr:row>
                    <xdr:rowOff>495300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2</xdr:col>
                    <xdr:colOff>2266950</xdr:colOff>
                    <xdr:row>15</xdr:row>
                    <xdr:rowOff>9525</xdr:rowOff>
                  </from>
                  <to>
                    <xdr:col>2</xdr:col>
                    <xdr:colOff>3314700</xdr:colOff>
                    <xdr:row>15</xdr:row>
                    <xdr:rowOff>495300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2</xdr:col>
                    <xdr:colOff>1285875</xdr:colOff>
                    <xdr:row>32</xdr:row>
                    <xdr:rowOff>9525</xdr:rowOff>
                  </from>
                  <to>
                    <xdr:col>2</xdr:col>
                    <xdr:colOff>2324100</xdr:colOff>
                    <xdr:row>32</xdr:row>
                    <xdr:rowOff>695325</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2</xdr:col>
                    <xdr:colOff>2333625</xdr:colOff>
                    <xdr:row>32</xdr:row>
                    <xdr:rowOff>9525</xdr:rowOff>
                  </from>
                  <to>
                    <xdr:col>2</xdr:col>
                    <xdr:colOff>3381375</xdr:colOff>
                    <xdr:row>32</xdr:row>
                    <xdr:rowOff>695325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B1:Z83"/>
  <sheetViews>
    <sheetView showGridLines="0" showRowColHeaders="0" tabSelected="1" workbookViewId="0">
      <pane ySplit="6" topLeftCell="A7" activePane="bottomLeft" state="frozen"/>
      <selection pane="bottomLeft" activeCell="C9" sqref="C9"/>
    </sheetView>
  </sheetViews>
  <sheetFormatPr defaultColWidth="9.140625" defaultRowHeight="12.75" x14ac:dyDescent="0.25"/>
  <cols>
    <col min="1" max="1" width="9.140625" style="5"/>
    <col min="2" max="2" width="80.7109375" style="5" customWidth="1"/>
    <col min="3" max="3" width="60.7109375" style="5" customWidth="1"/>
    <col min="4" max="4" width="9.140625" style="5" customWidth="1"/>
    <col min="5" max="5" width="9.140625" style="15" customWidth="1"/>
    <col min="6" max="6" width="9.140625" style="5"/>
    <col min="7" max="8" width="9.140625" style="5" customWidth="1"/>
    <col min="9" max="9" width="9.140625" style="5"/>
    <col min="10" max="10" width="9.140625" style="5" customWidth="1"/>
    <col min="11" max="11" width="9.140625" style="5" hidden="1" customWidth="1"/>
    <col min="12" max="12" width="12.42578125" style="5" hidden="1" customWidth="1"/>
    <col min="13" max="13" width="9.140625" style="10" hidden="1" customWidth="1"/>
    <col min="14" max="14" width="9.140625" style="5" hidden="1" customWidth="1"/>
    <col min="15" max="15" width="15.85546875" style="5" hidden="1" customWidth="1"/>
    <col min="16" max="16" width="13.85546875" style="5" hidden="1" customWidth="1"/>
    <col min="17" max="26" width="9.140625" style="5" hidden="1" customWidth="1"/>
    <col min="27" max="16384" width="9.140625" style="5"/>
  </cols>
  <sheetData>
    <row r="1" spans="2:13" s="15" customFormat="1" x14ac:dyDescent="0.25">
      <c r="M1" s="10"/>
    </row>
    <row r="2" spans="2:13" s="15" customFormat="1" x14ac:dyDescent="0.2">
      <c r="B2" s="11"/>
      <c r="M2" s="10"/>
    </row>
    <row r="3" spans="2:13" s="15" customFormat="1" x14ac:dyDescent="0.25">
      <c r="M3" s="10"/>
    </row>
    <row r="4" spans="2:13" s="15" customFormat="1" x14ac:dyDescent="0.25">
      <c r="M4" s="10"/>
    </row>
    <row r="5" spans="2:13" s="15" customFormat="1" x14ac:dyDescent="0.25">
      <c r="M5" s="10"/>
    </row>
    <row r="6" spans="2:13" s="15" customFormat="1" x14ac:dyDescent="0.25">
      <c r="M6" s="10"/>
    </row>
    <row r="7" spans="2:13" ht="13.5" thickBot="1" x14ac:dyDescent="0.3">
      <c r="D7" s="7"/>
      <c r="E7" s="7"/>
    </row>
    <row r="8" spans="2:13" ht="32.1" customHeight="1" thickBot="1" x14ac:dyDescent="0.3">
      <c r="B8" s="416" t="s">
        <v>9</v>
      </c>
      <c r="C8" s="90"/>
      <c r="D8" s="34"/>
      <c r="E8" s="8"/>
    </row>
    <row r="9" spans="2:13" ht="24" customHeight="1" x14ac:dyDescent="0.25">
      <c r="B9" s="89" t="s">
        <v>655</v>
      </c>
      <c r="C9" s="47"/>
      <c r="D9" s="34" t="str">
        <f>IF(M9=1,"*","")</f>
        <v>*</v>
      </c>
      <c r="M9" s="10">
        <f>IF(ISTEXT(C9)=TRUE,0,1)</f>
        <v>1</v>
      </c>
    </row>
    <row r="10" spans="2:13" ht="24" customHeight="1" x14ac:dyDescent="0.25">
      <c r="B10" s="88" t="s">
        <v>656</v>
      </c>
      <c r="C10" s="98"/>
      <c r="D10" s="34" t="str">
        <f t="shared" ref="D10:D11" si="0">IF(M10=1,"*","")</f>
        <v>*</v>
      </c>
      <c r="E10" s="9"/>
      <c r="F10" s="8"/>
      <c r="L10" s="10"/>
      <c r="M10" s="10">
        <f>IF(ISNUMBER(C10)=TRUE,0,1)</f>
        <v>1</v>
      </c>
    </row>
    <row r="11" spans="2:13" ht="24" customHeight="1" thickBot="1" x14ac:dyDescent="0.3">
      <c r="B11" s="106" t="s">
        <v>657</v>
      </c>
      <c r="C11" s="340"/>
      <c r="D11" s="34" t="str">
        <f t="shared" si="0"/>
        <v>*</v>
      </c>
      <c r="E11" s="9"/>
      <c r="H11" s="15"/>
      <c r="M11" s="10">
        <f>IF(ISERROR(VLOOKUP(C11,Country_All,1,FALSE)),1,IF(EXACT(VLOOKUP(C11,Country_All,1,FALSE),C11)=TRUE,0,1))</f>
        <v>1</v>
      </c>
    </row>
    <row r="12" spans="2:13" ht="24" customHeight="1" thickBot="1" x14ac:dyDescent="0.3">
      <c r="B12" s="6"/>
      <c r="C12" s="9"/>
      <c r="D12" s="34"/>
      <c r="H12" s="15"/>
      <c r="L12" s="52" t="s">
        <v>602</v>
      </c>
      <c r="M12" s="3" t="str">
        <f>IF(SUM(M9:M11)&lt;&gt;0,"Invalid","Valid")</f>
        <v>Invalid</v>
      </c>
    </row>
    <row r="13" spans="2:13" ht="32.1" customHeight="1" thickBot="1" x14ac:dyDescent="0.3">
      <c r="B13" s="416" t="s">
        <v>12</v>
      </c>
      <c r="C13" s="90"/>
      <c r="D13" s="34"/>
      <c r="E13" s="8"/>
      <c r="H13" s="15"/>
    </row>
    <row r="14" spans="2:13" ht="24" customHeight="1" x14ac:dyDescent="0.25">
      <c r="B14" s="46" t="s">
        <v>1</v>
      </c>
      <c r="C14" s="341"/>
      <c r="D14" s="34" t="str">
        <f t="shared" ref="D14" si="1">IF(M14=1,"*","")</f>
        <v>*</v>
      </c>
      <c r="E14" s="32"/>
      <c r="H14" s="15"/>
      <c r="M14" s="10">
        <f>IF(ISTEXT(C14)=TRUE,0,1)</f>
        <v>1</v>
      </c>
    </row>
    <row r="15" spans="2:13" ht="24" customHeight="1" x14ac:dyDescent="0.25">
      <c r="B15" s="91" t="s">
        <v>2</v>
      </c>
      <c r="C15" s="342"/>
      <c r="D15" s="34"/>
      <c r="E15" s="32"/>
    </row>
    <row r="16" spans="2:13" ht="24" customHeight="1" x14ac:dyDescent="0.25">
      <c r="B16" s="91" t="s">
        <v>3</v>
      </c>
      <c r="C16" s="342"/>
      <c r="D16" s="34"/>
      <c r="E16" s="32"/>
    </row>
    <row r="17" spans="2:15" ht="24" customHeight="1" x14ac:dyDescent="0.25">
      <c r="B17" s="91" t="s">
        <v>4</v>
      </c>
      <c r="C17" s="342"/>
      <c r="D17" s="34"/>
      <c r="E17" s="32"/>
    </row>
    <row r="18" spans="2:15" ht="24" customHeight="1" x14ac:dyDescent="0.25">
      <c r="B18" s="91" t="s">
        <v>5</v>
      </c>
      <c r="C18" s="342"/>
      <c r="D18" s="34" t="str">
        <f t="shared" ref="D18:D19" si="2">IF(M18=1,"*","")</f>
        <v>*</v>
      </c>
      <c r="E18" s="32"/>
      <c r="M18" s="10">
        <f>IF(ISTEXT(C18)=TRUE,0,1)</f>
        <v>1</v>
      </c>
    </row>
    <row r="19" spans="2:15" ht="24" customHeight="1" x14ac:dyDescent="0.25">
      <c r="B19" s="91" t="s">
        <v>18</v>
      </c>
      <c r="C19" s="342"/>
      <c r="D19" s="34" t="str">
        <f t="shared" si="2"/>
        <v>*</v>
      </c>
      <c r="E19" s="32"/>
      <c r="M19" s="10">
        <f>IF(ISERROR(VLOOKUP(C19,Country_All,1,FALSE)),1,IF(EXACT(VLOOKUP(C19,Country_All,1,FALSE),C19)=TRUE,0,1))</f>
        <v>1</v>
      </c>
    </row>
    <row r="20" spans="2:15" ht="24" customHeight="1" thickBot="1" x14ac:dyDescent="0.3">
      <c r="B20" s="92" t="s">
        <v>19</v>
      </c>
      <c r="C20" s="343"/>
      <c r="D20" s="34"/>
      <c r="E20" s="10"/>
    </row>
    <row r="21" spans="2:15" ht="24" customHeight="1" thickBot="1" x14ac:dyDescent="0.3">
      <c r="B21" s="4"/>
      <c r="D21" s="34"/>
      <c r="L21" s="52" t="s">
        <v>602</v>
      </c>
      <c r="M21" s="3" t="str">
        <f>IF(SUM(M14:M19)&lt;&gt;0,"Invalid","Valid")</f>
        <v>Invalid</v>
      </c>
    </row>
    <row r="22" spans="2:15" ht="32.1" customHeight="1" thickBot="1" x14ac:dyDescent="0.3">
      <c r="B22" s="416" t="s">
        <v>13</v>
      </c>
      <c r="C22" s="90"/>
      <c r="D22" s="34"/>
      <c r="E22" s="32"/>
    </row>
    <row r="23" spans="2:15" ht="24" customHeight="1" x14ac:dyDescent="0.25">
      <c r="B23" s="94" t="s">
        <v>14</v>
      </c>
      <c r="C23" s="344"/>
      <c r="D23" s="34" t="str">
        <f>IF(M23=1,"*","")</f>
        <v>*</v>
      </c>
      <c r="E23" s="10"/>
      <c r="M23" s="10">
        <f>IF(ISNUMBER(C23)=TRUE,0,1)</f>
        <v>1</v>
      </c>
    </row>
    <row r="24" spans="2:15" ht="24" customHeight="1" x14ac:dyDescent="0.25">
      <c r="B24" s="93" t="s">
        <v>15</v>
      </c>
      <c r="C24" s="345"/>
      <c r="D24" s="34"/>
      <c r="E24" s="32"/>
    </row>
    <row r="25" spans="2:15" ht="24" customHeight="1" thickBot="1" x14ac:dyDescent="0.3">
      <c r="B25" s="50" t="s">
        <v>16</v>
      </c>
      <c r="C25" s="343"/>
      <c r="D25" s="34" t="str">
        <f t="shared" ref="D25" si="3">IF(M25=1,"*","")</f>
        <v>*</v>
      </c>
      <c r="E25" s="32"/>
      <c r="M25" s="10">
        <f>IF(ISTEXT(C25)=TRUE,0,1)</f>
        <v>1</v>
      </c>
    </row>
    <row r="26" spans="2:15" ht="24" customHeight="1" thickBot="1" x14ac:dyDescent="0.3">
      <c r="B26" s="6"/>
      <c r="D26" s="34"/>
      <c r="L26" s="52" t="s">
        <v>602</v>
      </c>
      <c r="M26" s="3" t="str">
        <f>IF(SUM(M23:M25)&lt;&gt;0,"Invalid","Valid")</f>
        <v>Invalid</v>
      </c>
    </row>
    <row r="27" spans="2:15" ht="32.1" customHeight="1" thickBot="1" x14ac:dyDescent="0.3">
      <c r="B27" s="416" t="s">
        <v>17</v>
      </c>
      <c r="C27" s="90"/>
      <c r="D27" s="34"/>
      <c r="E27" s="8"/>
    </row>
    <row r="28" spans="2:15" ht="24" customHeight="1" x14ac:dyDescent="0.25">
      <c r="B28" s="88" t="s">
        <v>11</v>
      </c>
      <c r="C28" s="97"/>
      <c r="D28" s="34" t="str">
        <f t="shared" ref="D28" si="4">IF(M28=1,"*","")</f>
        <v>*</v>
      </c>
      <c r="M28" s="10">
        <f>IF(ISERROR(VLOOKUP(C28,Number2,1,FALSE)),1,IF(EXACT(VLOOKUP(C28,Number2,1,FALSE),C28)=TRUE,0,1))</f>
        <v>1</v>
      </c>
      <c r="O28" s="5" t="s">
        <v>612</v>
      </c>
    </row>
    <row r="29" spans="2:15" s="15" customFormat="1" ht="24" customHeight="1" x14ac:dyDescent="0.25">
      <c r="B29" s="319"/>
      <c r="C29" s="320"/>
      <c r="D29" s="34"/>
      <c r="M29" s="10"/>
    </row>
    <row r="30" spans="2:15" ht="24" customHeight="1" x14ac:dyDescent="0.25">
      <c r="B30" s="321" t="s">
        <v>10</v>
      </c>
      <c r="C30" s="322"/>
      <c r="D30" s="34"/>
    </row>
    <row r="31" spans="2:15" ht="24" customHeight="1" x14ac:dyDescent="0.25">
      <c r="B31" s="209">
        <v>1</v>
      </c>
      <c r="C31" s="323"/>
      <c r="D31" s="34" t="str">
        <f>IF(M31&lt;&gt;0,"*","")</f>
        <v/>
      </c>
      <c r="E31" s="8"/>
      <c r="M31" s="10">
        <f>IF($C$28&gt;=1,IF(ISERROR(EXACT(VLOOKUP(C31,Country_All,1,FALSE),C31)),1,0),0)+IF($C$28&gt;=1,IF(COUNTIF($C$31:$C$35,C31)&lt;&gt;1,1,0),0)</f>
        <v>0</v>
      </c>
      <c r="N31" s="5">
        <f>IF($C$28="",0,IF($C$28&gt;=1,0,1))</f>
        <v>0</v>
      </c>
    </row>
    <row r="32" spans="2:15" ht="24" customHeight="1" x14ac:dyDescent="0.25">
      <c r="B32" s="209">
        <v>2</v>
      </c>
      <c r="C32" s="323"/>
      <c r="D32" s="34" t="str">
        <f>IF(M32&lt;&gt;0,"*","")</f>
        <v/>
      </c>
      <c r="E32" s="8"/>
      <c r="L32" s="15"/>
      <c r="M32" s="10">
        <f>IF($C$28&gt;=2,IF(ISERROR(EXACT(VLOOKUP(C32,Country_All,1,FALSE),C32)),1,0),0)+IF($C$28&gt;=2,IF(COUNTIF($C$31:$C$35,C32)&lt;&gt;1,1,0),0)</f>
        <v>0</v>
      </c>
      <c r="N32" s="15">
        <f>IF($C$28="",0,IF($C$28&gt;=2,0,1))</f>
        <v>0</v>
      </c>
    </row>
    <row r="33" spans="2:20" ht="24" customHeight="1" x14ac:dyDescent="0.25">
      <c r="B33" s="209">
        <v>3</v>
      </c>
      <c r="C33" s="323"/>
      <c r="D33" s="34" t="str">
        <f>IF(M33&lt;&gt;0,"*","")</f>
        <v/>
      </c>
      <c r="E33" s="25"/>
      <c r="L33" s="15"/>
      <c r="M33" s="10">
        <f>IF($C$28&gt;=3,IF(ISERROR(EXACT(VLOOKUP(C33,Country_All,1,FALSE),C33)),1,0),0)+IF($C$28&gt;=3,IF(COUNTIF($C$31:$C$35,C33)&lt;&gt;1,1,0),0)</f>
        <v>0</v>
      </c>
      <c r="N33" s="15">
        <f>IF($C$28="",0,IF($C$28&gt;=3,0,1))</f>
        <v>0</v>
      </c>
    </row>
    <row r="34" spans="2:20" ht="24" customHeight="1" x14ac:dyDescent="0.25">
      <c r="B34" s="209">
        <v>4</v>
      </c>
      <c r="C34" s="323"/>
      <c r="D34" s="34" t="str">
        <f>IF(M34&lt;&gt;0,"*","")</f>
        <v/>
      </c>
      <c r="E34" s="25"/>
      <c r="L34" s="15"/>
      <c r="M34" s="10">
        <f>IF($C$28&gt;=4,IF(ISERROR(EXACT(VLOOKUP(C34,Country_All,1,FALSE),C34)),1,0),0)+IF($C$28&gt;=4,IF(COUNTIF($C$31:$C$35,C34)&lt;&gt;1,1,0),0)</f>
        <v>0</v>
      </c>
      <c r="N34" s="15">
        <f>IF($C$28="",0,IF($C$28&gt;=4,0,1))</f>
        <v>0</v>
      </c>
    </row>
    <row r="35" spans="2:20" ht="24" customHeight="1" x14ac:dyDescent="0.25">
      <c r="B35" s="209">
        <v>5</v>
      </c>
      <c r="C35" s="323"/>
      <c r="D35" s="34" t="str">
        <f>IF(M35&lt;&gt;0,"*","")</f>
        <v/>
      </c>
      <c r="E35" s="25"/>
      <c r="L35" s="15"/>
      <c r="M35" s="10">
        <f>IF($C$28&gt;=5,IF(ISERROR(EXACT(VLOOKUP(C35,Country_All,1,FALSE),C35)),1,0),0)+IF($C$28&gt;=5,IF(COUNTIF($C$31:$C$35,C35)&lt;&gt;1,1,0),0)</f>
        <v>0</v>
      </c>
      <c r="N35" s="15">
        <f>IF($C$28="",0,IF($C$28&gt;=5,0,1))</f>
        <v>0</v>
      </c>
    </row>
    <row r="36" spans="2:20" s="15" customFormat="1" ht="12" customHeight="1" thickBot="1" x14ac:dyDescent="0.3">
      <c r="B36" s="107"/>
      <c r="C36" s="108"/>
      <c r="D36" s="34"/>
      <c r="E36" s="25"/>
      <c r="M36" s="10"/>
    </row>
    <row r="37" spans="2:20" ht="24" customHeight="1" thickBot="1" x14ac:dyDescent="0.3">
      <c r="B37" s="6"/>
      <c r="D37" s="34"/>
      <c r="L37" s="52"/>
      <c r="M37" s="3"/>
    </row>
    <row r="38" spans="2:20" s="15" customFormat="1" ht="39.950000000000003" customHeight="1" x14ac:dyDescent="0.25">
      <c r="B38" s="67" t="s">
        <v>605</v>
      </c>
      <c r="C38" s="68" t="s">
        <v>627</v>
      </c>
      <c r="D38" s="99"/>
      <c r="E38" s="100"/>
      <c r="F38" s="100"/>
      <c r="G38" s="34"/>
      <c r="M38" s="10"/>
      <c r="N38" s="10"/>
      <c r="O38" s="10"/>
      <c r="P38" s="10"/>
      <c r="Q38" s="10"/>
      <c r="R38" s="10"/>
      <c r="S38" s="17"/>
    </row>
    <row r="39" spans="2:20" s="15" customFormat="1" ht="39.950000000000003" customHeight="1" x14ac:dyDescent="0.2">
      <c r="B39" s="70" t="s">
        <v>806</v>
      </c>
      <c r="C39" s="160" t="str">
        <f>IF((N39&amp;" "&amp;O39)="TRUE TRUE","Please select only one option","")</f>
        <v/>
      </c>
      <c r="D39" s="199" t="str">
        <f>IF(M39=1,"*","")</f>
        <v/>
      </c>
      <c r="E39" s="100"/>
      <c r="G39" s="34"/>
      <c r="M39" s="10">
        <f>IF(C28="5+",IF((N39&amp;" "&amp;O39)="FALSE FALSE",1,IF((N39&amp;" "&amp;O39)="TRUE TRUE",1,0)),0)</f>
        <v>0</v>
      </c>
      <c r="N39" s="324" t="b">
        <v>0</v>
      </c>
      <c r="O39" s="324" t="b">
        <v>0</v>
      </c>
      <c r="P39" s="10">
        <f>IF((N39&amp;" "&amp;O39)="TRUE FALSE","Yes",IF((N39&amp;" "&amp;O39)="FALSE TRUE","no",0))</f>
        <v>0</v>
      </c>
      <c r="Q39" s="10"/>
      <c r="R39" s="10"/>
      <c r="S39" s="17"/>
      <c r="T39" s="10">
        <f>IF(C28="",0,IF(C28="5+",0,1))</f>
        <v>0</v>
      </c>
    </row>
    <row r="40" spans="2:20" s="15" customFormat="1" ht="39.950000000000003" customHeight="1" x14ac:dyDescent="0.25">
      <c r="B40" s="70" t="s">
        <v>629</v>
      </c>
      <c r="C40" s="163"/>
      <c r="D40" s="199" t="str">
        <f>IF(M40=1,"*","")</f>
        <v/>
      </c>
      <c r="E40" s="100"/>
      <c r="F40" s="100"/>
      <c r="G40" s="34"/>
      <c r="M40" s="10">
        <f>IF(P39="Yes",IF(ISTEXT(C40)=FALSE,1,0),0)</f>
        <v>0</v>
      </c>
      <c r="N40" s="10"/>
      <c r="O40" s="10"/>
      <c r="P40" s="10"/>
      <c r="Q40" s="10"/>
      <c r="R40" s="10"/>
      <c r="S40" s="17"/>
    </row>
    <row r="41" spans="2:20" s="15" customFormat="1" ht="39.950000000000003" customHeight="1" thickBot="1" x14ac:dyDescent="0.3">
      <c r="B41" s="75" t="s">
        <v>630</v>
      </c>
      <c r="C41" s="331"/>
      <c r="D41" s="199" t="str">
        <f>IF(M41=1,"*","")</f>
        <v/>
      </c>
      <c r="E41" s="100"/>
      <c r="F41" s="100"/>
      <c r="G41" s="34"/>
      <c r="M41" s="10">
        <f>IF(P39="No",IF(ISNUMBER(C41)=FALSE,1,0),0)</f>
        <v>0</v>
      </c>
      <c r="N41" s="10"/>
      <c r="O41" s="10"/>
      <c r="P41" s="10"/>
      <c r="Q41" s="10"/>
      <c r="R41" s="10"/>
      <c r="S41" s="17"/>
    </row>
    <row r="42" spans="2:20" s="15" customFormat="1" ht="15.95" customHeight="1" x14ac:dyDescent="0.25">
      <c r="B42" s="25"/>
      <c r="D42" s="34"/>
      <c r="M42" s="10"/>
    </row>
    <row r="43" spans="2:20" s="15" customFormat="1" ht="15.95" customHeight="1" x14ac:dyDescent="0.25">
      <c r="B43" s="200" t="str">
        <f>IF(P39="No",IF(ISNUMBER(C41)=TRUE,"Please note that your application will not proceed until all the required documentation is submitted",""),"")</f>
        <v/>
      </c>
      <c r="C43" s="201"/>
      <c r="D43" s="99"/>
      <c r="E43" s="100"/>
      <c r="F43" s="100"/>
      <c r="G43" s="34"/>
      <c r="L43" s="52" t="s">
        <v>602</v>
      </c>
      <c r="M43" s="3" t="str">
        <f>IF(SUM(M28:M42)&lt;&gt;0,"Invalid","Valid")</f>
        <v>Invalid</v>
      </c>
      <c r="N43" s="10"/>
      <c r="O43" s="10"/>
      <c r="P43" s="10"/>
      <c r="Q43" s="10"/>
      <c r="R43" s="10"/>
      <c r="S43" s="17"/>
    </row>
    <row r="44" spans="2:20" s="15" customFormat="1" ht="15.95" customHeight="1" thickBot="1" x14ac:dyDescent="0.3">
      <c r="B44" s="25"/>
      <c r="D44" s="34"/>
      <c r="M44" s="10"/>
    </row>
    <row r="45" spans="2:20" ht="39.950000000000003" customHeight="1" thickBot="1" x14ac:dyDescent="0.3">
      <c r="B45" s="416" t="s">
        <v>632</v>
      </c>
      <c r="C45" s="90"/>
      <c r="D45" s="34"/>
      <c r="E45" s="8"/>
      <c r="H45" s="42"/>
      <c r="I45" s="43"/>
      <c r="J45" s="43"/>
      <c r="K45" s="43"/>
    </row>
    <row r="46" spans="2:20" ht="56.1" customHeight="1" x14ac:dyDescent="0.25">
      <c r="B46" s="158" t="s">
        <v>779</v>
      </c>
      <c r="C46" s="325"/>
      <c r="D46" s="34" t="str">
        <f>IF(M46=1,"*","")</f>
        <v>*</v>
      </c>
      <c r="H46" s="42"/>
      <c r="I46" s="43"/>
      <c r="J46" s="43"/>
      <c r="K46" s="43"/>
      <c r="L46" s="105"/>
      <c r="M46" s="10">
        <f>IF(ISERROR(EXACT(VLOOKUP(C46,Id_Type,1,FALSE),C46)),1,0)</f>
        <v>1</v>
      </c>
      <c r="P46" s="10" t="str">
        <f>IF((N46&amp;" "&amp;O46)="TRUE FALSE","Yes",IF((N46&amp;" "&amp;O46)="FALSE TRUE","No",""))</f>
        <v/>
      </c>
    </row>
    <row r="47" spans="2:20" ht="39.950000000000003" customHeight="1" thickBot="1" x14ac:dyDescent="0.25">
      <c r="B47" s="75" t="s">
        <v>658</v>
      </c>
      <c r="C47" s="390"/>
      <c r="D47" s="34" t="str">
        <f>IF(M47=1,"*","")</f>
        <v>*</v>
      </c>
      <c r="H47" s="42"/>
      <c r="I47" s="43"/>
      <c r="J47" s="43"/>
      <c r="K47" s="43"/>
      <c r="L47" s="105"/>
      <c r="M47" s="10">
        <f>IF(C46="No Identification Available",0,IF(ISBLANK(C47)=TRUE,1,0))</f>
        <v>1</v>
      </c>
      <c r="N47" s="31"/>
      <c r="O47" s="31"/>
      <c r="P47" s="10" t="str">
        <f>IF((N47&amp;" "&amp;O47)="TRUE FALSE"," Passport",IF((N47&amp;" "&amp;O47)="FALSE TRUE"," Drivers Licence",""))</f>
        <v/>
      </c>
      <c r="Q47" s="11"/>
      <c r="R47" s="11"/>
    </row>
    <row r="48" spans="2:20" s="15" customFormat="1" ht="18.75" thickBot="1" x14ac:dyDescent="0.3">
      <c r="B48" s="87"/>
      <c r="C48" s="112"/>
      <c r="D48" s="34"/>
      <c r="H48" s="102"/>
      <c r="I48" s="85"/>
      <c r="J48" s="85"/>
      <c r="K48" s="85"/>
      <c r="L48" s="105"/>
      <c r="M48" s="10"/>
      <c r="N48" s="10"/>
    </row>
    <row r="49" spans="2:17" ht="39.950000000000003" customHeight="1" x14ac:dyDescent="0.25">
      <c r="B49" s="113" t="s">
        <v>605</v>
      </c>
      <c r="C49" s="68" t="s">
        <v>654</v>
      </c>
      <c r="D49" s="34"/>
      <c r="L49" s="15"/>
      <c r="N49" s="31"/>
      <c r="O49" s="31"/>
      <c r="P49" s="2"/>
    </row>
    <row r="50" spans="2:17" s="15" customFormat="1" ht="39.950000000000003" customHeight="1" x14ac:dyDescent="0.2">
      <c r="B50" s="114" t="s">
        <v>659</v>
      </c>
      <c r="C50" s="71" t="str">
        <f>IF((N50&amp;" "&amp;O50)="TRUE TRUE","Please select only one option","")</f>
        <v/>
      </c>
      <c r="D50" s="34" t="str">
        <f>IF(M50=1,"*","")</f>
        <v>*</v>
      </c>
      <c r="M50" s="10">
        <f>IF(C46="No Identification Available",0,IF((N50&amp;" "&amp;O50)="FALSE FALSE",1,IF((N50&amp;" "&amp;O50)="TRUE TRUE",1,0)))</f>
        <v>1</v>
      </c>
      <c r="N50" s="31" t="b">
        <v>0</v>
      </c>
      <c r="O50" s="31" t="b">
        <v>0</v>
      </c>
      <c r="P50" s="10" t="str">
        <f>IF((N50&amp;" "&amp;O50)="TRUE FALSE","Yes",IF((N50&amp;" "&amp;O50)="FALSE TRUE","No",""))</f>
        <v/>
      </c>
    </row>
    <row r="51" spans="2:17" ht="39.950000000000003" customHeight="1" thickBot="1" x14ac:dyDescent="0.3">
      <c r="B51" s="109" t="s">
        <v>607</v>
      </c>
      <c r="C51" s="326"/>
      <c r="D51" s="34" t="str">
        <f>IF(M51=1,"*","")</f>
        <v/>
      </c>
      <c r="H51" s="101"/>
      <c r="L51" s="15"/>
      <c r="M51" s="10">
        <f>IF(P50="No",IF(ISNUMBER(C51)=FALSE,1,0),0)</f>
        <v>0</v>
      </c>
    </row>
    <row r="52" spans="2:17" s="15" customFormat="1" ht="15.95" customHeight="1" x14ac:dyDescent="0.25">
      <c r="B52" s="87"/>
      <c r="C52" s="112"/>
      <c r="D52" s="34"/>
      <c r="H52" s="101"/>
      <c r="M52" s="10"/>
    </row>
    <row r="53" spans="2:17" s="15" customFormat="1" ht="15.95" customHeight="1" x14ac:dyDescent="0.25">
      <c r="B53" s="115" t="str">
        <f>IF(P50="No",IF(ISNUMBER(C51)=TRUE,"Please note that your application will not proceed until all the required documentation is submitted",""),"")</f>
        <v/>
      </c>
      <c r="C53" s="115"/>
      <c r="D53" s="34"/>
      <c r="H53" s="101"/>
      <c r="L53" s="52" t="s">
        <v>602</v>
      </c>
      <c r="M53" s="3" t="str">
        <f>IF(SUM(M46:M52)&lt;&gt;0,"Invalid","Valid")</f>
        <v>Invalid</v>
      </c>
    </row>
    <row r="54" spans="2:17" s="15" customFormat="1" ht="15.95" customHeight="1" thickBot="1" x14ac:dyDescent="0.3">
      <c r="B54" s="87"/>
      <c r="C54" s="112"/>
      <c r="D54" s="34"/>
      <c r="H54" s="101"/>
      <c r="M54" s="10"/>
    </row>
    <row r="55" spans="2:17" ht="32.1" customHeight="1" thickBot="1" x14ac:dyDescent="0.3">
      <c r="B55" s="416" t="s">
        <v>25</v>
      </c>
      <c r="C55" s="45"/>
      <c r="D55" s="34"/>
      <c r="E55" s="8"/>
      <c r="L55" s="15"/>
    </row>
    <row r="56" spans="2:17" ht="32.1" customHeight="1" x14ac:dyDescent="0.25">
      <c r="B56" s="116" t="s">
        <v>605</v>
      </c>
      <c r="C56" s="68" t="s">
        <v>654</v>
      </c>
      <c r="D56" s="34"/>
      <c r="L56" s="15"/>
      <c r="N56" s="31"/>
      <c r="O56" s="31"/>
      <c r="P56" s="2"/>
    </row>
    <row r="57" spans="2:17" s="15" customFormat="1" ht="92.25" customHeight="1" x14ac:dyDescent="0.2">
      <c r="B57" s="104" t="s">
        <v>780</v>
      </c>
      <c r="C57" s="71" t="str">
        <f>IF((N57&amp;" "&amp;O57)="TRUE TRUE","Please select only one option","")</f>
        <v/>
      </c>
      <c r="D57" s="34" t="str">
        <f>IF(M57=1,"*","")</f>
        <v>*</v>
      </c>
      <c r="M57" s="10">
        <f>IF((N57&amp;" "&amp;O57)="FALSE FALSE",1,IF((N57&amp;" "&amp;O57)="TRUE TRUE",1,0))</f>
        <v>1</v>
      </c>
      <c r="N57" s="31" t="b">
        <v>0</v>
      </c>
      <c r="O57" s="31" t="b">
        <v>0</v>
      </c>
      <c r="P57" s="10" t="str">
        <f>IF((N57&amp;" "&amp;O57)="TRUE FALSE","Yes",IF((N57&amp;" "&amp;O57)="FALSE TRUE","No",""))</f>
        <v/>
      </c>
    </row>
    <row r="58" spans="2:17" ht="48" customHeight="1" thickBot="1" x14ac:dyDescent="0.3">
      <c r="B58" s="109" t="s">
        <v>607</v>
      </c>
      <c r="C58" s="326"/>
      <c r="D58" s="34" t="str">
        <f>IF(M58=1,"*","")</f>
        <v/>
      </c>
      <c r="L58" s="15"/>
      <c r="M58" s="10">
        <f>IF(P57="No",IF(ISNUMBER(C58)=FALSE,1,0),0)</f>
        <v>0</v>
      </c>
    </row>
    <row r="59" spans="2:17" ht="15.95" customHeight="1" x14ac:dyDescent="0.25">
      <c r="B59" s="87"/>
      <c r="C59" s="112"/>
    </row>
    <row r="60" spans="2:17" ht="15.95" customHeight="1" x14ac:dyDescent="0.25">
      <c r="B60" s="115" t="str">
        <f>IF(P57="No",IF(ISNUMBER(C58)=TRUE,"Please note that your application will not proceed until all the required documentation is submitted",""),"")</f>
        <v/>
      </c>
      <c r="C60" s="115"/>
      <c r="L60" s="52" t="s">
        <v>602</v>
      </c>
      <c r="M60" s="3" t="str">
        <f>IF(SUM(M57:M59)&lt;&gt;0,"Invalid","Valid")</f>
        <v>Invalid</v>
      </c>
    </row>
    <row r="61" spans="2:17" ht="15.95" customHeight="1" thickBot="1" x14ac:dyDescent="0.3"/>
    <row r="62" spans="2:17" s="230" customFormat="1" ht="39.950000000000003" customHeight="1" thickBot="1" x14ac:dyDescent="0.3">
      <c r="B62" s="417" t="s">
        <v>771</v>
      </c>
      <c r="C62" s="223"/>
      <c r="G62" s="289"/>
      <c r="H62" s="290"/>
      <c r="I62" s="289"/>
      <c r="J62" s="171"/>
      <c r="K62" s="171"/>
      <c r="L62" s="171"/>
    </row>
    <row r="63" spans="2:17" s="230" customFormat="1" ht="56.1" customHeight="1" x14ac:dyDescent="0.2">
      <c r="B63" s="156" t="s">
        <v>865</v>
      </c>
      <c r="C63" s="327" t="str">
        <f>IF((N63&amp;" "&amp;O63)="TRUE TRUE","Please select only one option","")</f>
        <v/>
      </c>
      <c r="D63" s="41" t="str">
        <f>IF(M63=1,"*","")</f>
        <v>*</v>
      </c>
      <c r="E63" s="228"/>
      <c r="G63" s="289"/>
      <c r="H63" s="290"/>
      <c r="I63" s="289"/>
      <c r="J63" s="171"/>
      <c r="K63" s="171"/>
      <c r="L63" s="171"/>
      <c r="M63" s="17">
        <f>IF((N63&amp;" "&amp;O63)="FALSE FALSE",1,IF((N63&amp;" "&amp;O63)="TRUE TRUE",1,IF((N63&amp;" "&amp;O63)="TRUE FALSE",0,IF((N63&amp;" "&amp;O63)="FALSE TRUE",0,1))))</f>
        <v>1</v>
      </c>
      <c r="N63" s="31" t="b">
        <v>0</v>
      </c>
      <c r="O63" s="31" t="b">
        <v>0</v>
      </c>
      <c r="P63" s="17" t="str">
        <f>IF((N63&amp;" "&amp;O63)="TRUE FALSE","Yes",IF((N63&amp;" "&amp;O63)="FALSE TRUE","No",""))</f>
        <v/>
      </c>
      <c r="Q63" s="17"/>
    </row>
    <row r="64" spans="2:17" s="230" customFormat="1" ht="56.1" customHeight="1" x14ac:dyDescent="0.25">
      <c r="B64" s="328" t="s">
        <v>605</v>
      </c>
      <c r="C64" s="329" t="s">
        <v>801</v>
      </c>
      <c r="D64" s="41"/>
      <c r="G64" s="289"/>
      <c r="H64" s="290"/>
      <c r="I64" s="289"/>
      <c r="J64" s="171"/>
      <c r="K64" s="171"/>
      <c r="L64" s="171"/>
      <c r="M64" s="17"/>
      <c r="N64" s="14"/>
      <c r="O64" s="14"/>
      <c r="P64" s="17"/>
      <c r="Q64" s="17"/>
    </row>
    <row r="65" spans="2:17" s="230" customFormat="1" ht="56.1" customHeight="1" x14ac:dyDescent="0.2">
      <c r="B65" s="330" t="s">
        <v>772</v>
      </c>
      <c r="C65" s="71" t="str">
        <f>IF((N65&amp;" "&amp;O65)="TRUE TRUE","Please select only one option","")</f>
        <v/>
      </c>
      <c r="D65" s="41" t="str">
        <f>IF(M65=1,"*","")</f>
        <v/>
      </c>
      <c r="G65" s="289"/>
      <c r="H65" s="290"/>
      <c r="I65" s="289"/>
      <c r="J65" s="171"/>
      <c r="K65" s="171"/>
      <c r="L65" s="171"/>
      <c r="M65" s="17">
        <f>IF(P63="Yes",IF((N65&amp;" "&amp;O65)="FALSE FALSE",1,IF((N65&amp;" "&amp;O65)="TRUE TRUE",1,IF((N65&amp;" "&amp;O65)="TRUE FALSE",0,IF((N65&amp;" "&amp;O65)="FALSE TRUE",0,1)))),0)</f>
        <v>0</v>
      </c>
      <c r="N65" s="31" t="b">
        <v>0</v>
      </c>
      <c r="O65" s="31" t="b">
        <v>0</v>
      </c>
      <c r="P65" s="17" t="str">
        <f>IF((N65&amp;" "&amp;O65)="TRUE FALSE","Yes",IF((N65&amp;" "&amp;O65)="FALSE TRUE","No",""))</f>
        <v/>
      </c>
      <c r="Q65" s="17"/>
    </row>
    <row r="66" spans="2:17" s="230" customFormat="1" ht="39.950000000000003" customHeight="1" x14ac:dyDescent="0.2">
      <c r="B66" s="286" t="s">
        <v>629</v>
      </c>
      <c r="C66" s="163"/>
      <c r="D66" s="41" t="str">
        <f>IF(M66=1,"*","")</f>
        <v/>
      </c>
      <c r="G66" s="289"/>
      <c r="H66" s="290"/>
      <c r="I66" s="289"/>
      <c r="J66" s="171"/>
      <c r="K66" s="171"/>
      <c r="L66" s="171"/>
      <c r="M66" s="17">
        <f>IF(P65="Yes",IF(ISTEXT(C66)=TRUE,0,1),0)</f>
        <v>0</v>
      </c>
      <c r="N66" s="38"/>
      <c r="O66" s="38"/>
      <c r="P66" s="38"/>
      <c r="Q66" s="38"/>
    </row>
    <row r="67" spans="2:17" s="230" customFormat="1" ht="39.950000000000003" customHeight="1" thickBot="1" x14ac:dyDescent="0.25">
      <c r="B67" s="287" t="s">
        <v>630</v>
      </c>
      <c r="C67" s="331"/>
      <c r="D67" s="41" t="str">
        <f>IF(M67=1,"*","")</f>
        <v/>
      </c>
      <c r="G67" s="289"/>
      <c r="H67" s="290"/>
      <c r="I67" s="289"/>
      <c r="J67" s="171"/>
      <c r="K67" s="171"/>
      <c r="L67" s="171"/>
      <c r="M67" s="17">
        <f>IF(P65="No",IF(ISNUMBER(C67)=TRUE,0,1),0)</f>
        <v>0</v>
      </c>
      <c r="N67" s="38"/>
      <c r="O67" s="38"/>
      <c r="P67" s="38"/>
      <c r="Q67" s="38"/>
    </row>
    <row r="68" spans="2:17" s="230" customFormat="1" ht="15.95" customHeight="1" x14ac:dyDescent="0.2">
      <c r="B68" s="332"/>
      <c r="C68" s="394"/>
      <c r="D68" s="332"/>
      <c r="G68" s="289"/>
      <c r="H68" s="290"/>
      <c r="I68" s="289"/>
      <c r="J68" s="171"/>
      <c r="K68" s="171"/>
      <c r="L68" s="171"/>
      <c r="M68" s="52"/>
      <c r="N68" s="3"/>
    </row>
    <row r="69" spans="2:17" s="230" customFormat="1" ht="15.95" customHeight="1" x14ac:dyDescent="0.2">
      <c r="B69" s="288" t="str">
        <f>IF(P65="No",IF(ISNUMBER(C67)=TRUE,"Please note that your application will not proceed until all required documentation is submitted",""),"")</f>
        <v/>
      </c>
      <c r="C69" s="333"/>
      <c r="G69" s="289"/>
      <c r="H69" s="290"/>
      <c r="I69" s="289"/>
      <c r="J69" s="171"/>
      <c r="K69" s="171"/>
      <c r="L69" s="52" t="s">
        <v>602</v>
      </c>
      <c r="M69" s="3" t="str">
        <f>IF(SUM(M63:M67)&lt;&gt;0,"Invalid","Valid")</f>
        <v>Invalid</v>
      </c>
    </row>
    <row r="70" spans="2:17" s="230" customFormat="1" ht="15.95" customHeight="1" x14ac:dyDescent="0.25">
      <c r="G70" s="289"/>
      <c r="H70" s="290"/>
      <c r="I70" s="289"/>
      <c r="J70" s="171"/>
      <c r="K70" s="171"/>
      <c r="L70" s="171"/>
    </row>
    <row r="71" spans="2:17" s="11" customFormat="1" ht="15" x14ac:dyDescent="0.2">
      <c r="B71" s="376" t="str">
        <f>IF(COUNTIF(M8:M69,"Invalid")=7,"Please Complete all Sections",IF(COUNTIF(M8:M69,"Invalid")=0,"All Sections Completed",IF(COUNTIF(M8:M69,"Invalid")&lt;7,"Please ensure all sections are completed before progressing to the next section")))</f>
        <v>Please Complete all Sections</v>
      </c>
      <c r="C71" s="210"/>
    </row>
    <row r="72" spans="2:17" s="11" customFormat="1" x14ac:dyDescent="0.2"/>
    <row r="73" spans="2:17" s="11" customFormat="1" x14ac:dyDescent="0.2"/>
    <row r="74" spans="2:17" s="11" customFormat="1" x14ac:dyDescent="0.2"/>
    <row r="75" spans="2:17" s="11" customFormat="1" x14ac:dyDescent="0.2"/>
    <row r="76" spans="2:17" s="11" customFormat="1" x14ac:dyDescent="0.2"/>
    <row r="77" spans="2:17" s="11" customFormat="1" x14ac:dyDescent="0.2"/>
    <row r="78" spans="2:17" s="11" customFormat="1" x14ac:dyDescent="0.2"/>
    <row r="79" spans="2:17" s="11" customFormat="1" x14ac:dyDescent="0.2"/>
    <row r="80" spans="2:17" s="11" customFormat="1" x14ac:dyDescent="0.2"/>
    <row r="81" s="11" customFormat="1" x14ac:dyDescent="0.2"/>
    <row r="82" s="11" customFormat="1" x14ac:dyDescent="0.2"/>
    <row r="83" s="11" customFormat="1" x14ac:dyDescent="0.2"/>
  </sheetData>
  <sheetProtection algorithmName="SHA-512" hashValue="v+4P0sdG3/NROMr/7Nzb2JXI2GXRP23BI4HmdmZ8cPqVsltwlaR1Cz+pBV7axFN+o3AEn17ScX3dVBdSx87cjw==" saltValue="2zHdPRBsMJ/1CpeTh+AN+w==" spinCount="100000" sheet="1" objects="1" scenarios="1" selectLockedCells="1"/>
  <conditionalFormatting sqref="C46">
    <cfRule type="expression" dxfId="314" priority="21">
      <formula>$P$47="No"</formula>
    </cfRule>
  </conditionalFormatting>
  <conditionalFormatting sqref="B58:C58">
    <cfRule type="expression" dxfId="313" priority="17">
      <formula>$P$46="No"</formula>
    </cfRule>
  </conditionalFormatting>
  <conditionalFormatting sqref="C65:C67">
    <cfRule type="expression" dxfId="312" priority="9">
      <formula>$P$63="No"</formula>
    </cfRule>
  </conditionalFormatting>
  <conditionalFormatting sqref="B39:C41">
    <cfRule type="expression" dxfId="311" priority="8">
      <formula>$T$39=1</formula>
    </cfRule>
  </conditionalFormatting>
  <conditionalFormatting sqref="B31:C31">
    <cfRule type="expression" dxfId="310" priority="7">
      <formula>$N$31=1</formula>
    </cfRule>
  </conditionalFormatting>
  <conditionalFormatting sqref="B32:C32">
    <cfRule type="expression" dxfId="309" priority="6">
      <formula>$N$32=1</formula>
    </cfRule>
  </conditionalFormatting>
  <conditionalFormatting sqref="B33:C33">
    <cfRule type="expression" dxfId="308" priority="5">
      <formula>$N$33=1</formula>
    </cfRule>
  </conditionalFormatting>
  <conditionalFormatting sqref="B34:C34">
    <cfRule type="expression" dxfId="307" priority="4">
      <formula>$N$34=1</formula>
    </cfRule>
  </conditionalFormatting>
  <conditionalFormatting sqref="B35:C35">
    <cfRule type="expression" dxfId="306" priority="3">
      <formula>$N$35=1</formula>
    </cfRule>
  </conditionalFormatting>
  <conditionalFormatting sqref="C50:C51">
    <cfRule type="expression" dxfId="305" priority="2">
      <formula>$C$46="No Identification Available"</formula>
    </cfRule>
  </conditionalFormatting>
  <conditionalFormatting sqref="B71">
    <cfRule type="expression" dxfId="304" priority="1">
      <formula>$B$71="All Sections Completed"</formula>
    </cfRule>
  </conditionalFormatting>
  <dataValidations count="14">
    <dataValidation type="date" allowBlank="1" showInputMessage="1" showErrorMessage="1" errorTitle="Date of Birth" error="Please only enter dates in the dd/mm/yyyy format" promptTitle="Date:" prompt="Please input date in dd/mm/yyyy format" sqref="C10">
      <formula1>TODAY()-32872</formula1>
      <formula2>TODAY()</formula2>
    </dataValidation>
    <dataValidation type="list" allowBlank="1" showInputMessage="1" showErrorMessage="1" errorTitle="Country" error="Please only select countries from the list provided" sqref="C19">
      <formula1>Country_All</formula1>
    </dataValidation>
    <dataValidation type="list" allowBlank="1" showInputMessage="1" showErrorMessage="1" sqref="C28">
      <formula1>Number2</formula1>
    </dataValidation>
    <dataValidation type="list" allowBlank="1" showInputMessage="1" showErrorMessage="1" sqref="C11 C31:C35">
      <formula1>Country_All</formula1>
    </dataValidation>
    <dataValidation type="whole" allowBlank="1" showInputMessage="1" showErrorMessage="1" errorTitle="Phone Number" error="Please enter numerical data only" promptTitle="Phone Number" prompt="Please enter phone number using your local code_x000a_i.e 00 000 0000" sqref="C23">
      <formula1>0</formula1>
      <formula2>100000000000000</formula2>
    </dataValidation>
    <dataValidation type="whole" allowBlank="1" showInputMessage="1" showErrorMessage="1" errorTitle="Mobile number" error="Please enter numerical data only" promptTitle="Phone Number" prompt="Please enter phone number using your local code_x000a_i.e 00 000 0000" sqref="C24">
      <formula1>0</formula1>
      <formula2>100000000000000000</formula2>
    </dataValidation>
    <dataValidation type="custom" allowBlank="1" showInputMessage="1" showErrorMessage="1" sqref="C25">
      <formula1>AND(ISNUMBER(MATCH("*@*.*",C32,0)), LEN(C32) &lt;= 200)</formula1>
    </dataValidation>
    <dataValidation type="date" allowBlank="1" showInputMessage="1" showErrorMessage="1" errorTitle="Date" error="Please only enter dates in the dd/mm/yyyy format." sqref="C51 C58">
      <formula1>TODAY()-7</formula1>
      <formula2>TODAY()+2500</formula2>
    </dataValidation>
    <dataValidation type="list" allowBlank="1" showInputMessage="1" showErrorMessage="1" sqref="C46">
      <formula1>Id_Type</formula1>
    </dataValidation>
    <dataValidation type="date" allowBlank="1" showInputMessage="1" showErrorMessage="1" errorTitle="Date Input" error="Please only inout dates in the dd/mm/yyyy format" sqref="C41">
      <formula1>TODAY()</formula1>
      <formula2>TODAY()+3000</formula2>
    </dataValidation>
    <dataValidation type="list" allowBlank="1" showInputMessage="1" showErrorMessage="1" sqref="D38 D43">
      <formula1>Status1</formula1>
    </dataValidation>
    <dataValidation type="date" operator="greaterThan" allowBlank="1" showInputMessage="1" showErrorMessage="1" promptTitle="Date Input:" prompt="Please inout dates in the dd/mm/yyyy format" sqref="E38:F38 E43:F43">
      <formula1>32873</formula1>
    </dataValidation>
    <dataValidation type="date" allowBlank="1" showInputMessage="1" showErrorMessage="1" sqref="C67">
      <formula1>TODAY()-7</formula1>
      <formula2>TODAY()+3000</formula2>
    </dataValidation>
    <dataValidation type="textLength" operator="lessThan" allowBlank="1" showInputMessage="1" showErrorMessage="1" errorTitle="Cell Values" error="Please do not enter any data into this cell_x000a_" sqref="C68">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220" r:id="rId4" name="Check Box 52">
              <controlPr defaultSize="0" autoFill="0" autoLine="0" autoPict="0">
                <anchor moveWithCells="1">
                  <from>
                    <xdr:col>2</xdr:col>
                    <xdr:colOff>1209675</xdr:colOff>
                    <xdr:row>49</xdr:row>
                    <xdr:rowOff>9525</xdr:rowOff>
                  </from>
                  <to>
                    <xdr:col>2</xdr:col>
                    <xdr:colOff>2400300</xdr:colOff>
                    <xdr:row>50</xdr:row>
                    <xdr:rowOff>9525</xdr:rowOff>
                  </to>
                </anchor>
              </controlPr>
            </control>
          </mc:Choice>
        </mc:AlternateContent>
        <mc:AlternateContent xmlns:mc="http://schemas.openxmlformats.org/markup-compatibility/2006">
          <mc:Choice Requires="x14">
            <control shapeId="7221" r:id="rId5" name="Check Box 53">
              <controlPr defaultSize="0" autoFill="0" autoLine="0" autoPict="0">
                <anchor moveWithCells="1">
                  <from>
                    <xdr:col>2</xdr:col>
                    <xdr:colOff>2400300</xdr:colOff>
                    <xdr:row>49</xdr:row>
                    <xdr:rowOff>9525</xdr:rowOff>
                  </from>
                  <to>
                    <xdr:col>2</xdr:col>
                    <xdr:colOff>3590925</xdr:colOff>
                    <xdr:row>50</xdr:row>
                    <xdr:rowOff>9525</xdr:rowOff>
                  </to>
                </anchor>
              </controlPr>
            </control>
          </mc:Choice>
        </mc:AlternateContent>
        <mc:AlternateContent xmlns:mc="http://schemas.openxmlformats.org/markup-compatibility/2006">
          <mc:Choice Requires="x14">
            <control shapeId="7226" r:id="rId6" name="Check Box 58">
              <controlPr defaultSize="0" autoFill="0" autoLine="0" autoPict="0">
                <anchor moveWithCells="1">
                  <from>
                    <xdr:col>2</xdr:col>
                    <xdr:colOff>1209675</xdr:colOff>
                    <xdr:row>56</xdr:row>
                    <xdr:rowOff>9525</xdr:rowOff>
                  </from>
                  <to>
                    <xdr:col>2</xdr:col>
                    <xdr:colOff>2381250</xdr:colOff>
                    <xdr:row>57</xdr:row>
                    <xdr:rowOff>0</xdr:rowOff>
                  </to>
                </anchor>
              </controlPr>
            </control>
          </mc:Choice>
        </mc:AlternateContent>
        <mc:AlternateContent xmlns:mc="http://schemas.openxmlformats.org/markup-compatibility/2006">
          <mc:Choice Requires="x14">
            <control shapeId="7227" r:id="rId7" name="Check Box 59">
              <controlPr defaultSize="0" autoFill="0" autoLine="0" autoPict="0">
                <anchor moveWithCells="1">
                  <from>
                    <xdr:col>2</xdr:col>
                    <xdr:colOff>2400300</xdr:colOff>
                    <xdr:row>56</xdr:row>
                    <xdr:rowOff>9525</xdr:rowOff>
                  </from>
                  <to>
                    <xdr:col>2</xdr:col>
                    <xdr:colOff>3571875</xdr:colOff>
                    <xdr:row>57</xdr:row>
                    <xdr:rowOff>0</xdr:rowOff>
                  </to>
                </anchor>
              </controlPr>
            </control>
          </mc:Choice>
        </mc:AlternateContent>
        <mc:AlternateContent xmlns:mc="http://schemas.openxmlformats.org/markup-compatibility/2006">
          <mc:Choice Requires="x14">
            <control shapeId="7228" r:id="rId8" name="Check Box 60">
              <controlPr defaultSize="0" autoFill="0" autoLine="0" autoPict="0">
                <anchor moveWithCells="1">
                  <from>
                    <xdr:col>2</xdr:col>
                    <xdr:colOff>1285875</xdr:colOff>
                    <xdr:row>38</xdr:row>
                    <xdr:rowOff>9525</xdr:rowOff>
                  </from>
                  <to>
                    <xdr:col>2</xdr:col>
                    <xdr:colOff>2362200</xdr:colOff>
                    <xdr:row>39</xdr:row>
                    <xdr:rowOff>9525</xdr:rowOff>
                  </to>
                </anchor>
              </controlPr>
            </control>
          </mc:Choice>
        </mc:AlternateContent>
        <mc:AlternateContent xmlns:mc="http://schemas.openxmlformats.org/markup-compatibility/2006">
          <mc:Choice Requires="x14">
            <control shapeId="7229" r:id="rId9" name="Check Box 61">
              <controlPr defaultSize="0" autoFill="0" autoLine="0" autoPict="0">
                <anchor moveWithCells="1">
                  <from>
                    <xdr:col>2</xdr:col>
                    <xdr:colOff>2381250</xdr:colOff>
                    <xdr:row>38</xdr:row>
                    <xdr:rowOff>9525</xdr:rowOff>
                  </from>
                  <to>
                    <xdr:col>2</xdr:col>
                    <xdr:colOff>3457575</xdr:colOff>
                    <xdr:row>39</xdr:row>
                    <xdr:rowOff>9525</xdr:rowOff>
                  </to>
                </anchor>
              </controlPr>
            </control>
          </mc:Choice>
        </mc:AlternateContent>
        <mc:AlternateContent xmlns:mc="http://schemas.openxmlformats.org/markup-compatibility/2006">
          <mc:Choice Requires="x14">
            <control shapeId="7245" r:id="rId10" name="Check Box 77">
              <controlPr defaultSize="0" autoFill="0" autoLine="0" autoPict="0">
                <anchor moveWithCells="1">
                  <from>
                    <xdr:col>2</xdr:col>
                    <xdr:colOff>1266825</xdr:colOff>
                    <xdr:row>62</xdr:row>
                    <xdr:rowOff>9525</xdr:rowOff>
                  </from>
                  <to>
                    <xdr:col>2</xdr:col>
                    <xdr:colOff>2343150</xdr:colOff>
                    <xdr:row>62</xdr:row>
                    <xdr:rowOff>695325</xdr:rowOff>
                  </to>
                </anchor>
              </controlPr>
            </control>
          </mc:Choice>
        </mc:AlternateContent>
        <mc:AlternateContent xmlns:mc="http://schemas.openxmlformats.org/markup-compatibility/2006">
          <mc:Choice Requires="x14">
            <control shapeId="7246" r:id="rId11" name="Check Box 78">
              <controlPr defaultSize="0" autoFill="0" autoLine="0" autoPict="0">
                <anchor moveWithCells="1">
                  <from>
                    <xdr:col>2</xdr:col>
                    <xdr:colOff>2362200</xdr:colOff>
                    <xdr:row>62</xdr:row>
                    <xdr:rowOff>9525</xdr:rowOff>
                  </from>
                  <to>
                    <xdr:col>2</xdr:col>
                    <xdr:colOff>3438525</xdr:colOff>
                    <xdr:row>62</xdr:row>
                    <xdr:rowOff>695325</xdr:rowOff>
                  </to>
                </anchor>
              </controlPr>
            </control>
          </mc:Choice>
        </mc:AlternateContent>
        <mc:AlternateContent xmlns:mc="http://schemas.openxmlformats.org/markup-compatibility/2006">
          <mc:Choice Requires="x14">
            <control shapeId="7247" r:id="rId12" name="Check Box 79">
              <controlPr defaultSize="0" autoFill="0" autoLine="0" autoPict="0">
                <anchor moveWithCells="1">
                  <from>
                    <xdr:col>2</xdr:col>
                    <xdr:colOff>1266825</xdr:colOff>
                    <xdr:row>64</xdr:row>
                    <xdr:rowOff>9525</xdr:rowOff>
                  </from>
                  <to>
                    <xdr:col>2</xdr:col>
                    <xdr:colOff>2343150</xdr:colOff>
                    <xdr:row>64</xdr:row>
                    <xdr:rowOff>695325</xdr:rowOff>
                  </to>
                </anchor>
              </controlPr>
            </control>
          </mc:Choice>
        </mc:AlternateContent>
        <mc:AlternateContent xmlns:mc="http://schemas.openxmlformats.org/markup-compatibility/2006">
          <mc:Choice Requires="x14">
            <control shapeId="7248" r:id="rId13" name="Check Box 80">
              <controlPr defaultSize="0" autoFill="0" autoLine="0" autoPict="0">
                <anchor moveWithCells="1">
                  <from>
                    <xdr:col>2</xdr:col>
                    <xdr:colOff>2362200</xdr:colOff>
                    <xdr:row>64</xdr:row>
                    <xdr:rowOff>9525</xdr:rowOff>
                  </from>
                  <to>
                    <xdr:col>2</xdr:col>
                    <xdr:colOff>3438525</xdr:colOff>
                    <xdr:row>64</xdr:row>
                    <xdr:rowOff>695325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7:AL79"/>
  <sheetViews>
    <sheetView showGridLines="0" showRowColHeaders="0" workbookViewId="0">
      <pane ySplit="6" topLeftCell="A7" activePane="bottomLeft" state="frozen"/>
      <selection pane="bottomLeft" activeCell="C44" sqref="C44"/>
    </sheetView>
  </sheetViews>
  <sheetFormatPr defaultColWidth="9.140625" defaultRowHeight="12.75" x14ac:dyDescent="0.25"/>
  <cols>
    <col min="1" max="1" width="9.140625" style="15"/>
    <col min="2" max="2" width="80.7109375" style="15" customWidth="1"/>
    <col min="3" max="3" width="60.7109375" style="15" customWidth="1"/>
    <col min="4" max="7" width="30.7109375" style="15" customWidth="1"/>
    <col min="8" max="8" width="9.140625" style="15" customWidth="1"/>
    <col min="9" max="9" width="30.7109375" style="15" customWidth="1"/>
    <col min="10" max="11" width="9.140625" style="15" customWidth="1"/>
    <col min="12" max="12" width="12.42578125" style="15" hidden="1" customWidth="1"/>
    <col min="13" max="13" width="9.140625" style="10" hidden="1" customWidth="1"/>
    <col min="14" max="15" width="12.7109375" style="15" hidden="1" customWidth="1"/>
    <col min="16" max="16" width="14.140625" style="15" hidden="1" customWidth="1"/>
    <col min="17" max="20" width="12.7109375" style="15" hidden="1" customWidth="1"/>
    <col min="21" max="38" width="9.140625" style="15" hidden="1" customWidth="1"/>
    <col min="39" max="16384" width="9.140625" style="15"/>
  </cols>
  <sheetData>
    <row r="7" spans="2:30" ht="13.5" thickBot="1" x14ac:dyDescent="0.3"/>
    <row r="8" spans="2:30" ht="32.1" customHeight="1" thickBot="1" x14ac:dyDescent="0.3">
      <c r="B8" s="416" t="s">
        <v>20</v>
      </c>
      <c r="C8" s="159"/>
      <c r="D8" s="19"/>
      <c r="R8" s="21"/>
      <c r="Z8" s="19"/>
      <c r="AD8" s="19"/>
    </row>
    <row r="9" spans="2:30" ht="48" customHeight="1" x14ac:dyDescent="0.2">
      <c r="B9" s="158" t="s">
        <v>857</v>
      </c>
      <c r="C9" s="437" t="str">
        <f>IF(P9="Invalid Input","Please select only one option","")</f>
        <v/>
      </c>
      <c r="D9" s="37" t="str">
        <f t="shared" ref="D9:D11" si="0">IF(M9=1,"*","")</f>
        <v>*</v>
      </c>
      <c r="E9" s="42"/>
      <c r="M9" s="10">
        <f>IF((N9&amp;" "&amp;O9)="FALSE FALSE",1,IF((N9&amp;" "&amp;O9)="TRUE TRUE",1,0))</f>
        <v>1</v>
      </c>
      <c r="N9" s="31" t="b">
        <v>0</v>
      </c>
      <c r="O9" s="31" t="b">
        <v>0</v>
      </c>
      <c r="P9" s="17" t="str">
        <f>IF((N9&amp;" "&amp;O9)="FALSE FALSE","",IF((N9&amp;" "&amp;O9)="TRUE FALSE","Yes",IF((N9&amp;" "&amp;O9)="FALSE TRUE","No","Invalid Input")))</f>
        <v/>
      </c>
      <c r="Q9" s="17"/>
      <c r="R9" s="11"/>
      <c r="Z9" s="13"/>
      <c r="AB9" s="33"/>
      <c r="AC9" s="352"/>
      <c r="AD9" s="13"/>
    </row>
    <row r="10" spans="2:30" ht="48" customHeight="1" x14ac:dyDescent="0.25">
      <c r="B10" s="104" t="s">
        <v>626</v>
      </c>
      <c r="C10" s="438"/>
      <c r="D10" s="37" t="str">
        <f t="shared" si="0"/>
        <v/>
      </c>
      <c r="E10" s="42"/>
      <c r="M10" s="10">
        <f>IF(P9="Yes",IF(ISNUMBER(C10)=FALSE,1,0),0)</f>
        <v>0</v>
      </c>
      <c r="N10" s="31"/>
      <c r="O10" s="22"/>
      <c r="P10" s="10"/>
      <c r="R10" s="21"/>
      <c r="Z10" s="13"/>
      <c r="AB10" s="33"/>
      <c r="AC10" s="23"/>
      <c r="AD10" s="13"/>
    </row>
    <row r="11" spans="2:30" ht="56.1" customHeight="1" thickBot="1" x14ac:dyDescent="0.25">
      <c r="B11" s="157" t="s">
        <v>858</v>
      </c>
      <c r="C11" s="439" t="str">
        <f>IF(P11="Invalid Input","Please select only one option","")</f>
        <v/>
      </c>
      <c r="D11" s="37" t="str">
        <f t="shared" si="0"/>
        <v>*</v>
      </c>
      <c r="E11" s="42"/>
      <c r="M11" s="10">
        <f>IF((N11&amp;" "&amp;O11)="FALSE FALSE",1,IF((N11&amp;" "&amp;O11)="TRUE TRUE",1,0))</f>
        <v>1</v>
      </c>
      <c r="N11" s="31" t="b">
        <v>0</v>
      </c>
      <c r="O11" s="31" t="b">
        <v>0</v>
      </c>
      <c r="P11" s="17" t="str">
        <f>IF((N11&amp;" "&amp;O11)="FALSE FALSE","",IF((N11&amp;" "&amp;O11)="TRUE FALSE","Yes",IF((N11&amp;" "&amp;O11)="FALSE TRUE","No","Invalid Input")))</f>
        <v/>
      </c>
      <c r="Q11" s="17"/>
      <c r="R11" s="21"/>
      <c r="Z11" s="13"/>
      <c r="AB11" s="33"/>
      <c r="AC11" s="23"/>
      <c r="AD11" s="13"/>
    </row>
    <row r="12" spans="2:30" ht="15.95" customHeight="1" x14ac:dyDescent="0.25">
      <c r="P12" s="10"/>
    </row>
    <row r="13" spans="2:30" ht="15.95" customHeight="1" x14ac:dyDescent="0.25">
      <c r="P13" s="10"/>
    </row>
    <row r="14" spans="2:30" ht="15.95" customHeight="1" thickBot="1" x14ac:dyDescent="0.3">
      <c r="B14" s="33"/>
      <c r="C14" s="20"/>
      <c r="D14" s="99"/>
      <c r="E14" s="100"/>
      <c r="F14" s="100"/>
      <c r="G14" s="34"/>
      <c r="N14" s="10"/>
      <c r="O14" s="10"/>
      <c r="P14" s="10"/>
      <c r="Q14" s="10"/>
      <c r="R14" s="10"/>
      <c r="S14" s="17"/>
    </row>
    <row r="15" spans="2:30" ht="39.950000000000003" customHeight="1" x14ac:dyDescent="0.25">
      <c r="B15" s="67" t="s">
        <v>605</v>
      </c>
      <c r="C15" s="68" t="s">
        <v>627</v>
      </c>
      <c r="D15" s="99"/>
      <c r="E15" s="100"/>
      <c r="F15" s="100"/>
      <c r="G15" s="34"/>
      <c r="N15" s="10"/>
      <c r="O15" s="10"/>
      <c r="P15" s="10"/>
      <c r="Q15" s="10"/>
      <c r="R15" s="10"/>
      <c r="S15" s="17"/>
    </row>
    <row r="16" spans="2:30" ht="111.95" customHeight="1" x14ac:dyDescent="0.2">
      <c r="B16" s="70" t="s">
        <v>863</v>
      </c>
      <c r="C16" s="160" t="str">
        <f>IF((N16&amp;" "&amp;O16)="TRUE TRUE","Please select only one option","")</f>
        <v/>
      </c>
      <c r="D16" s="199" t="str">
        <f>IF(M16=1,"*","")</f>
        <v/>
      </c>
      <c r="E16" s="100"/>
      <c r="G16" s="34"/>
      <c r="M16" s="10">
        <f>IF(P11="Yes",IF((N16&amp;" "&amp;O16)="FALSE FALSE",1,IF((N16&amp;" "&amp;O16)="TRUE TRUE",1,0)),0)</f>
        <v>0</v>
      </c>
      <c r="N16" s="324" t="b">
        <v>0</v>
      </c>
      <c r="O16" s="324" t="b">
        <v>0</v>
      </c>
      <c r="P16" s="10">
        <f>IF((N16&amp;" "&amp;O16)="TRUE FALSE","Yes",IF((N16&amp;" "&amp;O16)="FALSE TRUE","no",0))</f>
        <v>0</v>
      </c>
      <c r="Q16" s="10"/>
      <c r="R16" s="10"/>
      <c r="S16" s="17"/>
      <c r="T16" s="10" t="e">
        <f>IF(#REF!="",0,IF(#REF!="Yes",IF(#REF!="",0,IF(#REF!&gt;="5+",0,1))))</f>
        <v>#REF!</v>
      </c>
    </row>
    <row r="17" spans="2:30" ht="39.950000000000003" customHeight="1" x14ac:dyDescent="0.25">
      <c r="B17" s="70" t="s">
        <v>629</v>
      </c>
      <c r="C17" s="163"/>
      <c r="D17" s="199" t="str">
        <f>IF(M17=1,"*","")</f>
        <v/>
      </c>
      <c r="E17" s="100"/>
      <c r="F17" s="100"/>
      <c r="G17" s="34"/>
      <c r="M17" s="10">
        <f>IF(P16="Yes",IF(ISTEXT(C17)=FALSE,1,0),0)</f>
        <v>0</v>
      </c>
      <c r="N17" s="10"/>
      <c r="O17" s="10"/>
      <c r="P17" s="10"/>
      <c r="Q17" s="10"/>
      <c r="R17" s="10"/>
      <c r="S17" s="17"/>
    </row>
    <row r="18" spans="2:30" ht="39.950000000000003" customHeight="1" thickBot="1" x14ac:dyDescent="0.3">
      <c r="B18" s="75" t="s">
        <v>630</v>
      </c>
      <c r="C18" s="331"/>
      <c r="D18" s="199" t="str">
        <f>IF(M18=1,"*","")</f>
        <v/>
      </c>
      <c r="E18" s="100"/>
      <c r="F18" s="100"/>
      <c r="G18" s="34"/>
      <c r="M18" s="10">
        <f>IF(P16="No",IF(ISNUMBER(C18)=FALSE,1,0),0)</f>
        <v>0</v>
      </c>
      <c r="N18" s="10"/>
      <c r="O18" s="10"/>
      <c r="P18" s="10"/>
      <c r="Q18" s="10"/>
      <c r="R18" s="10"/>
      <c r="S18" s="17"/>
    </row>
    <row r="19" spans="2:30" ht="15.95" customHeight="1" x14ac:dyDescent="0.25">
      <c r="B19" s="33"/>
      <c r="C19" s="20"/>
      <c r="D19" s="99"/>
      <c r="E19" s="100"/>
      <c r="F19" s="100"/>
      <c r="G19" s="34"/>
      <c r="N19" s="10"/>
      <c r="O19" s="10"/>
      <c r="P19" s="10"/>
      <c r="Q19" s="10"/>
      <c r="R19" s="10"/>
      <c r="S19" s="17"/>
    </row>
    <row r="20" spans="2:30" ht="15.95" customHeight="1" x14ac:dyDescent="0.25">
      <c r="B20" s="200" t="str">
        <f>IF(P16="No",IF(ISNUMBER(C18)=TRUE,"Please note that your application will not proceed until all the required documentation is submitted",""),"")</f>
        <v/>
      </c>
      <c r="C20" s="201"/>
      <c r="D20" s="99"/>
      <c r="E20" s="100"/>
      <c r="F20" s="100"/>
      <c r="G20" s="34"/>
      <c r="L20" s="52" t="s">
        <v>602</v>
      </c>
      <c r="M20" s="3" t="str">
        <f>IF(SUM(M9:M19)&lt;&gt;0,"Invalid","Valid")</f>
        <v>Invalid</v>
      </c>
      <c r="N20" s="10"/>
      <c r="O20" s="10"/>
      <c r="P20" s="10"/>
      <c r="Q20" s="10"/>
      <c r="R20" s="10"/>
      <c r="S20" s="17"/>
    </row>
    <row r="21" spans="2:30" ht="15.95" customHeight="1" thickBot="1" x14ac:dyDescent="0.3">
      <c r="B21" s="33"/>
      <c r="C21" s="20"/>
      <c r="D21" s="99"/>
      <c r="E21" s="100"/>
      <c r="F21" s="100"/>
      <c r="G21" s="34"/>
      <c r="N21" s="10"/>
      <c r="O21" s="10"/>
      <c r="P21" s="10"/>
      <c r="Q21" s="10"/>
      <c r="R21" s="10"/>
      <c r="S21" s="17"/>
    </row>
    <row r="22" spans="2:30" ht="32.1" customHeight="1" thickBot="1" x14ac:dyDescent="0.3">
      <c r="B22" s="467" t="s">
        <v>21</v>
      </c>
      <c r="C22" s="468"/>
    </row>
    <row r="23" spans="2:30" ht="57.75" customHeight="1" x14ac:dyDescent="0.2">
      <c r="B23" s="410" t="s">
        <v>781</v>
      </c>
      <c r="C23" s="411" t="str">
        <f>IF((N23&amp;" "&amp;O23)="TRUE TRUE","Please select only one option","")</f>
        <v/>
      </c>
      <c r="D23" s="199" t="str">
        <f>IF(M23=1,"*","")</f>
        <v>*</v>
      </c>
      <c r="M23" s="10">
        <f>IF((N23&amp;" "&amp;O23)="FALSE FALSE",1,IF((N23&amp;" "&amp;O23)="TRUE TRUE",1,0))</f>
        <v>1</v>
      </c>
      <c r="N23" s="31" t="b">
        <v>0</v>
      </c>
      <c r="O23" s="31" t="b">
        <v>0</v>
      </c>
      <c r="P23" s="10">
        <f>IF((N23&amp;" "&amp;O23)="TRUE FALSE","Yes",IF((N23&amp;" "&amp;O23)="FALSE TRUE","no",0))</f>
        <v>0</v>
      </c>
      <c r="Q23" s="11"/>
      <c r="R23" s="21"/>
      <c r="Z23" s="13"/>
      <c r="AB23" s="33"/>
      <c r="AC23" s="352"/>
      <c r="AD23" s="13"/>
    </row>
    <row r="24" spans="2:30" ht="57" customHeight="1" thickBot="1" x14ac:dyDescent="0.25">
      <c r="B24" s="408" t="s">
        <v>782</v>
      </c>
      <c r="C24" s="409" t="str">
        <f>IF((N24&amp;" "&amp;O24)="TRUE TRUE","Please select only one option","")</f>
        <v/>
      </c>
      <c r="D24" s="199" t="str">
        <f>IF(M24=1,"*","")</f>
        <v>*</v>
      </c>
      <c r="M24" s="10">
        <f>IF((N24&amp;" "&amp;O24)="FALSE FALSE",1,IF((N24&amp;" "&amp;O24)="TRUE TRUE",1,0))</f>
        <v>1</v>
      </c>
      <c r="N24" s="31" t="b">
        <v>0</v>
      </c>
      <c r="O24" s="31" t="b">
        <v>0</v>
      </c>
      <c r="P24" s="10">
        <f>IF((N24&amp;" "&amp;O24)="TRUE FALSE","Yes",IF((N24&amp;" "&amp;O24)="FALSE TRUE","no",0))</f>
        <v>0</v>
      </c>
      <c r="Q24" s="11"/>
      <c r="R24" s="21"/>
      <c r="Z24" s="13"/>
      <c r="AB24" s="33"/>
      <c r="AC24" s="352"/>
      <c r="AD24" s="13"/>
    </row>
    <row r="25" spans="2:30" ht="15.95" customHeight="1" thickBot="1" x14ac:dyDescent="0.3">
      <c r="P25" s="10"/>
    </row>
    <row r="26" spans="2:30" ht="39.950000000000003" customHeight="1" thickBot="1" x14ac:dyDescent="0.3">
      <c r="B26" s="161" t="s">
        <v>637</v>
      </c>
      <c r="C26" s="162"/>
      <c r="D26" s="37" t="str">
        <f t="shared" ref="D26" si="1">IF(M26=1,"*","")</f>
        <v/>
      </c>
      <c r="M26" s="10">
        <f>IF(P26="Yes",IF(ISERROR(EXACT(VLOOKUP(C26,Number2,1,FALSE),C26)),1,0),0)</f>
        <v>0</v>
      </c>
      <c r="P26" s="198" t="str">
        <f>IF(SUM(M23:M24)&lt;&gt;0,"",IF(COUNTIF($P$23:$P$24,"Yes")&lt;&gt;0,"Yes","No"))</f>
        <v/>
      </c>
      <c r="S26" s="15">
        <f>IF(P26="",0,IF(P26="Yes",IF(C26="",0,IF(C26&gt;=3,0,1))))</f>
        <v>0</v>
      </c>
    </row>
    <row r="27" spans="2:30" ht="15.95" customHeight="1" thickBot="1" x14ac:dyDescent="0.3">
      <c r="P27" s="10"/>
    </row>
    <row r="28" spans="2:30" ht="56.1" customHeight="1" thickBot="1" x14ac:dyDescent="0.3">
      <c r="B28" s="421" t="s">
        <v>861</v>
      </c>
      <c r="C28" s="418" t="s">
        <v>636</v>
      </c>
      <c r="D28" s="419" t="s">
        <v>807</v>
      </c>
      <c r="E28" s="419" t="s">
        <v>638</v>
      </c>
      <c r="F28" s="469" t="s">
        <v>22</v>
      </c>
      <c r="G28" s="470"/>
      <c r="N28" s="186" t="s">
        <v>639</v>
      </c>
      <c r="O28" s="187" t="s">
        <v>636</v>
      </c>
      <c r="P28" s="168" t="s">
        <v>807</v>
      </c>
      <c r="Q28" s="188" t="s">
        <v>638</v>
      </c>
      <c r="R28" s="166" t="s">
        <v>22</v>
      </c>
      <c r="S28" s="167" t="s">
        <v>635</v>
      </c>
    </row>
    <row r="29" spans="2:30" ht="24" customHeight="1" x14ac:dyDescent="0.25">
      <c r="B29" s="412"/>
      <c r="C29" s="413"/>
      <c r="D29" s="414"/>
      <c r="E29" s="415"/>
      <c r="F29" s="471"/>
      <c r="G29" s="472"/>
      <c r="H29" s="34" t="str">
        <f>IF(M29=1,"*","")</f>
        <v/>
      </c>
      <c r="M29" s="171">
        <f>IF(C26&gt;=1,IF(SUM(N29:R29)&lt;&gt;0,1,0),0)</f>
        <v>0</v>
      </c>
      <c r="N29" s="203">
        <f>IF(ISTEXT(B29)=FALSE,1,0)</f>
        <v>1</v>
      </c>
      <c r="O29" s="204">
        <f>IF(ISTEXT(C29)=FALSE,1,0)</f>
        <v>1</v>
      </c>
      <c r="P29" s="190">
        <f>IF(ISBLANK(D29)=FALSE,0,1)</f>
        <v>1</v>
      </c>
      <c r="Q29" s="204">
        <f>IF(ISNUMBER(E29)=FALSE,1,0)</f>
        <v>1</v>
      </c>
      <c r="R29" s="204">
        <f>IF(ISTEXT(F29)=FALSE,1,0)</f>
        <v>1</v>
      </c>
      <c r="S29" s="205">
        <f>IF($P$26="",0,IF($P$26="Yes",IF($C$26="",0,IF($C$26&gt;=1,0,1))))</f>
        <v>0</v>
      </c>
    </row>
    <row r="30" spans="2:30" ht="24" customHeight="1" x14ac:dyDescent="0.25">
      <c r="B30" s="347"/>
      <c r="C30" s="393"/>
      <c r="D30" s="174"/>
      <c r="E30" s="350"/>
      <c r="F30" s="461"/>
      <c r="G30" s="462"/>
      <c r="H30" s="34" t="str">
        <f>IF(M30=1,"*","")</f>
        <v/>
      </c>
      <c r="M30" s="171">
        <f>IF(C26&gt;=2,IF(SUM(N30:R30)&lt;&gt;0,1,0),0)</f>
        <v>0</v>
      </c>
      <c r="N30" s="189">
        <f t="shared" ref="N30:N33" si="2">IF(ISTEXT(B30)=FALSE,1,0)</f>
        <v>1</v>
      </c>
      <c r="O30" s="190">
        <f t="shared" ref="O30:O33" si="3">IF(ISTEXT(C30)=FALSE,1,0)</f>
        <v>1</v>
      </c>
      <c r="P30" s="190">
        <f>IF(ISBLANK(D30)=FALSE,0,1)</f>
        <v>1</v>
      </c>
      <c r="Q30" s="190">
        <f t="shared" ref="Q30:Q33" si="4">IF(ISNUMBER(E30)=FALSE,1,0)</f>
        <v>1</v>
      </c>
      <c r="R30" s="190">
        <f t="shared" ref="R30:R33" si="5">IF(ISTEXT(F30)=FALSE,1,0)</f>
        <v>1</v>
      </c>
      <c r="S30" s="202">
        <f>IF($P$26="",0,IF($P$26="Yes",IF($C$26="",0,IF($C$26&gt;=2,0,1))))</f>
        <v>0</v>
      </c>
    </row>
    <row r="31" spans="2:30" ht="24" customHeight="1" x14ac:dyDescent="0.25">
      <c r="B31" s="347"/>
      <c r="C31" s="393"/>
      <c r="D31" s="174"/>
      <c r="E31" s="350"/>
      <c r="F31" s="461"/>
      <c r="G31" s="462"/>
      <c r="H31" s="34" t="str">
        <f>IF(M31=1,"*","")</f>
        <v/>
      </c>
      <c r="M31" s="171">
        <f>IF(C26&gt;=3,IF(SUM(N31:R31)&lt;&gt;0,1,0),0)</f>
        <v>0</v>
      </c>
      <c r="N31" s="189">
        <f t="shared" si="2"/>
        <v>1</v>
      </c>
      <c r="O31" s="190">
        <f t="shared" si="3"/>
        <v>1</v>
      </c>
      <c r="P31" s="190">
        <f>IF(ISBLANK(D31)=FALSE,0,1)</f>
        <v>1</v>
      </c>
      <c r="Q31" s="190">
        <f t="shared" si="4"/>
        <v>1</v>
      </c>
      <c r="R31" s="190">
        <f t="shared" si="5"/>
        <v>1</v>
      </c>
      <c r="S31" s="202">
        <f>IF($P$26="",0,IF($P$26="Yes",IF($C$26="",0,IF($C$26&gt;=3,0,1))))</f>
        <v>0</v>
      </c>
    </row>
    <row r="32" spans="2:30" ht="24" customHeight="1" x14ac:dyDescent="0.25">
      <c r="B32" s="347"/>
      <c r="C32" s="393"/>
      <c r="D32" s="174"/>
      <c r="E32" s="350"/>
      <c r="F32" s="461"/>
      <c r="G32" s="462"/>
      <c r="H32" s="34" t="str">
        <f>IF(M32=1,"*","")</f>
        <v/>
      </c>
      <c r="M32" s="171">
        <f>IF(C26&gt;=4,IF(SUM(N32:R32)&lt;&gt;0,1,0),0)</f>
        <v>0</v>
      </c>
      <c r="N32" s="189">
        <f t="shared" si="2"/>
        <v>1</v>
      </c>
      <c r="O32" s="190">
        <f t="shared" si="3"/>
        <v>1</v>
      </c>
      <c r="P32" s="190">
        <f>IF(ISBLANK(D32)=FALSE,0,1)</f>
        <v>1</v>
      </c>
      <c r="Q32" s="190">
        <f t="shared" si="4"/>
        <v>1</v>
      </c>
      <c r="R32" s="190">
        <f t="shared" si="5"/>
        <v>1</v>
      </c>
      <c r="S32" s="202">
        <f>IF($P$26="",0,IF($P$26="Yes",IF($C$26="",0,IF($C$26&gt;=4,0,1))))</f>
        <v>0</v>
      </c>
    </row>
    <row r="33" spans="2:25" ht="24" customHeight="1" thickBot="1" x14ac:dyDescent="0.3">
      <c r="B33" s="348"/>
      <c r="C33" s="349"/>
      <c r="D33" s="179"/>
      <c r="E33" s="351"/>
      <c r="F33" s="463"/>
      <c r="G33" s="464"/>
      <c r="H33" s="34" t="str">
        <f>IF(M33=1,"*","")</f>
        <v/>
      </c>
      <c r="M33" s="171">
        <f>IF(C26&gt;=5,IF(SUM(N33:R33)&lt;&gt;0,1,0),0)</f>
        <v>0</v>
      </c>
      <c r="N33" s="206">
        <f t="shared" si="2"/>
        <v>1</v>
      </c>
      <c r="O33" s="207">
        <f t="shared" si="3"/>
        <v>1</v>
      </c>
      <c r="P33" s="178">
        <f>IF(ISBLANK(D33)=FALSE,0,1)</f>
        <v>1</v>
      </c>
      <c r="Q33" s="207">
        <f t="shared" si="4"/>
        <v>1</v>
      </c>
      <c r="R33" s="207">
        <f t="shared" si="5"/>
        <v>1</v>
      </c>
      <c r="S33" s="165">
        <f>IF($P$26="",0,IF($P$26="Yes",IF($C$26="",0,IF($C$26&gt;=5,0,1))))</f>
        <v>0</v>
      </c>
    </row>
    <row r="34" spans="2:25" ht="13.5" thickBot="1" x14ac:dyDescent="0.3"/>
    <row r="35" spans="2:25" ht="39.950000000000003" customHeight="1" x14ac:dyDescent="0.25">
      <c r="B35" s="67" t="s">
        <v>605</v>
      </c>
      <c r="C35" s="68" t="s">
        <v>627</v>
      </c>
    </row>
    <row r="36" spans="2:25" ht="39.950000000000003" customHeight="1" x14ac:dyDescent="0.2">
      <c r="B36" s="70" t="s">
        <v>628</v>
      </c>
      <c r="C36" s="160" t="str">
        <f>IF((N36&amp;" "&amp;O36)="TRUE TRUE","Please select only one option","")</f>
        <v/>
      </c>
      <c r="D36" s="199" t="str">
        <f>IF(M36=1,"*","")</f>
        <v/>
      </c>
      <c r="M36" s="10">
        <f>IF(C26="5+",IF((N36&amp;" "&amp;O36)="FALSE FALSE",1,IF((N36&amp;" "&amp;O36)="TRUE TRUE",1,0)),0)</f>
        <v>0</v>
      </c>
      <c r="N36" s="324" t="b">
        <v>0</v>
      </c>
      <c r="O36" s="324" t="b">
        <v>0</v>
      </c>
      <c r="P36" s="10">
        <f>IF((N36&amp;" "&amp;O36)="TRUE FALSE","Yes",IF((N36&amp;" "&amp;O36)="FALSE TRUE","No",0))</f>
        <v>0</v>
      </c>
      <c r="Q36" s="10"/>
      <c r="R36" s="10"/>
      <c r="S36" s="17">
        <f>IF($P$26="",0,IF($P$26="Yes",IF($C$26="",0,IF($C$26&gt;="5+",0,1))))</f>
        <v>0</v>
      </c>
      <c r="T36" s="10"/>
    </row>
    <row r="37" spans="2:25" ht="39.950000000000003" customHeight="1" x14ac:dyDescent="0.25">
      <c r="B37" s="70" t="s">
        <v>629</v>
      </c>
      <c r="C37" s="163"/>
      <c r="D37" s="199" t="str">
        <f>IF(M37=1,"*","")</f>
        <v/>
      </c>
      <c r="M37" s="10">
        <f>IF(P36="Yes",IF(ISTEXT(C37)=FALSE,1,0),0)</f>
        <v>0</v>
      </c>
      <c r="N37" s="10"/>
      <c r="O37" s="10"/>
      <c r="P37" s="10"/>
      <c r="Q37" s="10"/>
      <c r="R37" s="10"/>
      <c r="S37" s="17"/>
    </row>
    <row r="38" spans="2:25" ht="39.950000000000003" customHeight="1" thickBot="1" x14ac:dyDescent="0.3">
      <c r="B38" s="75" t="s">
        <v>630</v>
      </c>
      <c r="C38" s="331"/>
      <c r="D38" s="199" t="str">
        <f>IF(M38=1,"*","")</f>
        <v/>
      </c>
      <c r="M38" s="10">
        <f>IF(P36="No",IF(ISNUMBER(C38)=FALSE,1,0),0)</f>
        <v>0</v>
      </c>
      <c r="N38" s="10"/>
      <c r="O38" s="10"/>
      <c r="P38" s="10"/>
      <c r="Q38" s="10"/>
      <c r="R38" s="10"/>
      <c r="S38" s="17"/>
    </row>
    <row r="39" spans="2:25" ht="15.95" customHeight="1" x14ac:dyDescent="0.25">
      <c r="B39" s="33"/>
      <c r="C39" s="20"/>
    </row>
    <row r="40" spans="2:25" ht="15.95" customHeight="1" x14ac:dyDescent="0.25">
      <c r="B40" s="200" t="str">
        <f>IF(P36="No",IF(ISNUMBER(C38)=TRUE,"Please note that your application will not proceed until all the required documentation is submitted",""),"")</f>
        <v/>
      </c>
      <c r="C40" s="201"/>
      <c r="L40" s="52" t="s">
        <v>602</v>
      </c>
      <c r="M40" s="3" t="str">
        <f>IF(SUM(M23:M39)&lt;&gt;0,"Invalid","Valid")</f>
        <v>Invalid</v>
      </c>
    </row>
    <row r="41" spans="2:25" ht="15.95" customHeight="1" thickBot="1" x14ac:dyDescent="0.3"/>
    <row r="42" spans="2:25" ht="48" customHeight="1" thickBot="1" x14ac:dyDescent="0.3">
      <c r="B42" s="465" t="s">
        <v>660</v>
      </c>
      <c r="C42" s="466"/>
    </row>
    <row r="43" spans="2:25" ht="39.950000000000003" customHeight="1" x14ac:dyDescent="0.2">
      <c r="B43" s="212" t="s">
        <v>661</v>
      </c>
      <c r="C43" s="334" t="str">
        <f>IF((N43&amp;" "&amp;O43)="TRUE TRUE","Please select only one option","")</f>
        <v/>
      </c>
      <c r="D43" s="199" t="str">
        <f>IF(M43=1,"*","")</f>
        <v>*</v>
      </c>
      <c r="M43" s="10">
        <f>IF((N43&amp;" "&amp;O43)="FALSE FALSE",1,IF((N43&amp;" "&amp;O43)="TRUE TRUE",1,0))</f>
        <v>1</v>
      </c>
      <c r="N43" s="22" t="b">
        <v>0</v>
      </c>
      <c r="O43" s="22" t="b">
        <v>0</v>
      </c>
      <c r="P43" s="10">
        <f>IF((N43&amp;" "&amp;O43)="TRUE FALSE","Yes",IF((N43&amp;" "&amp;O43)="FALSE TRUE","No",0))</f>
        <v>0</v>
      </c>
    </row>
    <row r="44" spans="2:25" ht="39.950000000000003" customHeight="1" thickBot="1" x14ac:dyDescent="0.3">
      <c r="B44" s="75" t="s">
        <v>662</v>
      </c>
      <c r="C44" s="369"/>
      <c r="D44" s="199" t="str">
        <f>IF(M44=1,"*","")</f>
        <v/>
      </c>
      <c r="M44" s="10">
        <f>IF(P43="Yes",IF(ISERROR(EXACT(VLOOKUP(C44,Number2,1,FALSE),C44)),1,0),0)</f>
        <v>0</v>
      </c>
    </row>
    <row r="45" spans="2:25" ht="13.5" thickBot="1" x14ac:dyDescent="0.3"/>
    <row r="46" spans="2:25" ht="48" customHeight="1" thickBot="1" x14ac:dyDescent="0.25">
      <c r="B46" s="421" t="s">
        <v>631</v>
      </c>
      <c r="C46" s="418" t="s">
        <v>663</v>
      </c>
      <c r="D46" s="419" t="s">
        <v>726</v>
      </c>
      <c r="E46" s="419" t="s">
        <v>777</v>
      </c>
      <c r="F46" s="419" t="s">
        <v>724</v>
      </c>
      <c r="G46" s="420" t="s">
        <v>725</v>
      </c>
      <c r="M46" s="169"/>
      <c r="N46" s="215" t="s">
        <v>631</v>
      </c>
      <c r="O46" s="216" t="s">
        <v>663</v>
      </c>
      <c r="P46" s="221" t="s">
        <v>727</v>
      </c>
      <c r="Q46" s="216" t="s">
        <v>664</v>
      </c>
      <c r="R46" s="216" t="s">
        <v>665</v>
      </c>
      <c r="S46" s="217" t="s">
        <v>666</v>
      </c>
      <c r="T46" s="167" t="s">
        <v>635</v>
      </c>
      <c r="U46" s="170"/>
      <c r="V46" s="195" t="s">
        <v>597</v>
      </c>
      <c r="W46" s="196"/>
      <c r="X46" s="197"/>
    </row>
    <row r="47" spans="2:25" ht="32.1" customHeight="1" x14ac:dyDescent="0.25">
      <c r="B47" s="436"/>
      <c r="C47" s="346"/>
      <c r="D47" s="346"/>
      <c r="E47" s="182"/>
      <c r="F47" s="356"/>
      <c r="G47" s="357"/>
      <c r="H47" s="199" t="str">
        <f>IF(M47=1,"*","")</f>
        <v/>
      </c>
      <c r="I47" s="183" t="str">
        <f>IF((V47&amp;" "&amp;W47)="TRUE TRUE","Please only select one option from the Status Column","")</f>
        <v/>
      </c>
      <c r="M47" s="171">
        <f>IF(C44&gt;=1,IF(SUM(N47:S47)&lt;&gt;0,1,0),0)</f>
        <v>0</v>
      </c>
      <c r="N47" s="189">
        <f>IF(ISTEXT(B47)=TRUE,0,1)</f>
        <v>1</v>
      </c>
      <c r="O47" s="190">
        <f>IF(ISNUMBER(C47)=TRUE,0,1)</f>
        <v>1</v>
      </c>
      <c r="P47" s="190">
        <f>IF(ISERROR(EXACT(VLOOKUP(D47,PCF,1,FALSE),D47)),1,0)</f>
        <v>1</v>
      </c>
      <c r="Q47" s="191">
        <f>X47</f>
        <v>1</v>
      </c>
      <c r="R47" s="190">
        <f>IF((V47&amp;" "&amp;W47)="FALSE TRUE",0,IF((V47&amp;" "&amp;W47)="TRUE FALSE",IF(ISNUMBER(F47)=FALSE,1,0),1))</f>
        <v>1</v>
      </c>
      <c r="S47" s="190">
        <f>IF((V47&amp;" "&amp;W47)="TRUE FALSE",0,IF((V47&amp;" "&amp;W47)="FALSE TRUE",IF(ISNUMBER(G47)=FALSE,1,0),1))</f>
        <v>1</v>
      </c>
      <c r="T47" s="192">
        <f>IF($P$43="",0,IF($P$43="Yes",IF($C$44="",0,IF($C$44&gt;=1,0,1)),0))</f>
        <v>0</v>
      </c>
      <c r="U47" s="170"/>
      <c r="V47" s="193" t="b">
        <v>0</v>
      </c>
      <c r="W47" s="194" t="b">
        <v>0</v>
      </c>
      <c r="X47" s="192">
        <f>IF((V47&amp;" "&amp;W47)="TRUE FALSE",0,IF((V47&amp;" "&amp;W47)="FALSE TRUE",0,IF((V47&amp;" "&amp;W47)="FALSE FALSE",1,IF((V47&amp;" "&amp;W47)="TRUE TRUE",1,0))))</f>
        <v>1</v>
      </c>
      <c r="Y47" s="10" t="str">
        <f>IF((V47&amp;" "&amp;W47)="TRUE FALSE","Yes",IF((V47&amp;" "&amp;W47)="FALSE TRUE","No",""))</f>
        <v/>
      </c>
    </row>
    <row r="48" spans="2:25" ht="32.1" customHeight="1" x14ac:dyDescent="0.25">
      <c r="B48" s="354"/>
      <c r="C48" s="311"/>
      <c r="D48" s="311"/>
      <c r="E48" s="184"/>
      <c r="F48" s="358"/>
      <c r="G48" s="359"/>
      <c r="H48" s="199" t="str">
        <f t="shared" ref="H48:H51" si="6">IF(M48=1,"*","")</f>
        <v/>
      </c>
      <c r="I48" s="183" t="str">
        <f>IF((V48&amp;" "&amp;W48)="TRUE TRUE","Please only select one option from the Status Column","")</f>
        <v/>
      </c>
      <c r="M48" s="171">
        <f>IF(C44&gt;=2,IF(SUM(N48:S48)&lt;&gt;0,1,0),0)</f>
        <v>0</v>
      </c>
      <c r="N48" s="172">
        <f t="shared" ref="N48:N51" si="7">IF(ISTEXT(B48)=TRUE,0,1)</f>
        <v>1</v>
      </c>
      <c r="O48" s="190">
        <f>IF(ISNUMBER(C48)=TRUE,0,1)</f>
        <v>1</v>
      </c>
      <c r="P48" s="173">
        <f t="shared" ref="P48:P51" si="8">IF(ISTEXT(D48)=TRUE,0,1)</f>
        <v>1</v>
      </c>
      <c r="Q48" s="174">
        <f t="shared" ref="Q48:Q51" si="9">X48</f>
        <v>1</v>
      </c>
      <c r="R48" s="173">
        <f>IF((V48&amp;" "&amp;W48)="FALSE TRUE",0,IF((V48&amp;" "&amp;W48)="TRUE FALSE",IF(ISNUMBER(F48)=FALSE,1,0),1))</f>
        <v>1</v>
      </c>
      <c r="S48" s="173">
        <f>IF((V48&amp;" "&amp;W48)="TRUE FALSE",0,IF((V48&amp;" "&amp;W48)="FALSE TRUE",IF(ISNUMBER(G48)=FALSE,1,0),1))</f>
        <v>1</v>
      </c>
      <c r="T48" s="192">
        <f>IF($P$43="",0,IF($P$43="Yes",IF($C$44="",0,IF($C$44&gt;=2,0,1)),0))</f>
        <v>0</v>
      </c>
      <c r="U48" s="170"/>
      <c r="V48" s="175" t="b">
        <v>0</v>
      </c>
      <c r="W48" s="176" t="b">
        <v>0</v>
      </c>
      <c r="X48" s="164">
        <f>IF((V48&amp;" "&amp;W48)="TRUE FALSE",0,IF((V48&amp;" "&amp;W48)="FALSE TRUE",0,IF((V48&amp;" "&amp;W48)="FALSE FALSE",1,IF((V48&amp;" "&amp;W48)="TRUE TRUE",1,0))))</f>
        <v>1</v>
      </c>
      <c r="Y48" s="10" t="str">
        <f>IF((V48&amp;" "&amp;W48)="TRUE FALSE","Yes",IF((V48&amp;" "&amp;W48)="FALSE TRUE","No",""))</f>
        <v/>
      </c>
    </row>
    <row r="49" spans="2:25" ht="32.1" customHeight="1" x14ac:dyDescent="0.25">
      <c r="B49" s="354"/>
      <c r="C49" s="311"/>
      <c r="D49" s="311"/>
      <c r="E49" s="184"/>
      <c r="F49" s="358"/>
      <c r="G49" s="359"/>
      <c r="H49" s="199" t="str">
        <f t="shared" si="6"/>
        <v/>
      </c>
      <c r="I49" s="183" t="str">
        <f>IF((V49&amp;" "&amp;W49)="TRUE TRUE","Please only select one option from the Status Column","")</f>
        <v/>
      </c>
      <c r="M49" s="171">
        <f>IF(C44&gt;=3,IF(SUM(N49:S49)&lt;&gt;0,1,0),0)</f>
        <v>0</v>
      </c>
      <c r="N49" s="172">
        <f t="shared" si="7"/>
        <v>1</v>
      </c>
      <c r="O49" s="190">
        <f>IF(ISNUMBER(C49)=TRUE,0,1)</f>
        <v>1</v>
      </c>
      <c r="P49" s="173">
        <f t="shared" si="8"/>
        <v>1</v>
      </c>
      <c r="Q49" s="174">
        <f t="shared" si="9"/>
        <v>1</v>
      </c>
      <c r="R49" s="173">
        <f>IF((V49&amp;" "&amp;W49)="FALSE TRUE",0,IF((V49&amp;" "&amp;W49)="TRUE FALSE",IF(ISNUMBER(F49)=FALSE,1,0),1))</f>
        <v>1</v>
      </c>
      <c r="S49" s="173">
        <f>IF((V49&amp;" "&amp;W49)="TRUE FALSE",0,IF((V49&amp;" "&amp;W49)="FALSE TRUE",IF(ISNUMBER(G49)=FALSE,1,0),1))</f>
        <v>1</v>
      </c>
      <c r="T49" s="192">
        <f>IF($P$43="",0,IF($P$43="Yes",IF($C$44="",0,IF($C$44&gt;=3,0,1)),0))</f>
        <v>0</v>
      </c>
      <c r="U49" s="170"/>
      <c r="V49" s="175" t="b">
        <v>0</v>
      </c>
      <c r="W49" s="176" t="b">
        <v>0</v>
      </c>
      <c r="X49" s="164">
        <f>IF((V49&amp;" "&amp;W49)="TRUE FALSE",0,IF((V49&amp;" "&amp;W49)="FALSE TRUE",0,IF((V49&amp;" "&amp;W49)="FALSE FALSE",1,IF((V49&amp;" "&amp;W49)="TRUE TRUE",1,0))))</f>
        <v>1</v>
      </c>
      <c r="Y49" s="10" t="str">
        <f>IF((V49&amp;" "&amp;W49)="TRUE FALSE","Yes",IF((V49&amp;" "&amp;W49)="FALSE TRUE","No",""))</f>
        <v/>
      </c>
    </row>
    <row r="50" spans="2:25" ht="32.1" customHeight="1" x14ac:dyDescent="0.25">
      <c r="B50" s="354"/>
      <c r="C50" s="311"/>
      <c r="D50" s="311"/>
      <c r="E50" s="184"/>
      <c r="F50" s="358"/>
      <c r="G50" s="359"/>
      <c r="H50" s="199" t="str">
        <f t="shared" si="6"/>
        <v/>
      </c>
      <c r="I50" s="183" t="str">
        <f>IF((V50&amp;" "&amp;W50)="TRUE TRUE","Please only select one option from the Status Column","")</f>
        <v/>
      </c>
      <c r="M50" s="171">
        <f>IF(C44&gt;=4,IF(SUM(N50:S50)&lt;&gt;0,1,0),0)</f>
        <v>0</v>
      </c>
      <c r="N50" s="172">
        <f t="shared" si="7"/>
        <v>1</v>
      </c>
      <c r="O50" s="190">
        <f>IF(ISNUMBER(C50)=TRUE,0,1)</f>
        <v>1</v>
      </c>
      <c r="P50" s="173">
        <f t="shared" si="8"/>
        <v>1</v>
      </c>
      <c r="Q50" s="174">
        <f t="shared" si="9"/>
        <v>1</v>
      </c>
      <c r="R50" s="173">
        <f>IF((V50&amp;" "&amp;W50)="FALSE TRUE",0,IF((V50&amp;" "&amp;W50)="TRUE FALSE",IF(ISNUMBER(F50)=FALSE,1,0),1))</f>
        <v>1</v>
      </c>
      <c r="S50" s="173">
        <f>IF((V50&amp;" "&amp;W50)="TRUE FALSE",0,IF((V50&amp;" "&amp;W50)="FALSE TRUE",IF(ISNUMBER(G50)=FALSE,1,0),1))</f>
        <v>1</v>
      </c>
      <c r="T50" s="192">
        <f>IF($P$43="",0,IF($P$43="Yes",IF($C$44="",0,IF($C$44&gt;=4,0,1)),0))</f>
        <v>0</v>
      </c>
      <c r="U50" s="170"/>
      <c r="V50" s="175" t="b">
        <v>0</v>
      </c>
      <c r="W50" s="176" t="b">
        <v>0</v>
      </c>
      <c r="X50" s="164">
        <f>IF((V50&amp;" "&amp;W50)="TRUE FALSE",0,IF((V50&amp;" "&amp;W50)="FALSE TRUE",0,IF((V50&amp;" "&amp;W50)="FALSE FALSE",1,IF((V50&amp;" "&amp;W50)="TRUE TRUE",1,0))))</f>
        <v>1</v>
      </c>
      <c r="Y50" s="10" t="str">
        <f>IF((V50&amp;" "&amp;W50)="TRUE FALSE","Yes",IF((V50&amp;" "&amp;W50)="FALSE TRUE","No",""))</f>
        <v/>
      </c>
    </row>
    <row r="51" spans="2:25" ht="32.1" customHeight="1" thickBot="1" x14ac:dyDescent="0.3">
      <c r="B51" s="355"/>
      <c r="C51" s="349"/>
      <c r="D51" s="349"/>
      <c r="E51" s="185"/>
      <c r="F51" s="360"/>
      <c r="G51" s="76"/>
      <c r="H51" s="199" t="str">
        <f t="shared" si="6"/>
        <v/>
      </c>
      <c r="I51" s="183" t="str">
        <f>IF((V51&amp;" "&amp;W51)="TRUE TRUE","Please only select one option from the Status Column","")</f>
        <v/>
      </c>
      <c r="M51" s="171">
        <f>IF(C44&gt;=5,IF(SUM(N51:S51)&lt;&gt;0,1,0),0)</f>
        <v>0</v>
      </c>
      <c r="N51" s="177">
        <f t="shared" si="7"/>
        <v>1</v>
      </c>
      <c r="O51" s="178">
        <f>IF(ISNUMBER(C51)=TRUE,0,1)</f>
        <v>1</v>
      </c>
      <c r="P51" s="178">
        <f t="shared" si="8"/>
        <v>1</v>
      </c>
      <c r="Q51" s="179">
        <f t="shared" si="9"/>
        <v>1</v>
      </c>
      <c r="R51" s="178">
        <f>IF((V51&amp;" "&amp;W51)="FALSE TRUE",0,IF((V51&amp;" "&amp;W51)="TRUE FALSE",IF(ISNUMBER(F51)=FALSE,1,0),1))</f>
        <v>1</v>
      </c>
      <c r="S51" s="178">
        <f>IF((V51&amp;" "&amp;W51)="TRUE FALSE",0,IF((V51&amp;" "&amp;W51)="FALSE TRUE",IF(ISNUMBER(G51)=FALSE,1,0),1))</f>
        <v>1</v>
      </c>
      <c r="T51" s="192">
        <f>IF($P$43="",0,IF($P$43="Yes",IF($C$44="",0,IF($C$44&gt;=5,0,1)),0))</f>
        <v>0</v>
      </c>
      <c r="U51" s="170"/>
      <c r="V51" s="180" t="b">
        <v>0</v>
      </c>
      <c r="W51" s="181" t="b">
        <v>0</v>
      </c>
      <c r="X51" s="165">
        <f>IF((V51&amp;" "&amp;W51)="TRUE FALSE",0,IF((V51&amp;" "&amp;W51)="FALSE TRUE",0,IF((V51&amp;" "&amp;W51)="FALSE FALSE",1,IF((V51&amp;" "&amp;W51)="TRUE TRUE",1,0))))</f>
        <v>1</v>
      </c>
      <c r="Y51" s="10" t="str">
        <f>IF((V51&amp;" "&amp;W51)="TRUE FALSE","Yes",IF((V51&amp;" "&amp;W51)="FALSE TRUE","No",""))</f>
        <v/>
      </c>
    </row>
    <row r="52" spans="2:25" ht="13.5" thickBot="1" x14ac:dyDescent="0.3">
      <c r="Y52" s="10"/>
    </row>
    <row r="53" spans="2:25" ht="39.950000000000003" customHeight="1" x14ac:dyDescent="0.25">
      <c r="B53" s="67" t="s">
        <v>605</v>
      </c>
      <c r="C53" s="68" t="s">
        <v>627</v>
      </c>
    </row>
    <row r="54" spans="2:25" ht="39.950000000000003" customHeight="1" x14ac:dyDescent="0.2">
      <c r="B54" s="70" t="s">
        <v>628</v>
      </c>
      <c r="C54" s="160" t="str">
        <f>IF((N54&amp;" "&amp;O54)="TRUE TRUE","Please select only one option","")</f>
        <v/>
      </c>
      <c r="D54" s="199" t="str">
        <f>IF(M54=1,"*","")</f>
        <v/>
      </c>
      <c r="M54" s="10">
        <f>IF(C44="5+",IF((N54&amp;" "&amp;O54)="FALSE FALSE",1,IF((N54&amp;" "&amp;O54)="TRUE TRUE",1,0)),0)</f>
        <v>0</v>
      </c>
      <c r="N54" s="324" t="b">
        <v>0</v>
      </c>
      <c r="O54" s="324" t="b">
        <v>0</v>
      </c>
      <c r="P54" s="10">
        <f>IF((N54&amp;" "&amp;O54)="TRUE FALSE","Yes",IF((N54&amp;" "&amp;O54)="FALSE TRUE","No",0))</f>
        <v>0</v>
      </c>
      <c r="Q54" s="10"/>
      <c r="R54" s="10"/>
      <c r="S54" s="17"/>
      <c r="T54" s="10" t="b">
        <f>IF($P$43="",0,IF($P$43="Yes",IF($C$44="",0,IF($C$44&gt;="5+",0,1))))</f>
        <v>0</v>
      </c>
    </row>
    <row r="55" spans="2:25" ht="39.950000000000003" customHeight="1" x14ac:dyDescent="0.25">
      <c r="B55" s="70" t="s">
        <v>629</v>
      </c>
      <c r="C55" s="163"/>
      <c r="D55" s="199" t="str">
        <f>IF(M55=1,"*","")</f>
        <v/>
      </c>
      <c r="M55" s="10">
        <f>IF(P54="Yes",IF(ISTEXT(C55)=FALSE,1,0),0)</f>
        <v>0</v>
      </c>
      <c r="N55" s="10"/>
      <c r="O55" s="10"/>
      <c r="P55" s="10"/>
      <c r="Q55" s="10"/>
      <c r="R55" s="10"/>
      <c r="S55" s="17"/>
    </row>
    <row r="56" spans="2:25" ht="39.950000000000003" customHeight="1" thickBot="1" x14ac:dyDescent="0.3">
      <c r="B56" s="75" t="s">
        <v>630</v>
      </c>
      <c r="C56" s="331"/>
      <c r="D56" s="199" t="str">
        <f>IF(M56=1,"*","")</f>
        <v/>
      </c>
      <c r="M56" s="10">
        <f>IF(P54="No",IF(ISNUMBER(C56)=FALSE,1,0),0)</f>
        <v>0</v>
      </c>
      <c r="N56" s="10"/>
      <c r="O56" s="10"/>
      <c r="P56" s="10"/>
      <c r="Q56" s="10"/>
      <c r="R56" s="10"/>
      <c r="S56" s="17"/>
    </row>
    <row r="57" spans="2:25" x14ac:dyDescent="0.25">
      <c r="B57" s="33"/>
      <c r="C57" s="20"/>
    </row>
    <row r="58" spans="2:25" ht="14.25" x14ac:dyDescent="0.25">
      <c r="B58" s="200" t="str">
        <f>IF(P54="No",IF(ISNUMBER(C56)=TRUE,"Please note that your application will not proceed until all the required documentation is submitted",""),"")</f>
        <v/>
      </c>
      <c r="C58" s="201"/>
      <c r="L58" s="52" t="s">
        <v>602</v>
      </c>
      <c r="M58" s="3" t="str">
        <f>IF(SUM(M43:M57)&lt;&gt;0,"Invalid","Valid")</f>
        <v>Invalid</v>
      </c>
    </row>
    <row r="59" spans="2:25" ht="13.5" thickBot="1" x14ac:dyDescent="0.3"/>
    <row r="60" spans="2:25" ht="48" customHeight="1" thickBot="1" x14ac:dyDescent="0.3">
      <c r="B60" s="465" t="s">
        <v>728</v>
      </c>
      <c r="C60" s="466"/>
    </row>
    <row r="61" spans="2:25" ht="63.95" customHeight="1" x14ac:dyDescent="0.2">
      <c r="B61" s="212" t="s">
        <v>848</v>
      </c>
      <c r="C61" s="213" t="str">
        <f>IF((N61&amp;" "&amp;O61)="TRUE TRUE","Please select only one option","")</f>
        <v/>
      </c>
      <c r="D61" s="199" t="str">
        <f>IF(M61=1,"*","")</f>
        <v>*</v>
      </c>
      <c r="M61" s="10">
        <f>IF((N61&amp;" "&amp;O61)="FALSE FALSE",1,IF((N61&amp;" "&amp;O61)="TRUE TRUE",1,0))</f>
        <v>1</v>
      </c>
      <c r="N61" s="22" t="b">
        <v>0</v>
      </c>
      <c r="O61" s="22" t="b">
        <v>0</v>
      </c>
      <c r="P61" s="10">
        <f>IF((N61&amp;" "&amp;O61)="TRUE FALSE","Yes",IF((N61&amp;" "&amp;O61)="FALSE TRUE","No",0))</f>
        <v>0</v>
      </c>
    </row>
    <row r="62" spans="2:25" ht="39.950000000000003" customHeight="1" thickBot="1" x14ac:dyDescent="0.3">
      <c r="B62" s="75" t="s">
        <v>849</v>
      </c>
      <c r="C62" s="214"/>
      <c r="D62" s="199" t="str">
        <f>IF(M62=1,"*","")</f>
        <v/>
      </c>
      <c r="M62" s="10">
        <f>IF(P61="Yes",IF(ISERROR(EXACT(VLOOKUP(C62,Number2,1,FALSE),C62)),1,0),0)</f>
        <v>0</v>
      </c>
    </row>
    <row r="63" spans="2:25" ht="13.5" thickBot="1" x14ac:dyDescent="0.3"/>
    <row r="64" spans="2:25" ht="48" customHeight="1" thickBot="1" x14ac:dyDescent="0.25">
      <c r="B64" s="421" t="s">
        <v>631</v>
      </c>
      <c r="C64" s="418" t="s">
        <v>663</v>
      </c>
      <c r="D64" s="419" t="s">
        <v>729</v>
      </c>
      <c r="E64" s="420" t="s">
        <v>730</v>
      </c>
      <c r="M64" s="169"/>
      <c r="N64" s="215" t="s">
        <v>631</v>
      </c>
      <c r="O64" s="216" t="s">
        <v>663</v>
      </c>
      <c r="P64" s="221" t="s">
        <v>727</v>
      </c>
      <c r="Q64" s="222" t="s">
        <v>730</v>
      </c>
      <c r="R64" s="216"/>
      <c r="S64" s="217"/>
      <c r="T64" s="167" t="s">
        <v>635</v>
      </c>
      <c r="U64" s="170"/>
      <c r="V64" s="195" t="s">
        <v>597</v>
      </c>
      <c r="W64" s="196"/>
      <c r="X64" s="197"/>
    </row>
    <row r="65" spans="2:24" ht="32.1" customHeight="1" x14ac:dyDescent="0.25">
      <c r="B65" s="353"/>
      <c r="C65" s="346"/>
      <c r="D65" s="346"/>
      <c r="E65" s="357"/>
      <c r="F65" s="199" t="str">
        <f>IF(M65=1,"*","")</f>
        <v/>
      </c>
      <c r="M65" s="171">
        <f>IF(C62&gt;=1,IF(SUM(N65:S65)&lt;&gt;0,1,0),0)</f>
        <v>0</v>
      </c>
      <c r="N65" s="189">
        <f>IF(ISTEXT(B65)=TRUE,0,1)</f>
        <v>1</v>
      </c>
      <c r="O65" s="190">
        <f>IF(ISNUMBER(C65)=TRUE,0,1)</f>
        <v>1</v>
      </c>
      <c r="P65" s="190">
        <f>IF(ISERROR(EXACT(VLOOKUP(D65,PCF,1,FALSE),D65)),1,0)</f>
        <v>1</v>
      </c>
      <c r="Q65" s="191">
        <f>IF(ISNUMBER(E65)=TRUE,0,1)</f>
        <v>1</v>
      </c>
      <c r="R65" s="190"/>
      <c r="S65" s="190"/>
      <c r="T65" s="192">
        <f>IF($P$61="",0,IF($P$61="Yes",IF($C$62="",0,IF($C$62&gt;=1,0,1)),0))</f>
        <v>0</v>
      </c>
      <c r="U65" s="170"/>
      <c r="V65" s="193" t="b">
        <v>1</v>
      </c>
      <c r="W65" s="194" t="b">
        <v>0</v>
      </c>
      <c r="X65" s="192">
        <f>IF((V65&amp;" "&amp;W65)="TRUE FALSE",0,IF((V65&amp;" "&amp;W65)="FALSE TRUE",0,IF((V65&amp;" "&amp;W65)="FALSE FALSE",1,IF((V65&amp;" "&amp;W65)="TRUE TRUE",1,0))))</f>
        <v>0</v>
      </c>
    </row>
    <row r="66" spans="2:24" ht="32.1" customHeight="1" x14ac:dyDescent="0.25">
      <c r="B66" s="354"/>
      <c r="C66" s="311"/>
      <c r="D66" s="311"/>
      <c r="E66" s="359"/>
      <c r="F66" s="199" t="str">
        <f>IF(M66=1,"*","")</f>
        <v/>
      </c>
      <c r="M66" s="171">
        <f>IF(C62&gt;=2,IF(SUM(N66:S66)&lt;&gt;0,1,0),0)</f>
        <v>0</v>
      </c>
      <c r="N66" s="172">
        <f t="shared" ref="N66:N69" si="10">IF(ISTEXT(B66)=TRUE,0,1)</f>
        <v>1</v>
      </c>
      <c r="O66" s="190">
        <f>IF(ISNUMBER(C66)=TRUE,0,1)</f>
        <v>1</v>
      </c>
      <c r="P66" s="173">
        <f t="shared" ref="P66:P69" si="11">IF(ISTEXT(D66)=TRUE,0,1)</f>
        <v>1</v>
      </c>
      <c r="Q66" s="191">
        <f>IF(ISNUMBER(E66)=TRUE,0,1)</f>
        <v>1</v>
      </c>
      <c r="R66" s="173"/>
      <c r="S66" s="173"/>
      <c r="T66" s="192">
        <f>IF($P$61="",0,IF($P$61="Yes",IF($C$62="",0,IF($C$62&gt;=2,0,1)),0))</f>
        <v>0</v>
      </c>
      <c r="U66" s="170"/>
      <c r="V66" s="175" t="b">
        <v>1</v>
      </c>
      <c r="W66" s="176" t="b">
        <v>1</v>
      </c>
      <c r="X66" s="164">
        <f>IF((V66&amp;" "&amp;W66)="TRUE FALSE",0,IF((V66&amp;" "&amp;W66)="FALSE TRUE",0,IF((V66&amp;" "&amp;W66)="FALSE FALSE",1,IF((V66&amp;" "&amp;W66)="TRUE TRUE",1,0))))</f>
        <v>1</v>
      </c>
    </row>
    <row r="67" spans="2:24" ht="32.1" customHeight="1" x14ac:dyDescent="0.25">
      <c r="B67" s="354"/>
      <c r="C67" s="311"/>
      <c r="D67" s="311"/>
      <c r="E67" s="359"/>
      <c r="F67" s="199" t="str">
        <f>IF(M67=1,"*","")</f>
        <v/>
      </c>
      <c r="M67" s="171">
        <f>IF(C62&gt;=3,IF(SUM(N67:S67)&lt;&gt;0,1,0),0)</f>
        <v>0</v>
      </c>
      <c r="N67" s="172">
        <f t="shared" si="10"/>
        <v>1</v>
      </c>
      <c r="O67" s="190">
        <f>IF(ISNUMBER(C67)=TRUE,0,1)</f>
        <v>1</v>
      </c>
      <c r="P67" s="173">
        <f t="shared" si="11"/>
        <v>1</v>
      </c>
      <c r="Q67" s="191">
        <f>IF(ISNUMBER(E67)=TRUE,0,1)</f>
        <v>1</v>
      </c>
      <c r="R67" s="173"/>
      <c r="S67" s="173"/>
      <c r="T67" s="192">
        <f>IF($P$61="",0,IF($P$61="Yes",IF($C$62="",0,IF($C$62&gt;=3,0,1)),0))</f>
        <v>0</v>
      </c>
      <c r="U67" s="170"/>
      <c r="V67" s="175" t="b">
        <v>1</v>
      </c>
      <c r="W67" s="176" t="b">
        <v>1</v>
      </c>
      <c r="X67" s="164">
        <f>IF((V67&amp;" "&amp;W67)="TRUE FALSE",0,IF((V67&amp;" "&amp;W67)="FALSE TRUE",0,IF((V67&amp;" "&amp;W67)="FALSE FALSE",1,IF((V67&amp;" "&amp;W67)="TRUE TRUE",1,0))))</f>
        <v>1</v>
      </c>
    </row>
    <row r="68" spans="2:24" ht="32.1" customHeight="1" x14ac:dyDescent="0.25">
      <c r="B68" s="354"/>
      <c r="C68" s="311"/>
      <c r="D68" s="311"/>
      <c r="E68" s="359"/>
      <c r="F68" s="199" t="str">
        <f>IF(M68=1,"*","")</f>
        <v/>
      </c>
      <c r="M68" s="171">
        <f>IF(C62&gt;=4,IF(SUM(N68:S68)&lt;&gt;0,1,0),0)</f>
        <v>0</v>
      </c>
      <c r="N68" s="172">
        <f t="shared" si="10"/>
        <v>1</v>
      </c>
      <c r="O68" s="190">
        <f>IF(ISNUMBER(C68)=TRUE,0,1)</f>
        <v>1</v>
      </c>
      <c r="P68" s="173">
        <f t="shared" si="11"/>
        <v>1</v>
      </c>
      <c r="Q68" s="191">
        <f>IF(ISNUMBER(E68)=TRUE,0,1)</f>
        <v>1</v>
      </c>
      <c r="R68" s="173"/>
      <c r="S68" s="173"/>
      <c r="T68" s="192">
        <f>IF($P$61="",0,IF($P$61="Yes",IF($C$62="",0,IF($C$62&gt;=4,0,1)),0))</f>
        <v>0</v>
      </c>
      <c r="U68" s="170"/>
      <c r="V68" s="175" t="b">
        <v>1</v>
      </c>
      <c r="W68" s="176" t="b">
        <v>1</v>
      </c>
      <c r="X68" s="164">
        <f>IF((V68&amp;" "&amp;W68)="TRUE FALSE",0,IF((V68&amp;" "&amp;W68)="FALSE TRUE",0,IF((V68&amp;" "&amp;W68)="FALSE FALSE",1,IF((V68&amp;" "&amp;W68)="TRUE TRUE",1,0))))</f>
        <v>1</v>
      </c>
    </row>
    <row r="69" spans="2:24" ht="32.1" customHeight="1" thickBot="1" x14ac:dyDescent="0.3">
      <c r="B69" s="355"/>
      <c r="C69" s="349"/>
      <c r="D69" s="349"/>
      <c r="E69" s="76"/>
      <c r="F69" s="199" t="str">
        <f>IF(M69=1,"*","")</f>
        <v/>
      </c>
      <c r="M69" s="171">
        <f>IF(C62&gt;=5,IF(SUM(N69:S69)&lt;&gt;0,1,0),0)</f>
        <v>0</v>
      </c>
      <c r="N69" s="177">
        <f t="shared" si="10"/>
        <v>1</v>
      </c>
      <c r="O69" s="178">
        <f>IF(ISNUMBER(C69)=TRUE,0,1)</f>
        <v>1</v>
      </c>
      <c r="P69" s="178">
        <f t="shared" si="11"/>
        <v>1</v>
      </c>
      <c r="Q69" s="179">
        <f>IF(ISNUMBER(E69)=TRUE,0,1)</f>
        <v>1</v>
      </c>
      <c r="R69" s="178"/>
      <c r="S69" s="178"/>
      <c r="T69" s="192">
        <f>IF($P$61="",0,IF($P$61="Yes",IF($C$62="",0,IF($C$62&gt;=5,0,1)),0))</f>
        <v>0</v>
      </c>
      <c r="U69" s="170"/>
      <c r="V69" s="180" t="b">
        <v>1</v>
      </c>
      <c r="W69" s="181" t="b">
        <v>1</v>
      </c>
      <c r="X69" s="165">
        <f>IF((V69&amp;" "&amp;W69)="TRUE FALSE",0,IF((V69&amp;" "&amp;W69)="FALSE TRUE",0,IF((V69&amp;" "&amp;W69)="FALSE FALSE",1,IF((V69&amp;" "&amp;W69)="TRUE TRUE",1,0))))</f>
        <v>1</v>
      </c>
    </row>
    <row r="70" spans="2:24" ht="13.5" thickBot="1" x14ac:dyDescent="0.3"/>
    <row r="71" spans="2:24" ht="39.950000000000003" customHeight="1" x14ac:dyDescent="0.25">
      <c r="B71" s="67" t="s">
        <v>605</v>
      </c>
      <c r="C71" s="68" t="s">
        <v>627</v>
      </c>
    </row>
    <row r="72" spans="2:24" ht="39.950000000000003" customHeight="1" x14ac:dyDescent="0.2">
      <c r="B72" s="70" t="s">
        <v>628</v>
      </c>
      <c r="C72" s="160" t="str">
        <f>IF((N72&amp;" "&amp;O72)="TRUE TRUE","Please select only one option","")</f>
        <v/>
      </c>
      <c r="D72" s="199" t="str">
        <f>IF(M72=1,"*","")</f>
        <v/>
      </c>
      <c r="M72" s="10">
        <f>IF(C62="5+",IF((N72&amp;" "&amp;O72)="FALSE FALSE",1,IF((N72&amp;" "&amp;O72)="TRUE TRUE",1,0)),0)</f>
        <v>0</v>
      </c>
      <c r="N72" s="324" t="b">
        <v>0</v>
      </c>
      <c r="O72" s="324" t="b">
        <v>0</v>
      </c>
      <c r="P72" s="10">
        <f>IF((N72&amp;" "&amp;O72)="TRUE FALSE","Yes",IF((N72&amp;" "&amp;O72)="FALSE TRUE","No",0))</f>
        <v>0</v>
      </c>
      <c r="Q72" s="10"/>
      <c r="R72" s="10"/>
      <c r="S72" s="17"/>
      <c r="T72" s="10" t="b">
        <f>IF($P$61="",0,IF($P$61="Yes",IF($C$62="",0,IF($C$62&gt;="5+",0,1))))</f>
        <v>0</v>
      </c>
    </row>
    <row r="73" spans="2:24" ht="39.950000000000003" customHeight="1" x14ac:dyDescent="0.25">
      <c r="B73" s="70" t="s">
        <v>629</v>
      </c>
      <c r="C73" s="163"/>
      <c r="D73" s="199" t="str">
        <f>IF(M73=1,"*","")</f>
        <v/>
      </c>
      <c r="M73" s="10">
        <f>IF(P72="Yes",IF(ISTEXT(C73)=FALSE,1,0),0)</f>
        <v>0</v>
      </c>
      <c r="N73" s="10"/>
      <c r="O73" s="10"/>
      <c r="P73" s="10"/>
      <c r="Q73" s="10"/>
      <c r="R73" s="10"/>
      <c r="S73" s="17"/>
    </row>
    <row r="74" spans="2:24" ht="39.950000000000003" customHeight="1" thickBot="1" x14ac:dyDescent="0.3">
      <c r="B74" s="75" t="s">
        <v>630</v>
      </c>
      <c r="C74" s="331"/>
      <c r="D74" s="199" t="str">
        <f>IF(M74=1,"*","")</f>
        <v/>
      </c>
      <c r="M74" s="10">
        <f>IF(P72="No",IF(ISNUMBER(C74)=FALSE,1,0),0)</f>
        <v>0</v>
      </c>
      <c r="N74" s="10"/>
      <c r="O74" s="10"/>
      <c r="P74" s="10"/>
      <c r="Q74" s="10"/>
      <c r="R74" s="10"/>
      <c r="S74" s="17"/>
    </row>
    <row r="75" spans="2:24" x14ac:dyDescent="0.2">
      <c r="B75" s="33"/>
      <c r="C75" s="394"/>
    </row>
    <row r="76" spans="2:24" ht="14.25" x14ac:dyDescent="0.25">
      <c r="B76" s="200" t="str">
        <f>IF(P72="No",IF(ISNUMBER(C74)=TRUE,"Please note that your application will not proceed until all the required documentation is submitted",""),"")</f>
        <v/>
      </c>
      <c r="C76" s="201"/>
      <c r="L76" s="52" t="s">
        <v>602</v>
      </c>
      <c r="M76" s="3" t="str">
        <f>IF(SUM(M61:M75)&lt;&gt;0,"Invalid","Valid")</f>
        <v>Invalid</v>
      </c>
    </row>
    <row r="78" spans="2:24" ht="15" x14ac:dyDescent="0.25">
      <c r="B78" s="376" t="str">
        <f>IF(COUNTIF(M8:M78,"Invalid")=4,"Please Complete all Sections",IF(COUNTIF(M8:M78,"Invalid")=0,"All Sections Completed",IF(COUNTIF(M8:M78,"Invalid")&lt;4,"Please ensure all sections are completed before progressing to the next section")))</f>
        <v>Please Complete all Sections</v>
      </c>
      <c r="C78" s="391"/>
    </row>
    <row r="79" spans="2:24" x14ac:dyDescent="0.25">
      <c r="B79" s="392"/>
    </row>
  </sheetData>
  <sheetProtection algorithmName="SHA-512" hashValue="bBHag7/oW3x39mmxfKT9sYfB4fY8+pfxxW9uD/aI4NDpVfOFX+Z16bF7ein+GDTKXTsGzwsG8QHEKvbpJ8LYPQ==" saltValue="cd885MTausw+8UMPKnNZcQ==" spinCount="100000" sheet="1" objects="1" scenarios="1" selectLockedCells="1"/>
  <mergeCells count="9">
    <mergeCell ref="F32:G32"/>
    <mergeCell ref="F33:G33"/>
    <mergeCell ref="B42:C42"/>
    <mergeCell ref="B60:C60"/>
    <mergeCell ref="B22:C22"/>
    <mergeCell ref="F28:G28"/>
    <mergeCell ref="F29:G29"/>
    <mergeCell ref="F30:G30"/>
    <mergeCell ref="F31:G31"/>
  </mergeCells>
  <conditionalFormatting sqref="B16:C18">
    <cfRule type="expression" dxfId="303" priority="108">
      <formula>$T$16=1</formula>
    </cfRule>
  </conditionalFormatting>
  <conditionalFormatting sqref="C26 B29:G33 C36:C38">
    <cfRule type="expression" dxfId="302" priority="94">
      <formula>$P$26="No"</formula>
    </cfRule>
  </conditionalFormatting>
  <conditionalFormatting sqref="B29:G29">
    <cfRule type="expression" dxfId="301" priority="93">
      <formula>$S$29=1</formula>
    </cfRule>
  </conditionalFormatting>
  <conditionalFormatting sqref="B30:G30">
    <cfRule type="expression" dxfId="300" priority="92">
      <formula>$S$30=1</formula>
    </cfRule>
  </conditionalFormatting>
  <conditionalFormatting sqref="B31:G31">
    <cfRule type="expression" dxfId="299" priority="91">
      <formula>$S$31=1</formula>
    </cfRule>
  </conditionalFormatting>
  <conditionalFormatting sqref="B32:G32">
    <cfRule type="expression" dxfId="298" priority="90">
      <formula>$S$32=1</formula>
    </cfRule>
  </conditionalFormatting>
  <conditionalFormatting sqref="B33:G33">
    <cfRule type="expression" dxfId="297" priority="89">
      <formula>$S$33=1</formula>
    </cfRule>
  </conditionalFormatting>
  <conditionalFormatting sqref="C36:C38">
    <cfRule type="expression" dxfId="296" priority="87">
      <formula>$S$36=1</formula>
    </cfRule>
  </conditionalFormatting>
  <conditionalFormatting sqref="B47:G51 C54:C56">
    <cfRule type="expression" dxfId="295" priority="60">
      <formula>$P$43="No"</formula>
    </cfRule>
  </conditionalFormatting>
  <conditionalFormatting sqref="B47:G47">
    <cfRule type="expression" dxfId="294" priority="59">
      <formula>$T$47=1</formula>
    </cfRule>
  </conditionalFormatting>
  <conditionalFormatting sqref="B48:G48">
    <cfRule type="expression" dxfId="293" priority="58">
      <formula>$T$48=1</formula>
    </cfRule>
  </conditionalFormatting>
  <conditionalFormatting sqref="B49:G49">
    <cfRule type="expression" dxfId="292" priority="57">
      <formula>$T$49=1</formula>
    </cfRule>
  </conditionalFormatting>
  <conditionalFormatting sqref="B50:G50">
    <cfRule type="expression" dxfId="291" priority="56">
      <formula>$T$50=1</formula>
    </cfRule>
  </conditionalFormatting>
  <conditionalFormatting sqref="B51:G51">
    <cfRule type="expression" dxfId="290" priority="55">
      <formula>$T$51=1</formula>
    </cfRule>
  </conditionalFormatting>
  <conditionalFormatting sqref="C54:C56">
    <cfRule type="expression" dxfId="289" priority="54">
      <formula>$T$54=1</formula>
    </cfRule>
  </conditionalFormatting>
  <conditionalFormatting sqref="C62 B65:E69">
    <cfRule type="expression" dxfId="288" priority="29">
      <formula>$P$61="No"</formula>
    </cfRule>
  </conditionalFormatting>
  <conditionalFormatting sqref="B65:E65">
    <cfRule type="expression" dxfId="287" priority="28">
      <formula>$T$65=1</formula>
    </cfRule>
  </conditionalFormatting>
  <conditionalFormatting sqref="B66:E66">
    <cfRule type="expression" dxfId="286" priority="27">
      <formula>$T$66=1</formula>
    </cfRule>
  </conditionalFormatting>
  <conditionalFormatting sqref="B67:E67">
    <cfRule type="expression" dxfId="285" priority="26">
      <formula>$T$67=1</formula>
    </cfRule>
  </conditionalFormatting>
  <conditionalFormatting sqref="B68:E68">
    <cfRule type="expression" dxfId="284" priority="25">
      <formula>$T$68=1</formula>
    </cfRule>
  </conditionalFormatting>
  <conditionalFormatting sqref="B69:E69">
    <cfRule type="expression" dxfId="283" priority="24">
      <formula>$T$69=1</formula>
    </cfRule>
  </conditionalFormatting>
  <conditionalFormatting sqref="C72:C74">
    <cfRule type="expression" dxfId="282" priority="13">
      <formula>$P$61="No"</formula>
    </cfRule>
    <cfRule type="expression" dxfId="281" priority="23">
      <formula>$T$72=1</formula>
    </cfRule>
  </conditionalFormatting>
  <conditionalFormatting sqref="C44">
    <cfRule type="expression" dxfId="280" priority="22">
      <formula>$P$43="No"</formula>
    </cfRule>
  </conditionalFormatting>
  <conditionalFormatting sqref="B78">
    <cfRule type="expression" dxfId="279" priority="14">
      <formula>$B$78="All Sections Completed"</formula>
    </cfRule>
  </conditionalFormatting>
  <conditionalFormatting sqref="G47">
    <cfRule type="expression" dxfId="278" priority="12">
      <formula>$Y$47="Yes"</formula>
    </cfRule>
  </conditionalFormatting>
  <conditionalFormatting sqref="G48">
    <cfRule type="expression" dxfId="277" priority="11">
      <formula>$Y$48="Yes"</formula>
    </cfRule>
  </conditionalFormatting>
  <conditionalFormatting sqref="G49">
    <cfRule type="expression" dxfId="276" priority="10">
      <formula>$Y$49="Yes"</formula>
    </cfRule>
  </conditionalFormatting>
  <conditionalFormatting sqref="G50">
    <cfRule type="expression" dxfId="275" priority="9">
      <formula>$Y$50="Yes"</formula>
    </cfRule>
  </conditionalFormatting>
  <conditionalFormatting sqref="G51">
    <cfRule type="expression" dxfId="274" priority="8">
      <formula>$Y$51="Yes"</formula>
    </cfRule>
  </conditionalFormatting>
  <conditionalFormatting sqref="F47">
    <cfRule type="expression" dxfId="273" priority="7">
      <formula>$Y$47="No"</formula>
    </cfRule>
  </conditionalFormatting>
  <conditionalFormatting sqref="F48">
    <cfRule type="expression" dxfId="272" priority="6">
      <formula>$Y$48="No"</formula>
    </cfRule>
  </conditionalFormatting>
  <conditionalFormatting sqref="F49">
    <cfRule type="expression" dxfId="271" priority="5">
      <formula>$Y$49="No"</formula>
    </cfRule>
  </conditionalFormatting>
  <conditionalFormatting sqref="F50">
    <cfRule type="expression" dxfId="270" priority="4">
      <formula>$Y$50="No"</formula>
    </cfRule>
  </conditionalFormatting>
  <conditionalFormatting sqref="F51">
    <cfRule type="expression" dxfId="269" priority="3">
      <formula>$Y$51="No"</formula>
    </cfRule>
  </conditionalFormatting>
  <conditionalFormatting sqref="C16:C18">
    <cfRule type="expression" dxfId="268" priority="1">
      <formula>$P$11="No"</formula>
    </cfRule>
  </conditionalFormatting>
  <dataValidations count="12">
    <dataValidation type="date" operator="greaterThan" allowBlank="1" showInputMessage="1" showErrorMessage="1" promptTitle="Date Input:" prompt="Please inout dates in the dd/mm/yyyy format" sqref="E19:F21 E14:F15">
      <formula1>32873</formula1>
    </dataValidation>
    <dataValidation type="list" allowBlank="1" showInputMessage="1" showErrorMessage="1" sqref="D19:D21 D14:D15">
      <formula1>Status1</formula1>
    </dataValidation>
    <dataValidation operator="greaterThan" allowBlank="1" showInputMessage="1" showErrorMessage="1" sqref="R47:S51 R65:S69"/>
    <dataValidation type="whole" operator="greaterThan" allowBlank="1" showInputMessage="1" showErrorMessage="1" errorTitle="Central Bank Institution Code" error="Please only enter numerical data into this field_x000a_" promptTitle="Central Bank Institution Code:" prompt="Please enter the Central Bank Institution number omitting the C.  Please enter numeric data only." sqref="C10">
      <formula1>0</formula1>
    </dataValidation>
    <dataValidation type="list" allowBlank="1" showInputMessage="1" showErrorMessage="1" sqref="C62 C26 C44">
      <formula1>Number2</formula1>
    </dataValidation>
    <dataValidation type="date" allowBlank="1" showInputMessage="1" showErrorMessage="1" errorTitle="Date Input" error="Please only inout dates in the dd/mm/yyyy format" sqref="C18 C38 C56 C74">
      <formula1>TODAY()</formula1>
      <formula2>TODAY()+3000</formula2>
    </dataValidation>
    <dataValidation type="date" operator="greaterThan" allowBlank="1" showInputMessage="1" showErrorMessage="1" errorTitle="Date" error="Please only input dates in the dd/mm/yyyy format" sqref="E29:E33">
      <formula1>29220</formula1>
    </dataValidation>
    <dataValidation type="date" allowBlank="1" showInputMessage="1" showErrorMessage="1" errorTitle="Date" error="Please input dates in the dd/mm/yyyy format" sqref="F47:G51">
      <formula1>36526</formula1>
      <formula2>TODAY()+10000</formula2>
    </dataValidation>
    <dataValidation type="list" allowBlank="1" showInputMessage="1" showErrorMessage="1" errorTitle="PCF Held" error="Please only select PCF roles from the list provided" sqref="D47:D51 D65:D69">
      <formula1>PCF</formula1>
    </dataValidation>
    <dataValidation type="whole" operator="greaterThan" allowBlank="1" showInputMessage="1" showErrorMessage="1" errorTitle="Central Bank Instituion Code" error="Please enter teh Central Bank Institution Code omitting the 'C'" promptTitle="Central Bank Instituion Code" prompt="Please enter the Central Bank Institution number omitting the C.  Please enter numeric data only." sqref="C47:C51 C65:C69">
      <formula1>0</formula1>
    </dataValidation>
    <dataValidation type="date" allowBlank="1" showInputMessage="1" showErrorMessage="1" errorTitle="Date" error="Please only inout dates in teh dd/mm/yyy format" sqref="E65:E69">
      <formula1>18264</formula1>
      <formula2>TODAY()-1</formula2>
    </dataValidation>
    <dataValidation type="textLength" operator="lessThan" allowBlank="1" showInputMessage="1" showErrorMessage="1" errorTitle="Cell Values" error="Please do not enter any data into this cell_x000a_" sqref="C75">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2</xdr:col>
                    <xdr:colOff>1285875</xdr:colOff>
                    <xdr:row>8</xdr:row>
                    <xdr:rowOff>9525</xdr:rowOff>
                  </from>
                  <to>
                    <xdr:col>2</xdr:col>
                    <xdr:colOff>2362200</xdr:colOff>
                    <xdr:row>8</xdr:row>
                    <xdr:rowOff>600075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2</xdr:col>
                    <xdr:colOff>2381250</xdr:colOff>
                    <xdr:row>8</xdr:row>
                    <xdr:rowOff>9525</xdr:rowOff>
                  </from>
                  <to>
                    <xdr:col>2</xdr:col>
                    <xdr:colOff>3457575</xdr:colOff>
                    <xdr:row>8</xdr:row>
                    <xdr:rowOff>600075</xdr:rowOff>
                  </to>
                </anchor>
              </controlPr>
            </control>
          </mc:Choice>
        </mc:AlternateContent>
        <mc:AlternateContent xmlns:mc="http://schemas.openxmlformats.org/markup-compatibility/2006">
          <mc:Choice Requires="x14">
            <control shapeId="39945" r:id="rId6" name="Check Box 9">
              <controlPr defaultSize="0" autoFill="0" autoLine="0" autoPict="0">
                <anchor moveWithCells="1">
                  <from>
                    <xdr:col>2</xdr:col>
                    <xdr:colOff>1285875</xdr:colOff>
                    <xdr:row>22</xdr:row>
                    <xdr:rowOff>9525</xdr:rowOff>
                  </from>
                  <to>
                    <xdr:col>2</xdr:col>
                    <xdr:colOff>2362200</xdr:colOff>
                    <xdr:row>23</xdr:row>
                    <xdr:rowOff>0</xdr:rowOff>
                  </to>
                </anchor>
              </controlPr>
            </control>
          </mc:Choice>
        </mc:AlternateContent>
        <mc:AlternateContent xmlns:mc="http://schemas.openxmlformats.org/markup-compatibility/2006">
          <mc:Choice Requires="x14">
            <control shapeId="39946" r:id="rId7" name="Check Box 10">
              <controlPr defaultSize="0" autoFill="0" autoLine="0" autoPict="0">
                <anchor moveWithCells="1">
                  <from>
                    <xdr:col>2</xdr:col>
                    <xdr:colOff>2381250</xdr:colOff>
                    <xdr:row>22</xdr:row>
                    <xdr:rowOff>9525</xdr:rowOff>
                  </from>
                  <to>
                    <xdr:col>2</xdr:col>
                    <xdr:colOff>3457575</xdr:colOff>
                    <xdr:row>23</xdr:row>
                    <xdr:rowOff>0</xdr:rowOff>
                  </to>
                </anchor>
              </controlPr>
            </control>
          </mc:Choice>
        </mc:AlternateContent>
        <mc:AlternateContent xmlns:mc="http://schemas.openxmlformats.org/markup-compatibility/2006">
          <mc:Choice Requires="x14">
            <control shapeId="39947" r:id="rId8" name="Check Box 11">
              <controlPr defaultSize="0" autoFill="0" autoLine="0" autoPict="0">
                <anchor moveWithCells="1">
                  <from>
                    <xdr:col>2</xdr:col>
                    <xdr:colOff>1285875</xdr:colOff>
                    <xdr:row>23</xdr:row>
                    <xdr:rowOff>9525</xdr:rowOff>
                  </from>
                  <to>
                    <xdr:col>2</xdr:col>
                    <xdr:colOff>2362200</xdr:colOff>
                    <xdr:row>24</xdr:row>
                    <xdr:rowOff>9525</xdr:rowOff>
                  </to>
                </anchor>
              </controlPr>
            </control>
          </mc:Choice>
        </mc:AlternateContent>
        <mc:AlternateContent xmlns:mc="http://schemas.openxmlformats.org/markup-compatibility/2006">
          <mc:Choice Requires="x14">
            <control shapeId="39948" r:id="rId9" name="Check Box 12">
              <controlPr defaultSize="0" autoFill="0" autoLine="0" autoPict="0">
                <anchor moveWithCells="1">
                  <from>
                    <xdr:col>2</xdr:col>
                    <xdr:colOff>2381250</xdr:colOff>
                    <xdr:row>23</xdr:row>
                    <xdr:rowOff>9525</xdr:rowOff>
                  </from>
                  <to>
                    <xdr:col>2</xdr:col>
                    <xdr:colOff>3457575</xdr:colOff>
                    <xdr:row>24</xdr:row>
                    <xdr:rowOff>9525</xdr:rowOff>
                  </to>
                </anchor>
              </controlPr>
            </control>
          </mc:Choice>
        </mc:AlternateContent>
        <mc:AlternateContent xmlns:mc="http://schemas.openxmlformats.org/markup-compatibility/2006">
          <mc:Choice Requires="x14">
            <control shapeId="39959" r:id="rId10" name="Check Box 23">
              <controlPr defaultSize="0" autoFill="0" autoLine="0" autoPict="0">
                <anchor moveWithCells="1">
                  <from>
                    <xdr:col>2</xdr:col>
                    <xdr:colOff>1285875</xdr:colOff>
                    <xdr:row>10</xdr:row>
                    <xdr:rowOff>9525</xdr:rowOff>
                  </from>
                  <to>
                    <xdr:col>2</xdr:col>
                    <xdr:colOff>2362200</xdr:colOff>
                    <xdr:row>10</xdr:row>
                    <xdr:rowOff>685800</xdr:rowOff>
                  </to>
                </anchor>
              </controlPr>
            </control>
          </mc:Choice>
        </mc:AlternateContent>
        <mc:AlternateContent xmlns:mc="http://schemas.openxmlformats.org/markup-compatibility/2006">
          <mc:Choice Requires="x14">
            <control shapeId="39960" r:id="rId11" name="Check Box 24">
              <controlPr defaultSize="0" autoFill="0" autoLine="0" autoPict="0">
                <anchor moveWithCells="1">
                  <from>
                    <xdr:col>2</xdr:col>
                    <xdr:colOff>2381250</xdr:colOff>
                    <xdr:row>10</xdr:row>
                    <xdr:rowOff>9525</xdr:rowOff>
                  </from>
                  <to>
                    <xdr:col>2</xdr:col>
                    <xdr:colOff>3457575</xdr:colOff>
                    <xdr:row>10</xdr:row>
                    <xdr:rowOff>685800</xdr:rowOff>
                  </to>
                </anchor>
              </controlPr>
            </control>
          </mc:Choice>
        </mc:AlternateContent>
        <mc:AlternateContent xmlns:mc="http://schemas.openxmlformats.org/markup-compatibility/2006">
          <mc:Choice Requires="x14">
            <control shapeId="39964" r:id="rId12" name="Check Box 28">
              <controlPr defaultSize="0" autoFill="0" autoLine="0" autoPict="0">
                <anchor moveWithCells="1">
                  <from>
                    <xdr:col>2</xdr:col>
                    <xdr:colOff>1285875</xdr:colOff>
                    <xdr:row>15</xdr:row>
                    <xdr:rowOff>9525</xdr:rowOff>
                  </from>
                  <to>
                    <xdr:col>2</xdr:col>
                    <xdr:colOff>2362200</xdr:colOff>
                    <xdr:row>15</xdr:row>
                    <xdr:rowOff>1409700</xdr:rowOff>
                  </to>
                </anchor>
              </controlPr>
            </control>
          </mc:Choice>
        </mc:AlternateContent>
        <mc:AlternateContent xmlns:mc="http://schemas.openxmlformats.org/markup-compatibility/2006">
          <mc:Choice Requires="x14">
            <control shapeId="39965" r:id="rId13" name="Check Box 29">
              <controlPr defaultSize="0" autoFill="0" autoLine="0" autoPict="0">
                <anchor moveWithCells="1">
                  <from>
                    <xdr:col>2</xdr:col>
                    <xdr:colOff>2381250</xdr:colOff>
                    <xdr:row>15</xdr:row>
                    <xdr:rowOff>9525</xdr:rowOff>
                  </from>
                  <to>
                    <xdr:col>2</xdr:col>
                    <xdr:colOff>3457575</xdr:colOff>
                    <xdr:row>15</xdr:row>
                    <xdr:rowOff>1409700</xdr:rowOff>
                  </to>
                </anchor>
              </controlPr>
            </control>
          </mc:Choice>
        </mc:AlternateContent>
        <mc:AlternateContent xmlns:mc="http://schemas.openxmlformats.org/markup-compatibility/2006">
          <mc:Choice Requires="x14">
            <control shapeId="40007" r:id="rId14" name="Check Box 71">
              <controlPr defaultSize="0" autoFill="0" autoLine="0" autoPict="0">
                <anchor moveWithCells="1">
                  <from>
                    <xdr:col>2</xdr:col>
                    <xdr:colOff>1285875</xdr:colOff>
                    <xdr:row>35</xdr:row>
                    <xdr:rowOff>9525</xdr:rowOff>
                  </from>
                  <to>
                    <xdr:col>2</xdr:col>
                    <xdr:colOff>2362200</xdr:colOff>
                    <xdr:row>36</xdr:row>
                    <xdr:rowOff>0</xdr:rowOff>
                  </to>
                </anchor>
              </controlPr>
            </control>
          </mc:Choice>
        </mc:AlternateContent>
        <mc:AlternateContent xmlns:mc="http://schemas.openxmlformats.org/markup-compatibility/2006">
          <mc:Choice Requires="x14">
            <control shapeId="40008" r:id="rId15" name="Check Box 72">
              <controlPr defaultSize="0" autoFill="0" autoLine="0" autoPict="0">
                <anchor moveWithCells="1">
                  <from>
                    <xdr:col>2</xdr:col>
                    <xdr:colOff>2381250</xdr:colOff>
                    <xdr:row>35</xdr:row>
                    <xdr:rowOff>9525</xdr:rowOff>
                  </from>
                  <to>
                    <xdr:col>2</xdr:col>
                    <xdr:colOff>3457575</xdr:colOff>
                    <xdr:row>36</xdr:row>
                    <xdr:rowOff>0</xdr:rowOff>
                  </to>
                </anchor>
              </controlPr>
            </control>
          </mc:Choice>
        </mc:AlternateContent>
        <mc:AlternateContent xmlns:mc="http://schemas.openxmlformats.org/markup-compatibility/2006">
          <mc:Choice Requires="x14">
            <control shapeId="40010" r:id="rId16" name="Check Box 74">
              <controlPr defaultSize="0" autoFill="0" autoLine="0" autoPict="0">
                <anchor moveWithCells="1">
                  <from>
                    <xdr:col>2</xdr:col>
                    <xdr:colOff>1285875</xdr:colOff>
                    <xdr:row>53</xdr:row>
                    <xdr:rowOff>9525</xdr:rowOff>
                  </from>
                  <to>
                    <xdr:col>2</xdr:col>
                    <xdr:colOff>2362200</xdr:colOff>
                    <xdr:row>54</xdr:row>
                    <xdr:rowOff>0</xdr:rowOff>
                  </to>
                </anchor>
              </controlPr>
            </control>
          </mc:Choice>
        </mc:AlternateContent>
        <mc:AlternateContent xmlns:mc="http://schemas.openxmlformats.org/markup-compatibility/2006">
          <mc:Choice Requires="x14">
            <control shapeId="40011" r:id="rId17" name="Check Box 75">
              <controlPr defaultSize="0" autoFill="0" autoLine="0" autoPict="0">
                <anchor moveWithCells="1">
                  <from>
                    <xdr:col>2</xdr:col>
                    <xdr:colOff>2381250</xdr:colOff>
                    <xdr:row>53</xdr:row>
                    <xdr:rowOff>9525</xdr:rowOff>
                  </from>
                  <to>
                    <xdr:col>2</xdr:col>
                    <xdr:colOff>3457575</xdr:colOff>
                    <xdr:row>54</xdr:row>
                    <xdr:rowOff>0</xdr:rowOff>
                  </to>
                </anchor>
              </controlPr>
            </control>
          </mc:Choice>
        </mc:AlternateContent>
        <mc:AlternateContent xmlns:mc="http://schemas.openxmlformats.org/markup-compatibility/2006">
          <mc:Choice Requires="x14">
            <control shapeId="40013" r:id="rId18" name="Check Box 77">
              <controlPr defaultSize="0" autoFill="0" autoLine="0" autoPict="0">
                <anchor moveWithCells="1">
                  <from>
                    <xdr:col>2</xdr:col>
                    <xdr:colOff>1285875</xdr:colOff>
                    <xdr:row>42</xdr:row>
                    <xdr:rowOff>9525</xdr:rowOff>
                  </from>
                  <to>
                    <xdr:col>2</xdr:col>
                    <xdr:colOff>2362200</xdr:colOff>
                    <xdr:row>43</xdr:row>
                    <xdr:rowOff>0</xdr:rowOff>
                  </to>
                </anchor>
              </controlPr>
            </control>
          </mc:Choice>
        </mc:AlternateContent>
        <mc:AlternateContent xmlns:mc="http://schemas.openxmlformats.org/markup-compatibility/2006">
          <mc:Choice Requires="x14">
            <control shapeId="40014" r:id="rId19" name="Check Box 78">
              <controlPr defaultSize="0" autoFill="0" autoLine="0" autoPict="0">
                <anchor moveWithCells="1">
                  <from>
                    <xdr:col>2</xdr:col>
                    <xdr:colOff>2381250</xdr:colOff>
                    <xdr:row>42</xdr:row>
                    <xdr:rowOff>9525</xdr:rowOff>
                  </from>
                  <to>
                    <xdr:col>2</xdr:col>
                    <xdr:colOff>3457575</xdr:colOff>
                    <xdr:row>43</xdr:row>
                    <xdr:rowOff>0</xdr:rowOff>
                  </to>
                </anchor>
              </controlPr>
            </control>
          </mc:Choice>
        </mc:AlternateContent>
        <mc:AlternateContent xmlns:mc="http://schemas.openxmlformats.org/markup-compatibility/2006">
          <mc:Choice Requires="x14">
            <control shapeId="40017" r:id="rId20" name="Check Box 81">
              <controlPr defaultSize="0" autoFill="0" autoLine="0" autoPict="0">
                <anchor moveWithCells="1">
                  <from>
                    <xdr:col>4</xdr:col>
                    <xdr:colOff>304800</xdr:colOff>
                    <xdr:row>46</xdr:row>
                    <xdr:rowOff>9525</xdr:rowOff>
                  </from>
                  <to>
                    <xdr:col>4</xdr:col>
                    <xdr:colOff>1095375</xdr:colOff>
                    <xdr:row>46</xdr:row>
                    <xdr:rowOff>390525</xdr:rowOff>
                  </to>
                </anchor>
              </controlPr>
            </control>
          </mc:Choice>
        </mc:AlternateContent>
        <mc:AlternateContent xmlns:mc="http://schemas.openxmlformats.org/markup-compatibility/2006">
          <mc:Choice Requires="x14">
            <control shapeId="40018" r:id="rId21" name="Check Box 82">
              <controlPr defaultSize="0" autoFill="0" autoLine="0" autoPict="0">
                <anchor moveWithCells="1">
                  <from>
                    <xdr:col>4</xdr:col>
                    <xdr:colOff>1104900</xdr:colOff>
                    <xdr:row>46</xdr:row>
                    <xdr:rowOff>9525</xdr:rowOff>
                  </from>
                  <to>
                    <xdr:col>4</xdr:col>
                    <xdr:colOff>1895475</xdr:colOff>
                    <xdr:row>46</xdr:row>
                    <xdr:rowOff>390525</xdr:rowOff>
                  </to>
                </anchor>
              </controlPr>
            </control>
          </mc:Choice>
        </mc:AlternateContent>
        <mc:AlternateContent xmlns:mc="http://schemas.openxmlformats.org/markup-compatibility/2006">
          <mc:Choice Requires="x14">
            <control shapeId="40019" r:id="rId22" name="Check Box 83">
              <controlPr defaultSize="0" autoFill="0" autoLine="0" autoPict="0">
                <anchor moveWithCells="1">
                  <from>
                    <xdr:col>4</xdr:col>
                    <xdr:colOff>304800</xdr:colOff>
                    <xdr:row>47</xdr:row>
                    <xdr:rowOff>9525</xdr:rowOff>
                  </from>
                  <to>
                    <xdr:col>4</xdr:col>
                    <xdr:colOff>1095375</xdr:colOff>
                    <xdr:row>47</xdr:row>
                    <xdr:rowOff>390525</xdr:rowOff>
                  </to>
                </anchor>
              </controlPr>
            </control>
          </mc:Choice>
        </mc:AlternateContent>
        <mc:AlternateContent xmlns:mc="http://schemas.openxmlformats.org/markup-compatibility/2006">
          <mc:Choice Requires="x14">
            <control shapeId="40020" r:id="rId23" name="Check Box 84">
              <controlPr defaultSize="0" autoFill="0" autoLine="0" autoPict="0">
                <anchor moveWithCells="1">
                  <from>
                    <xdr:col>4</xdr:col>
                    <xdr:colOff>1104900</xdr:colOff>
                    <xdr:row>47</xdr:row>
                    <xdr:rowOff>9525</xdr:rowOff>
                  </from>
                  <to>
                    <xdr:col>4</xdr:col>
                    <xdr:colOff>1895475</xdr:colOff>
                    <xdr:row>47</xdr:row>
                    <xdr:rowOff>390525</xdr:rowOff>
                  </to>
                </anchor>
              </controlPr>
            </control>
          </mc:Choice>
        </mc:AlternateContent>
        <mc:AlternateContent xmlns:mc="http://schemas.openxmlformats.org/markup-compatibility/2006">
          <mc:Choice Requires="x14">
            <control shapeId="40021" r:id="rId24" name="Check Box 85">
              <controlPr defaultSize="0" autoFill="0" autoLine="0" autoPict="0">
                <anchor moveWithCells="1">
                  <from>
                    <xdr:col>4</xdr:col>
                    <xdr:colOff>304800</xdr:colOff>
                    <xdr:row>48</xdr:row>
                    <xdr:rowOff>9525</xdr:rowOff>
                  </from>
                  <to>
                    <xdr:col>4</xdr:col>
                    <xdr:colOff>1095375</xdr:colOff>
                    <xdr:row>48</xdr:row>
                    <xdr:rowOff>390525</xdr:rowOff>
                  </to>
                </anchor>
              </controlPr>
            </control>
          </mc:Choice>
        </mc:AlternateContent>
        <mc:AlternateContent xmlns:mc="http://schemas.openxmlformats.org/markup-compatibility/2006">
          <mc:Choice Requires="x14">
            <control shapeId="40022" r:id="rId25" name="Check Box 86">
              <controlPr defaultSize="0" autoFill="0" autoLine="0" autoPict="0">
                <anchor moveWithCells="1">
                  <from>
                    <xdr:col>4</xdr:col>
                    <xdr:colOff>1104900</xdr:colOff>
                    <xdr:row>48</xdr:row>
                    <xdr:rowOff>9525</xdr:rowOff>
                  </from>
                  <to>
                    <xdr:col>4</xdr:col>
                    <xdr:colOff>1895475</xdr:colOff>
                    <xdr:row>48</xdr:row>
                    <xdr:rowOff>390525</xdr:rowOff>
                  </to>
                </anchor>
              </controlPr>
            </control>
          </mc:Choice>
        </mc:AlternateContent>
        <mc:AlternateContent xmlns:mc="http://schemas.openxmlformats.org/markup-compatibility/2006">
          <mc:Choice Requires="x14">
            <control shapeId="40023" r:id="rId26" name="Check Box 87">
              <controlPr defaultSize="0" autoFill="0" autoLine="0" autoPict="0">
                <anchor moveWithCells="1">
                  <from>
                    <xdr:col>4</xdr:col>
                    <xdr:colOff>304800</xdr:colOff>
                    <xdr:row>49</xdr:row>
                    <xdr:rowOff>9525</xdr:rowOff>
                  </from>
                  <to>
                    <xdr:col>4</xdr:col>
                    <xdr:colOff>1095375</xdr:colOff>
                    <xdr:row>49</xdr:row>
                    <xdr:rowOff>390525</xdr:rowOff>
                  </to>
                </anchor>
              </controlPr>
            </control>
          </mc:Choice>
        </mc:AlternateContent>
        <mc:AlternateContent xmlns:mc="http://schemas.openxmlformats.org/markup-compatibility/2006">
          <mc:Choice Requires="x14">
            <control shapeId="40024" r:id="rId27" name="Check Box 88">
              <controlPr defaultSize="0" autoFill="0" autoLine="0" autoPict="0">
                <anchor moveWithCells="1">
                  <from>
                    <xdr:col>4</xdr:col>
                    <xdr:colOff>1104900</xdr:colOff>
                    <xdr:row>49</xdr:row>
                    <xdr:rowOff>9525</xdr:rowOff>
                  </from>
                  <to>
                    <xdr:col>4</xdr:col>
                    <xdr:colOff>1895475</xdr:colOff>
                    <xdr:row>49</xdr:row>
                    <xdr:rowOff>390525</xdr:rowOff>
                  </to>
                </anchor>
              </controlPr>
            </control>
          </mc:Choice>
        </mc:AlternateContent>
        <mc:AlternateContent xmlns:mc="http://schemas.openxmlformats.org/markup-compatibility/2006">
          <mc:Choice Requires="x14">
            <control shapeId="40025" r:id="rId28" name="Check Box 89">
              <controlPr defaultSize="0" autoFill="0" autoLine="0" autoPict="0">
                <anchor moveWithCells="1">
                  <from>
                    <xdr:col>4</xdr:col>
                    <xdr:colOff>304800</xdr:colOff>
                    <xdr:row>50</xdr:row>
                    <xdr:rowOff>9525</xdr:rowOff>
                  </from>
                  <to>
                    <xdr:col>4</xdr:col>
                    <xdr:colOff>1095375</xdr:colOff>
                    <xdr:row>50</xdr:row>
                    <xdr:rowOff>390525</xdr:rowOff>
                  </to>
                </anchor>
              </controlPr>
            </control>
          </mc:Choice>
        </mc:AlternateContent>
        <mc:AlternateContent xmlns:mc="http://schemas.openxmlformats.org/markup-compatibility/2006">
          <mc:Choice Requires="x14">
            <control shapeId="40026" r:id="rId29" name="Check Box 90">
              <controlPr defaultSize="0" autoFill="0" autoLine="0" autoPict="0">
                <anchor moveWithCells="1">
                  <from>
                    <xdr:col>4</xdr:col>
                    <xdr:colOff>1104900</xdr:colOff>
                    <xdr:row>50</xdr:row>
                    <xdr:rowOff>9525</xdr:rowOff>
                  </from>
                  <to>
                    <xdr:col>4</xdr:col>
                    <xdr:colOff>1895475</xdr:colOff>
                    <xdr:row>50</xdr:row>
                    <xdr:rowOff>390525</xdr:rowOff>
                  </to>
                </anchor>
              </controlPr>
            </control>
          </mc:Choice>
        </mc:AlternateContent>
        <mc:AlternateContent xmlns:mc="http://schemas.openxmlformats.org/markup-compatibility/2006">
          <mc:Choice Requires="x14">
            <control shapeId="40029" r:id="rId30" name="Check Box 93">
              <controlPr defaultSize="0" autoFill="0" autoLine="0" autoPict="0">
                <anchor moveWithCells="1">
                  <from>
                    <xdr:col>2</xdr:col>
                    <xdr:colOff>1285875</xdr:colOff>
                    <xdr:row>71</xdr:row>
                    <xdr:rowOff>9525</xdr:rowOff>
                  </from>
                  <to>
                    <xdr:col>2</xdr:col>
                    <xdr:colOff>2362200</xdr:colOff>
                    <xdr:row>72</xdr:row>
                    <xdr:rowOff>0</xdr:rowOff>
                  </to>
                </anchor>
              </controlPr>
            </control>
          </mc:Choice>
        </mc:AlternateContent>
        <mc:AlternateContent xmlns:mc="http://schemas.openxmlformats.org/markup-compatibility/2006">
          <mc:Choice Requires="x14">
            <control shapeId="40030" r:id="rId31" name="Check Box 94">
              <controlPr defaultSize="0" autoFill="0" autoLine="0" autoPict="0">
                <anchor moveWithCells="1">
                  <from>
                    <xdr:col>2</xdr:col>
                    <xdr:colOff>2381250</xdr:colOff>
                    <xdr:row>71</xdr:row>
                    <xdr:rowOff>9525</xdr:rowOff>
                  </from>
                  <to>
                    <xdr:col>2</xdr:col>
                    <xdr:colOff>3457575</xdr:colOff>
                    <xdr:row>72</xdr:row>
                    <xdr:rowOff>0</xdr:rowOff>
                  </to>
                </anchor>
              </controlPr>
            </control>
          </mc:Choice>
        </mc:AlternateContent>
        <mc:AlternateContent xmlns:mc="http://schemas.openxmlformats.org/markup-compatibility/2006">
          <mc:Choice Requires="x14">
            <control shapeId="40031" r:id="rId32" name="Check Box 95">
              <controlPr defaultSize="0" autoFill="0" autoLine="0" autoPict="0">
                <anchor moveWithCells="1">
                  <from>
                    <xdr:col>2</xdr:col>
                    <xdr:colOff>1285875</xdr:colOff>
                    <xdr:row>60</xdr:row>
                    <xdr:rowOff>9525</xdr:rowOff>
                  </from>
                  <to>
                    <xdr:col>2</xdr:col>
                    <xdr:colOff>2362200</xdr:colOff>
                    <xdr:row>60</xdr:row>
                    <xdr:rowOff>800100</xdr:rowOff>
                  </to>
                </anchor>
              </controlPr>
            </control>
          </mc:Choice>
        </mc:AlternateContent>
        <mc:AlternateContent xmlns:mc="http://schemas.openxmlformats.org/markup-compatibility/2006">
          <mc:Choice Requires="x14">
            <control shapeId="40032" r:id="rId33" name="Check Box 96">
              <controlPr defaultSize="0" autoFill="0" autoLine="0" autoPict="0">
                <anchor moveWithCells="1">
                  <from>
                    <xdr:col>2</xdr:col>
                    <xdr:colOff>2381250</xdr:colOff>
                    <xdr:row>60</xdr:row>
                    <xdr:rowOff>9525</xdr:rowOff>
                  </from>
                  <to>
                    <xdr:col>2</xdr:col>
                    <xdr:colOff>3457575</xdr:colOff>
                    <xdr:row>60</xdr:row>
                    <xdr:rowOff>800100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7:Z34"/>
  <sheetViews>
    <sheetView showGridLines="0" showRowColHeaders="0" zoomScaleNormal="100" workbookViewId="0">
      <pane ySplit="6" topLeftCell="A7" activePane="bottomLeft" state="frozen"/>
      <selection pane="bottomLeft" activeCell="C22" sqref="C22"/>
    </sheetView>
  </sheetViews>
  <sheetFormatPr defaultColWidth="9.140625" defaultRowHeight="12.75" x14ac:dyDescent="0.2"/>
  <cols>
    <col min="1" max="1" width="9.140625" style="11"/>
    <col min="2" max="2" width="100.85546875" style="11" customWidth="1"/>
    <col min="3" max="3" width="50.7109375" style="11" customWidth="1"/>
    <col min="4" max="4" width="30.7109375" style="11" customWidth="1"/>
    <col min="5" max="10" width="9.140625" style="11" customWidth="1"/>
    <col min="11" max="11" width="9.140625" style="11" hidden="1" customWidth="1"/>
    <col min="12" max="12" width="12.42578125" style="11" hidden="1" customWidth="1"/>
    <col min="13" max="21" width="9.140625" style="11" hidden="1" customWidth="1"/>
    <col min="22" max="22" width="12.85546875" style="11" hidden="1" customWidth="1"/>
    <col min="23" max="24" width="9.140625" style="11" hidden="1" customWidth="1"/>
    <col min="25" max="25" width="12.85546875" style="11" hidden="1" customWidth="1"/>
    <col min="26" max="26" width="9.140625" style="11" hidden="1" customWidth="1"/>
    <col min="27" max="37" width="9.140625" style="11" customWidth="1"/>
    <col min="38" max="16384" width="9.140625" style="11"/>
  </cols>
  <sheetData>
    <row r="7" spans="2:26" ht="13.5" thickBot="1" x14ac:dyDescent="0.25"/>
    <row r="8" spans="2:26" ht="32.1" customHeight="1" thickBot="1" x14ac:dyDescent="0.25">
      <c r="B8" s="417" t="s">
        <v>23</v>
      </c>
      <c r="C8" s="223"/>
    </row>
    <row r="9" spans="2:26" s="14" customFormat="1" ht="32.1" customHeight="1" x14ac:dyDescent="0.2">
      <c r="B9" s="227" t="s">
        <v>731</v>
      </c>
      <c r="C9" s="226"/>
      <c r="D9" s="11"/>
      <c r="E9" s="11"/>
      <c r="F9" s="33"/>
    </row>
    <row r="10" spans="2:26" ht="56.1" customHeight="1" x14ac:dyDescent="0.2">
      <c r="B10" s="70" t="s">
        <v>738</v>
      </c>
      <c r="C10" s="224" t="str">
        <f t="shared" ref="C10:C18" si="0">IF((N10&amp;" "&amp;O10)="TRUE TRUE","Please select only one option","")</f>
        <v/>
      </c>
      <c r="D10" s="41" t="str">
        <f t="shared" ref="D10:D18" si="1">IF(M10=1,"*","")</f>
        <v>*</v>
      </c>
      <c r="F10" s="40" t="str">
        <f t="shared" ref="F10:F18" si="2">IF(Z10=1,"*","")</f>
        <v/>
      </c>
      <c r="G10" s="103"/>
      <c r="M10" s="17">
        <f>IF((N10&amp;" "&amp;O10)="FALSE FALSE",1,IF((N10&amp;" "&amp;O10)="TRUE TRUE",1,0))</f>
        <v>1</v>
      </c>
      <c r="N10" s="361" t="b">
        <v>0</v>
      </c>
      <c r="O10" s="361" t="b">
        <v>0</v>
      </c>
      <c r="P10" s="10">
        <f t="shared" ref="P10:P18" si="3">IF((N10&amp;" "&amp;O10)="TRUE FALSE","Yes",IF((N10&amp;" "&amp;O10)="FALSE TRUE","No",0))</f>
        <v>0</v>
      </c>
      <c r="T10" s="14"/>
      <c r="U10" s="14"/>
      <c r="V10" s="17"/>
      <c r="W10" s="17"/>
      <c r="X10" s="17"/>
      <c r="Y10" s="17"/>
      <c r="Z10" s="17"/>
    </row>
    <row r="11" spans="2:26" ht="56.1" customHeight="1" x14ac:dyDescent="0.2">
      <c r="B11" s="70" t="s">
        <v>732</v>
      </c>
      <c r="C11" s="224" t="str">
        <f t="shared" si="0"/>
        <v/>
      </c>
      <c r="D11" s="41" t="str">
        <f t="shared" si="1"/>
        <v>*</v>
      </c>
      <c r="F11" s="40" t="str">
        <f t="shared" si="2"/>
        <v/>
      </c>
      <c r="M11" s="17">
        <f t="shared" ref="M11:M18" si="4">IF((N11&amp;" "&amp;O11)="FALSE FALSE",1,IF((N11&amp;" "&amp;O11)="TRUE TRUE",1,0))</f>
        <v>1</v>
      </c>
      <c r="N11" s="361" t="b">
        <v>0</v>
      </c>
      <c r="O11" s="361" t="b">
        <v>0</v>
      </c>
      <c r="P11" s="10">
        <f t="shared" si="3"/>
        <v>0</v>
      </c>
      <c r="T11" s="14"/>
      <c r="U11" s="14"/>
      <c r="V11" s="17"/>
      <c r="W11" s="17"/>
      <c r="X11" s="17"/>
      <c r="Y11" s="17"/>
      <c r="Z11" s="17"/>
    </row>
    <row r="12" spans="2:26" ht="32.1" customHeight="1" x14ac:dyDescent="0.2">
      <c r="B12" s="70" t="s">
        <v>733</v>
      </c>
      <c r="C12" s="224" t="str">
        <f t="shared" si="0"/>
        <v/>
      </c>
      <c r="D12" s="41" t="str">
        <f t="shared" si="1"/>
        <v>*</v>
      </c>
      <c r="F12" s="40" t="str">
        <f t="shared" si="2"/>
        <v/>
      </c>
      <c r="M12" s="17">
        <f t="shared" si="4"/>
        <v>1</v>
      </c>
      <c r="N12" s="361" t="b">
        <v>0</v>
      </c>
      <c r="O12" s="361" t="b">
        <v>0</v>
      </c>
      <c r="P12" s="10">
        <f t="shared" si="3"/>
        <v>0</v>
      </c>
      <c r="T12" s="14"/>
      <c r="U12" s="14"/>
      <c r="V12" s="17"/>
      <c r="W12" s="17"/>
      <c r="X12" s="17"/>
      <c r="Y12" s="17"/>
      <c r="Z12" s="17"/>
    </row>
    <row r="13" spans="2:26" ht="72" customHeight="1" x14ac:dyDescent="0.2">
      <c r="B13" s="70" t="s">
        <v>734</v>
      </c>
      <c r="C13" s="224" t="str">
        <f t="shared" si="0"/>
        <v/>
      </c>
      <c r="D13" s="41" t="str">
        <f t="shared" si="1"/>
        <v>*</v>
      </c>
      <c r="F13" s="40" t="str">
        <f t="shared" si="2"/>
        <v/>
      </c>
      <c r="M13" s="17">
        <f t="shared" si="4"/>
        <v>1</v>
      </c>
      <c r="N13" s="361" t="b">
        <v>0</v>
      </c>
      <c r="O13" s="361" t="b">
        <v>0</v>
      </c>
      <c r="P13" s="10">
        <f t="shared" si="3"/>
        <v>0</v>
      </c>
      <c r="T13" s="14"/>
      <c r="U13" s="14"/>
      <c r="V13" s="17"/>
      <c r="W13" s="17"/>
      <c r="X13" s="17"/>
      <c r="Y13" s="17"/>
      <c r="Z13" s="17"/>
    </row>
    <row r="14" spans="2:26" ht="39.950000000000003" customHeight="1" x14ac:dyDescent="0.2">
      <c r="B14" s="70" t="s">
        <v>735</v>
      </c>
      <c r="C14" s="224" t="str">
        <f t="shared" si="0"/>
        <v/>
      </c>
      <c r="D14" s="41" t="str">
        <f t="shared" si="1"/>
        <v>*</v>
      </c>
      <c r="F14" s="40" t="str">
        <f t="shared" si="2"/>
        <v/>
      </c>
      <c r="G14" s="43"/>
      <c r="M14" s="17">
        <f t="shared" si="4"/>
        <v>1</v>
      </c>
      <c r="N14" s="361" t="b">
        <v>0</v>
      </c>
      <c r="O14" s="361" t="b">
        <v>0</v>
      </c>
      <c r="P14" s="10">
        <f t="shared" si="3"/>
        <v>0</v>
      </c>
      <c r="T14" s="14"/>
      <c r="U14" s="14"/>
      <c r="V14" s="17"/>
      <c r="W14" s="17"/>
      <c r="X14" s="17"/>
      <c r="Y14" s="17"/>
      <c r="Z14" s="17"/>
    </row>
    <row r="15" spans="2:26" ht="39.950000000000003" customHeight="1" x14ac:dyDescent="0.2">
      <c r="B15" s="70" t="s">
        <v>736</v>
      </c>
      <c r="C15" s="224" t="str">
        <f t="shared" si="0"/>
        <v/>
      </c>
      <c r="D15" s="41" t="str">
        <f t="shared" si="1"/>
        <v>*</v>
      </c>
      <c r="F15" s="40" t="str">
        <f t="shared" si="2"/>
        <v/>
      </c>
      <c r="M15" s="17">
        <f t="shared" si="4"/>
        <v>1</v>
      </c>
      <c r="N15" s="361" t="b">
        <v>0</v>
      </c>
      <c r="O15" s="361" t="b">
        <v>0</v>
      </c>
      <c r="P15" s="10">
        <f t="shared" si="3"/>
        <v>0</v>
      </c>
      <c r="T15" s="14"/>
      <c r="U15" s="14"/>
      <c r="V15" s="17"/>
      <c r="W15" s="17"/>
      <c r="X15" s="17"/>
      <c r="Y15" s="17"/>
      <c r="Z15" s="17"/>
    </row>
    <row r="16" spans="2:26" ht="39.950000000000003" customHeight="1" x14ac:dyDescent="0.2">
      <c r="B16" s="70" t="s">
        <v>737</v>
      </c>
      <c r="C16" s="224" t="str">
        <f t="shared" si="0"/>
        <v/>
      </c>
      <c r="D16" s="41" t="str">
        <f t="shared" si="1"/>
        <v>*</v>
      </c>
      <c r="F16" s="40" t="str">
        <f t="shared" si="2"/>
        <v/>
      </c>
      <c r="M16" s="17">
        <f t="shared" si="4"/>
        <v>1</v>
      </c>
      <c r="N16" s="361" t="b">
        <v>0</v>
      </c>
      <c r="O16" s="361" t="b">
        <v>0</v>
      </c>
      <c r="P16" s="10">
        <f t="shared" si="3"/>
        <v>0</v>
      </c>
      <c r="T16" s="14"/>
      <c r="U16" s="14"/>
      <c r="V16" s="17"/>
      <c r="W16" s="17"/>
      <c r="X16" s="17"/>
      <c r="Y16" s="17"/>
      <c r="Z16" s="17"/>
    </row>
    <row r="17" spans="2:26" ht="87.95" customHeight="1" x14ac:dyDescent="0.2">
      <c r="B17" s="70" t="s">
        <v>739</v>
      </c>
      <c r="C17" s="224" t="str">
        <f t="shared" si="0"/>
        <v/>
      </c>
      <c r="D17" s="41" t="str">
        <f t="shared" si="1"/>
        <v>*</v>
      </c>
      <c r="F17" s="40" t="str">
        <f t="shared" si="2"/>
        <v/>
      </c>
      <c r="M17" s="17">
        <f t="shared" si="4"/>
        <v>1</v>
      </c>
      <c r="N17" s="361" t="b">
        <v>0</v>
      </c>
      <c r="O17" s="361" t="b">
        <v>0</v>
      </c>
      <c r="P17" s="10">
        <f t="shared" si="3"/>
        <v>0</v>
      </c>
      <c r="T17" s="14"/>
      <c r="U17" s="14"/>
      <c r="V17" s="17"/>
      <c r="W17" s="17"/>
      <c r="X17" s="17"/>
      <c r="Y17" s="17"/>
      <c r="Z17" s="17"/>
    </row>
    <row r="18" spans="2:26" ht="56.1" customHeight="1" thickBot="1" x14ac:dyDescent="0.25">
      <c r="B18" s="75" t="s">
        <v>740</v>
      </c>
      <c r="C18" s="225" t="str">
        <f t="shared" si="0"/>
        <v/>
      </c>
      <c r="D18" s="41" t="str">
        <f t="shared" si="1"/>
        <v>*</v>
      </c>
      <c r="F18" s="40" t="str">
        <f t="shared" si="2"/>
        <v/>
      </c>
      <c r="M18" s="17">
        <f t="shared" si="4"/>
        <v>1</v>
      </c>
      <c r="N18" s="361" t="b">
        <v>0</v>
      </c>
      <c r="O18" s="361" t="b">
        <v>0</v>
      </c>
      <c r="P18" s="10">
        <f t="shared" si="3"/>
        <v>0</v>
      </c>
      <c r="T18" s="14"/>
      <c r="U18" s="14"/>
      <c r="V18" s="17"/>
      <c r="W18" s="17"/>
      <c r="X18" s="17"/>
      <c r="Y18" s="17"/>
      <c r="Z18" s="17"/>
    </row>
    <row r="19" spans="2:26" ht="12.75" customHeight="1" thickBot="1" x14ac:dyDescent="0.25">
      <c r="B19" s="39"/>
      <c r="C19" s="14"/>
      <c r="D19" s="41"/>
      <c r="M19" s="17"/>
      <c r="P19" s="17">
        <f>IF(SUM(M10:M18)=0,IF(COUNTIF(P10:P18,"Yes")&lt;&gt;0,"Yes","No"),0)</f>
        <v>0</v>
      </c>
    </row>
    <row r="20" spans="2:26" s="15" customFormat="1" ht="39.950000000000003" customHeight="1" x14ac:dyDescent="0.25">
      <c r="B20" s="67" t="s">
        <v>605</v>
      </c>
      <c r="C20" s="68" t="s">
        <v>627</v>
      </c>
      <c r="M20" s="17"/>
    </row>
    <row r="21" spans="2:26" s="15" customFormat="1" ht="56.1" customHeight="1" x14ac:dyDescent="0.2">
      <c r="B21" s="70" t="s">
        <v>741</v>
      </c>
      <c r="C21" s="160" t="str">
        <f>IF((N21&amp;" "&amp;O21)="TRUE TRUE","Please select only one option","")</f>
        <v/>
      </c>
      <c r="D21" s="199" t="str">
        <f>IF(M21=1,"*","")</f>
        <v/>
      </c>
      <c r="M21" s="10">
        <f>IF(P19="Yes",IF((N21&amp;" "&amp;O21)="FALSE FALSE",1,IF((N21&amp;" "&amp;O21)="TRUE TRUE",1,0)),0)</f>
        <v>0</v>
      </c>
      <c r="N21" s="324" t="b">
        <v>0</v>
      </c>
      <c r="O21" s="324" t="b">
        <v>0</v>
      </c>
      <c r="P21" s="10">
        <f>IF((N21&amp;" "&amp;O21)="TRUE FALSE","Yes",IF((N21&amp;" "&amp;O21)="FALSE TRUE","No",0))</f>
        <v>0</v>
      </c>
      <c r="Q21" s="10"/>
      <c r="R21" s="10"/>
      <c r="S21" s="17">
        <f>IF($P$34="",0,IF($P$34="Yes",IF($C$34="",0,IF($C$34&gt;="5+",0,1))))</f>
        <v>0</v>
      </c>
      <c r="T21" s="10"/>
    </row>
    <row r="22" spans="2:26" s="15" customFormat="1" ht="39.950000000000003" customHeight="1" x14ac:dyDescent="0.25">
      <c r="B22" s="70" t="s">
        <v>629</v>
      </c>
      <c r="C22" s="163"/>
      <c r="D22" s="199" t="str">
        <f>IF(M22=1,"*","")</f>
        <v/>
      </c>
      <c r="M22" s="10">
        <f>IF(P21="Yes",IF(ISTEXT(C22)=FALSE,1,0),0)</f>
        <v>0</v>
      </c>
      <c r="N22" s="10"/>
      <c r="O22" s="10"/>
      <c r="P22" s="10"/>
      <c r="Q22" s="10"/>
      <c r="R22" s="10"/>
      <c r="S22" s="17"/>
    </row>
    <row r="23" spans="2:26" s="15" customFormat="1" ht="39.950000000000003" customHeight="1" thickBot="1" x14ac:dyDescent="0.3">
      <c r="B23" s="75" t="s">
        <v>630</v>
      </c>
      <c r="C23" s="331"/>
      <c r="D23" s="199" t="str">
        <f>IF(M23=1,"*","")</f>
        <v/>
      </c>
      <c r="M23" s="10">
        <f>IF(P21="No",IF(ISNUMBER(C23)=FALSE,1,0),0)</f>
        <v>0</v>
      </c>
      <c r="N23" s="10"/>
      <c r="O23" s="10"/>
      <c r="P23" s="10"/>
      <c r="Q23" s="10"/>
      <c r="R23" s="10"/>
      <c r="S23" s="17"/>
    </row>
    <row r="24" spans="2:26" s="15" customFormat="1" ht="15.95" customHeight="1" x14ac:dyDescent="0.2">
      <c r="B24" s="33"/>
      <c r="C24" s="394"/>
      <c r="M24" s="10"/>
    </row>
    <row r="25" spans="2:26" s="15" customFormat="1" ht="15.95" customHeight="1" x14ac:dyDescent="0.25">
      <c r="B25" s="200" t="str">
        <f>IF(P21="No",IF(ISNUMBER(C23)=TRUE,"Please note that your application will not proceed until all the required documentation is submitted",""),"")</f>
        <v/>
      </c>
      <c r="C25" s="201"/>
      <c r="L25" s="52" t="s">
        <v>602</v>
      </c>
      <c r="M25" s="3" t="str">
        <f>IF(SUM(M8:M24)&lt;&gt;0,"Invalid","Valid")</f>
        <v>Invalid</v>
      </c>
    </row>
    <row r="26" spans="2:26" s="15" customFormat="1" ht="15.95" customHeight="1" x14ac:dyDescent="0.25">
      <c r="M26" s="10"/>
    </row>
    <row r="27" spans="2:26" ht="12.75" customHeight="1" x14ac:dyDescent="0.2">
      <c r="B27" s="376" t="str">
        <f>IF(COUNTIF(M10:M25,"Invalid")=1,"Please Complete all Sections",IF(COUNTIF(M10:M25,"Invalid")=0,"All Sections Completed",IF(COUNTIF(M10:M25,"Invalid")&lt;1,"Please Ensure all sections are completed before progressing to the next section")))</f>
        <v>Please Complete all Sections</v>
      </c>
      <c r="C27" s="210"/>
    </row>
    <row r="28" spans="2:26" ht="12.75" customHeight="1" x14ac:dyDescent="0.2">
      <c r="B28" s="111"/>
      <c r="C28" s="14"/>
    </row>
    <row r="29" spans="2:26" ht="12.75" customHeight="1" x14ac:dyDescent="0.2">
      <c r="B29" s="111"/>
      <c r="C29" s="14"/>
    </row>
    <row r="30" spans="2:26" ht="12.75" customHeight="1" x14ac:dyDescent="0.2">
      <c r="B30" s="111"/>
      <c r="C30" s="14"/>
    </row>
    <row r="31" spans="2:26" ht="12.75" customHeight="1" x14ac:dyDescent="0.2">
      <c r="B31" s="111"/>
      <c r="C31" s="14"/>
    </row>
    <row r="32" spans="2:26" ht="12.75" customHeight="1" x14ac:dyDescent="0.2">
      <c r="B32" s="111"/>
      <c r="C32" s="14"/>
    </row>
    <row r="33" spans="2:3" ht="12.75" customHeight="1" x14ac:dyDescent="0.2">
      <c r="B33" s="111"/>
      <c r="C33" s="14"/>
    </row>
    <row r="34" spans="2:3" ht="12.75" customHeight="1" x14ac:dyDescent="0.2">
      <c r="B34" s="111"/>
      <c r="C34" s="14"/>
    </row>
  </sheetData>
  <sheetProtection algorithmName="SHA-512" hashValue="VcCV2a1qUvO9oWMeU1ldzCFDyjLvk/WzFIaaY5jM/4t5DNP3Msg2N3wuttGYMn/d3gjmVoXO35uK1xduA1Cbbg==" saltValue="YUr6JdPk0FE4HGOH2/ijPw==" spinCount="100000" sheet="1" objects="1" scenarios="1" selectLockedCells="1"/>
  <conditionalFormatting sqref="C21:C23">
    <cfRule type="expression" dxfId="267" priority="2">
      <formula>$P$19="No"</formula>
    </cfRule>
  </conditionalFormatting>
  <conditionalFormatting sqref="B27">
    <cfRule type="expression" dxfId="266" priority="1">
      <formula>$B$27="All Sections Completed"</formula>
    </cfRule>
  </conditionalFormatting>
  <dataValidations count="2">
    <dataValidation type="date" allowBlank="1" showInputMessage="1" showErrorMessage="1" errorTitle="Date Input" error="Please only inout dates in the dd/mm/yyyy format" sqref="C23">
      <formula1>TODAY()</formula1>
      <formula2>TODAY()+3000</formula2>
    </dataValidation>
    <dataValidation type="textLength" operator="lessThan" allowBlank="1" showInputMessage="1" showErrorMessage="1" errorTitle="Cell Values" error="Please do not enter any data into this cell_x000a_" sqref="C24">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4843" r:id="rId4" name="Check Box 27">
              <controlPr defaultSize="0" autoFill="0" autoLine="0" autoPict="0">
                <anchor moveWithCells="1">
                  <from>
                    <xdr:col>2</xdr:col>
                    <xdr:colOff>1038225</xdr:colOff>
                    <xdr:row>9</xdr:row>
                    <xdr:rowOff>9525</xdr:rowOff>
                  </from>
                  <to>
                    <xdr:col>2</xdr:col>
                    <xdr:colOff>1933575</xdr:colOff>
                    <xdr:row>9</xdr:row>
                    <xdr:rowOff>695325</xdr:rowOff>
                  </to>
                </anchor>
              </controlPr>
            </control>
          </mc:Choice>
        </mc:AlternateContent>
        <mc:AlternateContent xmlns:mc="http://schemas.openxmlformats.org/markup-compatibility/2006">
          <mc:Choice Requires="x14">
            <control shapeId="34844" r:id="rId5" name="Check Box 28">
              <controlPr defaultSize="0" autoFill="0" autoLine="0" autoPict="0">
                <anchor moveWithCells="1">
                  <from>
                    <xdr:col>2</xdr:col>
                    <xdr:colOff>1952625</xdr:colOff>
                    <xdr:row>9</xdr:row>
                    <xdr:rowOff>9525</xdr:rowOff>
                  </from>
                  <to>
                    <xdr:col>2</xdr:col>
                    <xdr:colOff>2847975</xdr:colOff>
                    <xdr:row>9</xdr:row>
                    <xdr:rowOff>695325</xdr:rowOff>
                  </to>
                </anchor>
              </controlPr>
            </control>
          </mc:Choice>
        </mc:AlternateContent>
        <mc:AlternateContent xmlns:mc="http://schemas.openxmlformats.org/markup-compatibility/2006">
          <mc:Choice Requires="x14">
            <control shapeId="34845" r:id="rId6" name="Check Box 29">
              <controlPr defaultSize="0" autoFill="0" autoLine="0" autoPict="0">
                <anchor moveWithCells="1">
                  <from>
                    <xdr:col>2</xdr:col>
                    <xdr:colOff>1038225</xdr:colOff>
                    <xdr:row>10</xdr:row>
                    <xdr:rowOff>9525</xdr:rowOff>
                  </from>
                  <to>
                    <xdr:col>2</xdr:col>
                    <xdr:colOff>1933575</xdr:colOff>
                    <xdr:row>10</xdr:row>
                    <xdr:rowOff>695325</xdr:rowOff>
                  </to>
                </anchor>
              </controlPr>
            </control>
          </mc:Choice>
        </mc:AlternateContent>
        <mc:AlternateContent xmlns:mc="http://schemas.openxmlformats.org/markup-compatibility/2006">
          <mc:Choice Requires="x14">
            <control shapeId="34846" r:id="rId7" name="Check Box 30">
              <controlPr defaultSize="0" autoFill="0" autoLine="0" autoPict="0">
                <anchor moveWithCells="1">
                  <from>
                    <xdr:col>2</xdr:col>
                    <xdr:colOff>1952625</xdr:colOff>
                    <xdr:row>10</xdr:row>
                    <xdr:rowOff>9525</xdr:rowOff>
                  </from>
                  <to>
                    <xdr:col>2</xdr:col>
                    <xdr:colOff>2847975</xdr:colOff>
                    <xdr:row>10</xdr:row>
                    <xdr:rowOff>695325</xdr:rowOff>
                  </to>
                </anchor>
              </controlPr>
            </control>
          </mc:Choice>
        </mc:AlternateContent>
        <mc:AlternateContent xmlns:mc="http://schemas.openxmlformats.org/markup-compatibility/2006">
          <mc:Choice Requires="x14">
            <control shapeId="34847" r:id="rId8" name="Check Box 31">
              <controlPr defaultSize="0" autoFill="0" autoLine="0" autoPict="0">
                <anchor moveWithCells="1">
                  <from>
                    <xdr:col>2</xdr:col>
                    <xdr:colOff>1038225</xdr:colOff>
                    <xdr:row>11</xdr:row>
                    <xdr:rowOff>9525</xdr:rowOff>
                  </from>
                  <to>
                    <xdr:col>2</xdr:col>
                    <xdr:colOff>1933575</xdr:colOff>
                    <xdr:row>12</xdr:row>
                    <xdr:rowOff>0</xdr:rowOff>
                  </to>
                </anchor>
              </controlPr>
            </control>
          </mc:Choice>
        </mc:AlternateContent>
        <mc:AlternateContent xmlns:mc="http://schemas.openxmlformats.org/markup-compatibility/2006">
          <mc:Choice Requires="x14">
            <control shapeId="34848" r:id="rId9" name="Check Box 32">
              <controlPr defaultSize="0" autoFill="0" autoLine="0" autoPict="0">
                <anchor moveWithCells="1">
                  <from>
                    <xdr:col>2</xdr:col>
                    <xdr:colOff>1952625</xdr:colOff>
                    <xdr:row>11</xdr:row>
                    <xdr:rowOff>9525</xdr:rowOff>
                  </from>
                  <to>
                    <xdr:col>2</xdr:col>
                    <xdr:colOff>2847975</xdr:colOff>
                    <xdr:row>12</xdr:row>
                    <xdr:rowOff>0</xdr:rowOff>
                  </to>
                </anchor>
              </controlPr>
            </control>
          </mc:Choice>
        </mc:AlternateContent>
        <mc:AlternateContent xmlns:mc="http://schemas.openxmlformats.org/markup-compatibility/2006">
          <mc:Choice Requires="x14">
            <control shapeId="34849" r:id="rId10" name="Check Box 33">
              <controlPr defaultSize="0" autoFill="0" autoLine="0" autoPict="0">
                <anchor moveWithCells="1">
                  <from>
                    <xdr:col>2</xdr:col>
                    <xdr:colOff>1038225</xdr:colOff>
                    <xdr:row>12</xdr:row>
                    <xdr:rowOff>9525</xdr:rowOff>
                  </from>
                  <to>
                    <xdr:col>2</xdr:col>
                    <xdr:colOff>1933575</xdr:colOff>
                    <xdr:row>13</xdr:row>
                    <xdr:rowOff>0</xdr:rowOff>
                  </to>
                </anchor>
              </controlPr>
            </control>
          </mc:Choice>
        </mc:AlternateContent>
        <mc:AlternateContent xmlns:mc="http://schemas.openxmlformats.org/markup-compatibility/2006">
          <mc:Choice Requires="x14">
            <control shapeId="34850" r:id="rId11" name="Check Box 34">
              <controlPr defaultSize="0" autoFill="0" autoLine="0" autoPict="0">
                <anchor moveWithCells="1">
                  <from>
                    <xdr:col>2</xdr:col>
                    <xdr:colOff>1952625</xdr:colOff>
                    <xdr:row>12</xdr:row>
                    <xdr:rowOff>9525</xdr:rowOff>
                  </from>
                  <to>
                    <xdr:col>2</xdr:col>
                    <xdr:colOff>2847975</xdr:colOff>
                    <xdr:row>13</xdr:row>
                    <xdr:rowOff>0</xdr:rowOff>
                  </to>
                </anchor>
              </controlPr>
            </control>
          </mc:Choice>
        </mc:AlternateContent>
        <mc:AlternateContent xmlns:mc="http://schemas.openxmlformats.org/markup-compatibility/2006">
          <mc:Choice Requires="x14">
            <control shapeId="34851" r:id="rId12" name="Check Box 35">
              <controlPr defaultSize="0" autoFill="0" autoLine="0" autoPict="0">
                <anchor moveWithCells="1">
                  <from>
                    <xdr:col>2</xdr:col>
                    <xdr:colOff>1038225</xdr:colOff>
                    <xdr:row>13</xdr:row>
                    <xdr:rowOff>9525</xdr:rowOff>
                  </from>
                  <to>
                    <xdr:col>2</xdr:col>
                    <xdr:colOff>1933575</xdr:colOff>
                    <xdr:row>14</xdr:row>
                    <xdr:rowOff>9525</xdr:rowOff>
                  </to>
                </anchor>
              </controlPr>
            </control>
          </mc:Choice>
        </mc:AlternateContent>
        <mc:AlternateContent xmlns:mc="http://schemas.openxmlformats.org/markup-compatibility/2006">
          <mc:Choice Requires="x14">
            <control shapeId="34852" r:id="rId13" name="Check Box 36">
              <controlPr defaultSize="0" autoFill="0" autoLine="0" autoPict="0">
                <anchor moveWithCells="1">
                  <from>
                    <xdr:col>2</xdr:col>
                    <xdr:colOff>1952625</xdr:colOff>
                    <xdr:row>13</xdr:row>
                    <xdr:rowOff>9525</xdr:rowOff>
                  </from>
                  <to>
                    <xdr:col>2</xdr:col>
                    <xdr:colOff>2847975</xdr:colOff>
                    <xdr:row>14</xdr:row>
                    <xdr:rowOff>9525</xdr:rowOff>
                  </to>
                </anchor>
              </controlPr>
            </control>
          </mc:Choice>
        </mc:AlternateContent>
        <mc:AlternateContent xmlns:mc="http://schemas.openxmlformats.org/markup-compatibility/2006">
          <mc:Choice Requires="x14">
            <control shapeId="34853" r:id="rId14" name="Check Box 37">
              <controlPr defaultSize="0" autoFill="0" autoLine="0" autoPict="0">
                <anchor moveWithCells="1">
                  <from>
                    <xdr:col>2</xdr:col>
                    <xdr:colOff>1038225</xdr:colOff>
                    <xdr:row>14</xdr:row>
                    <xdr:rowOff>9525</xdr:rowOff>
                  </from>
                  <to>
                    <xdr:col>2</xdr:col>
                    <xdr:colOff>1933575</xdr:colOff>
                    <xdr:row>15</xdr:row>
                    <xdr:rowOff>9525</xdr:rowOff>
                  </to>
                </anchor>
              </controlPr>
            </control>
          </mc:Choice>
        </mc:AlternateContent>
        <mc:AlternateContent xmlns:mc="http://schemas.openxmlformats.org/markup-compatibility/2006">
          <mc:Choice Requires="x14">
            <control shapeId="34854" r:id="rId15" name="Check Box 38">
              <controlPr defaultSize="0" autoFill="0" autoLine="0" autoPict="0">
                <anchor moveWithCells="1">
                  <from>
                    <xdr:col>2</xdr:col>
                    <xdr:colOff>1952625</xdr:colOff>
                    <xdr:row>14</xdr:row>
                    <xdr:rowOff>9525</xdr:rowOff>
                  </from>
                  <to>
                    <xdr:col>2</xdr:col>
                    <xdr:colOff>2847975</xdr:colOff>
                    <xdr:row>15</xdr:row>
                    <xdr:rowOff>9525</xdr:rowOff>
                  </to>
                </anchor>
              </controlPr>
            </control>
          </mc:Choice>
        </mc:AlternateContent>
        <mc:AlternateContent xmlns:mc="http://schemas.openxmlformats.org/markup-compatibility/2006">
          <mc:Choice Requires="x14">
            <control shapeId="34855" r:id="rId16" name="Check Box 39">
              <controlPr defaultSize="0" autoFill="0" autoLine="0" autoPict="0">
                <anchor moveWithCells="1">
                  <from>
                    <xdr:col>2</xdr:col>
                    <xdr:colOff>1038225</xdr:colOff>
                    <xdr:row>15</xdr:row>
                    <xdr:rowOff>9525</xdr:rowOff>
                  </from>
                  <to>
                    <xdr:col>2</xdr:col>
                    <xdr:colOff>1933575</xdr:colOff>
                    <xdr:row>16</xdr:row>
                    <xdr:rowOff>9525</xdr:rowOff>
                  </to>
                </anchor>
              </controlPr>
            </control>
          </mc:Choice>
        </mc:AlternateContent>
        <mc:AlternateContent xmlns:mc="http://schemas.openxmlformats.org/markup-compatibility/2006">
          <mc:Choice Requires="x14">
            <control shapeId="34856" r:id="rId17" name="Check Box 40">
              <controlPr defaultSize="0" autoFill="0" autoLine="0" autoPict="0">
                <anchor moveWithCells="1">
                  <from>
                    <xdr:col>2</xdr:col>
                    <xdr:colOff>1952625</xdr:colOff>
                    <xdr:row>15</xdr:row>
                    <xdr:rowOff>9525</xdr:rowOff>
                  </from>
                  <to>
                    <xdr:col>2</xdr:col>
                    <xdr:colOff>2847975</xdr:colOff>
                    <xdr:row>16</xdr:row>
                    <xdr:rowOff>9525</xdr:rowOff>
                  </to>
                </anchor>
              </controlPr>
            </control>
          </mc:Choice>
        </mc:AlternateContent>
        <mc:AlternateContent xmlns:mc="http://schemas.openxmlformats.org/markup-compatibility/2006">
          <mc:Choice Requires="x14">
            <control shapeId="34857" r:id="rId18" name="Check Box 41">
              <controlPr defaultSize="0" autoFill="0" autoLine="0" autoPict="0">
                <anchor moveWithCells="1">
                  <from>
                    <xdr:col>2</xdr:col>
                    <xdr:colOff>1038225</xdr:colOff>
                    <xdr:row>16</xdr:row>
                    <xdr:rowOff>9525</xdr:rowOff>
                  </from>
                  <to>
                    <xdr:col>2</xdr:col>
                    <xdr:colOff>1933575</xdr:colOff>
                    <xdr:row>16</xdr:row>
                    <xdr:rowOff>1104900</xdr:rowOff>
                  </to>
                </anchor>
              </controlPr>
            </control>
          </mc:Choice>
        </mc:AlternateContent>
        <mc:AlternateContent xmlns:mc="http://schemas.openxmlformats.org/markup-compatibility/2006">
          <mc:Choice Requires="x14">
            <control shapeId="34858" r:id="rId19" name="Check Box 42">
              <controlPr defaultSize="0" autoFill="0" autoLine="0" autoPict="0">
                <anchor moveWithCells="1">
                  <from>
                    <xdr:col>2</xdr:col>
                    <xdr:colOff>1952625</xdr:colOff>
                    <xdr:row>16</xdr:row>
                    <xdr:rowOff>9525</xdr:rowOff>
                  </from>
                  <to>
                    <xdr:col>2</xdr:col>
                    <xdr:colOff>2847975</xdr:colOff>
                    <xdr:row>16</xdr:row>
                    <xdr:rowOff>1104900</xdr:rowOff>
                  </to>
                </anchor>
              </controlPr>
            </control>
          </mc:Choice>
        </mc:AlternateContent>
        <mc:AlternateContent xmlns:mc="http://schemas.openxmlformats.org/markup-compatibility/2006">
          <mc:Choice Requires="x14">
            <control shapeId="34861" r:id="rId20" name="Check Box 45">
              <controlPr defaultSize="0" autoFill="0" autoLine="0" autoPict="0">
                <anchor moveWithCells="1">
                  <from>
                    <xdr:col>2</xdr:col>
                    <xdr:colOff>1038225</xdr:colOff>
                    <xdr:row>17</xdr:row>
                    <xdr:rowOff>9525</xdr:rowOff>
                  </from>
                  <to>
                    <xdr:col>2</xdr:col>
                    <xdr:colOff>1933575</xdr:colOff>
                    <xdr:row>18</xdr:row>
                    <xdr:rowOff>0</xdr:rowOff>
                  </to>
                </anchor>
              </controlPr>
            </control>
          </mc:Choice>
        </mc:AlternateContent>
        <mc:AlternateContent xmlns:mc="http://schemas.openxmlformats.org/markup-compatibility/2006">
          <mc:Choice Requires="x14">
            <control shapeId="34862" r:id="rId21" name="Check Box 46">
              <controlPr defaultSize="0" autoFill="0" autoLine="0" autoPict="0">
                <anchor moveWithCells="1">
                  <from>
                    <xdr:col>2</xdr:col>
                    <xdr:colOff>1952625</xdr:colOff>
                    <xdr:row>17</xdr:row>
                    <xdr:rowOff>9525</xdr:rowOff>
                  </from>
                  <to>
                    <xdr:col>2</xdr:col>
                    <xdr:colOff>2847975</xdr:colOff>
                    <xdr:row>18</xdr:row>
                    <xdr:rowOff>0</xdr:rowOff>
                  </to>
                </anchor>
              </controlPr>
            </control>
          </mc:Choice>
        </mc:AlternateContent>
        <mc:AlternateContent xmlns:mc="http://schemas.openxmlformats.org/markup-compatibility/2006">
          <mc:Choice Requires="x14">
            <control shapeId="34912" r:id="rId22" name="Check Box 96">
              <controlPr defaultSize="0" autoFill="0" autoLine="0" autoPict="0">
                <anchor moveWithCells="1">
                  <from>
                    <xdr:col>2</xdr:col>
                    <xdr:colOff>1038225</xdr:colOff>
                    <xdr:row>20</xdr:row>
                    <xdr:rowOff>9525</xdr:rowOff>
                  </from>
                  <to>
                    <xdr:col>2</xdr:col>
                    <xdr:colOff>1933575</xdr:colOff>
                    <xdr:row>20</xdr:row>
                    <xdr:rowOff>695325</xdr:rowOff>
                  </to>
                </anchor>
              </controlPr>
            </control>
          </mc:Choice>
        </mc:AlternateContent>
        <mc:AlternateContent xmlns:mc="http://schemas.openxmlformats.org/markup-compatibility/2006">
          <mc:Choice Requires="x14">
            <control shapeId="34913" r:id="rId23" name="Check Box 97">
              <controlPr defaultSize="0" autoFill="0" autoLine="0" autoPict="0">
                <anchor moveWithCells="1">
                  <from>
                    <xdr:col>2</xdr:col>
                    <xdr:colOff>1952625</xdr:colOff>
                    <xdr:row>20</xdr:row>
                    <xdr:rowOff>9525</xdr:rowOff>
                  </from>
                  <to>
                    <xdr:col>2</xdr:col>
                    <xdr:colOff>2847975</xdr:colOff>
                    <xdr:row>20</xdr:row>
                    <xdr:rowOff>695325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7:AN50"/>
  <sheetViews>
    <sheetView showGridLines="0" showRowColHeaders="0" workbookViewId="0">
      <pane ySplit="6" topLeftCell="A7" activePane="bottomLeft" state="frozen"/>
      <selection pane="bottomLeft" activeCell="D9" sqref="D9"/>
    </sheetView>
  </sheetViews>
  <sheetFormatPr defaultColWidth="9.140625" defaultRowHeight="15" x14ac:dyDescent="0.25"/>
  <cols>
    <col min="2" max="2" width="80.7109375" customWidth="1"/>
    <col min="3" max="3" width="60.7109375" customWidth="1"/>
    <col min="4" max="8" width="30.7109375" customWidth="1"/>
    <col min="9" max="9" width="9.140625" customWidth="1"/>
    <col min="10" max="10" width="30.7109375" customWidth="1"/>
    <col min="11" max="11" width="9.140625" customWidth="1"/>
    <col min="12" max="12" width="9.140625" hidden="1" customWidth="1"/>
    <col min="13" max="13" width="12.42578125" hidden="1" customWidth="1"/>
    <col min="14" max="35" width="9.140625" hidden="1" customWidth="1"/>
    <col min="36" max="39" width="9.140625" customWidth="1"/>
  </cols>
  <sheetData>
    <row r="7" spans="2:40" ht="15.75" thickBot="1" x14ac:dyDescent="0.3">
      <c r="E7" s="362"/>
    </row>
    <row r="8" spans="2:40" s="230" customFormat="1" ht="32.1" customHeight="1" thickBot="1" x14ac:dyDescent="0.25">
      <c r="B8" s="417" t="s">
        <v>802</v>
      </c>
      <c r="C8" s="229"/>
      <c r="D8" s="422" t="s">
        <v>750</v>
      </c>
      <c r="E8" s="38"/>
      <c r="F8" s="38"/>
      <c r="G8" s="38"/>
      <c r="H8" s="38"/>
      <c r="I8" s="38"/>
      <c r="J8" s="38"/>
      <c r="K8" s="1"/>
      <c r="L8" s="38"/>
      <c r="M8" s="38"/>
      <c r="N8" s="38"/>
      <c r="O8" s="38"/>
      <c r="P8" s="38"/>
      <c r="Q8" s="38"/>
      <c r="R8" s="38"/>
      <c r="S8" s="38"/>
      <c r="T8" s="38"/>
      <c r="U8" s="38"/>
      <c r="V8" s="38"/>
      <c r="W8" s="38"/>
      <c r="X8" s="38"/>
      <c r="Y8" s="38"/>
      <c r="Z8" s="38"/>
      <c r="AA8" s="38"/>
      <c r="AB8" s="38"/>
      <c r="AC8" s="38"/>
      <c r="AD8" s="38"/>
      <c r="AE8" s="38"/>
    </row>
    <row r="9" spans="2:40" s="230" customFormat="1" ht="48" customHeight="1" thickBot="1" x14ac:dyDescent="0.25">
      <c r="B9" s="231" t="s">
        <v>859</v>
      </c>
      <c r="C9" s="232" t="str">
        <f>IF((O9&amp;" "&amp;P9)="TRUE TRUE","Please select only one option","")</f>
        <v/>
      </c>
      <c r="D9" s="233"/>
      <c r="E9" s="41" t="str">
        <f>IF(N9=1,"*","")</f>
        <v>*</v>
      </c>
      <c r="F9" s="234"/>
      <c r="G9" s="235"/>
      <c r="H9" s="38"/>
      <c r="I9" s="38"/>
      <c r="J9" s="38"/>
      <c r="K9" s="38"/>
      <c r="L9" s="38"/>
      <c r="M9" s="38"/>
      <c r="N9" s="17">
        <f>IF((O9&amp;" "&amp;P9)="FALSE FALSE",1,IF((O9&amp;" "&amp;P9)="TRUE FALSE",0,IF((O9&amp;" "&amp;P9)="FALSE TRUE",0,1)))+Q9</f>
        <v>1</v>
      </c>
      <c r="O9" s="31" t="b">
        <v>0</v>
      </c>
      <c r="P9" s="31" t="b">
        <v>0</v>
      </c>
      <c r="Q9" s="17">
        <f>IF((O9&amp;" "&amp;P9)="TRUE FALSE",IF(ISERROR(EXACT(VLOOKUP(D9,Number1,1,FALSE),D9)),1,0),0)</f>
        <v>0</v>
      </c>
      <c r="R9" s="17" t="str">
        <f>IF((O9&amp;" "&amp;P9)="TRUE FALSE","Yes",IF((O9&amp;" "&amp;P9)="FALSE TRUE","No",""))</f>
        <v/>
      </c>
      <c r="S9" s="38"/>
      <c r="T9" s="38"/>
      <c r="U9" s="38"/>
      <c r="V9" s="38"/>
      <c r="W9" s="38"/>
      <c r="X9" s="38"/>
      <c r="Y9" s="38"/>
      <c r="Z9" s="38"/>
      <c r="AA9" s="38"/>
      <c r="AB9" s="38"/>
      <c r="AC9" s="38"/>
      <c r="AD9" s="38"/>
      <c r="AE9" s="38"/>
    </row>
    <row r="10" spans="2:40" s="230" customFormat="1" ht="15.95" customHeight="1" x14ac:dyDescent="0.2">
      <c r="B10" s="236"/>
      <c r="C10" s="237"/>
      <c r="D10" s="210"/>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row>
    <row r="11" spans="2:40" s="230" customFormat="1" ht="15.95" customHeight="1" thickBot="1" x14ac:dyDescent="0.25">
      <c r="B11" s="230" t="s">
        <v>742</v>
      </c>
      <c r="C11" s="38"/>
      <c r="D11" s="38"/>
      <c r="E11" s="38"/>
      <c r="F11" s="38"/>
      <c r="G11" s="234"/>
      <c r="H11" s="38"/>
      <c r="I11" s="38"/>
      <c r="J11" s="38"/>
      <c r="K11" s="38"/>
      <c r="L11" s="38"/>
      <c r="M11" s="38"/>
      <c r="N11" s="38"/>
      <c r="O11" s="38"/>
      <c r="P11" s="38"/>
      <c r="Q11" s="38"/>
      <c r="R11" s="38"/>
      <c r="S11" s="38"/>
      <c r="T11" s="38"/>
      <c r="U11" s="38"/>
      <c r="V11" s="38"/>
      <c r="W11" s="38"/>
      <c r="X11" s="38"/>
      <c r="Y11" s="38"/>
      <c r="Z11" s="38"/>
      <c r="AA11" s="38"/>
      <c r="AB11" s="38"/>
      <c r="AC11" s="38"/>
      <c r="AD11" s="38"/>
      <c r="AE11" s="38"/>
    </row>
    <row r="12" spans="2:40" s="230" customFormat="1" ht="39.950000000000003" customHeight="1" thickBot="1" x14ac:dyDescent="0.25">
      <c r="B12" s="423" t="s">
        <v>751</v>
      </c>
      <c r="C12" s="424" t="s">
        <v>642</v>
      </c>
      <c r="D12" s="425" t="s">
        <v>752</v>
      </c>
      <c r="E12" s="425" t="s">
        <v>753</v>
      </c>
      <c r="F12" s="425" t="s">
        <v>808</v>
      </c>
      <c r="G12" s="426" t="s">
        <v>754</v>
      </c>
      <c r="H12" s="427" t="s">
        <v>755</v>
      </c>
      <c r="I12" s="38"/>
      <c r="J12" s="38"/>
      <c r="K12" s="38"/>
      <c r="L12" s="38"/>
      <c r="M12" s="38"/>
      <c r="N12" s="38"/>
      <c r="O12" s="238" t="s">
        <v>751</v>
      </c>
      <c r="P12" s="239" t="s">
        <v>642</v>
      </c>
      <c r="Q12" s="240" t="s">
        <v>752</v>
      </c>
      <c r="R12" s="240" t="s">
        <v>753</v>
      </c>
      <c r="S12" s="240" t="s">
        <v>808</v>
      </c>
      <c r="T12" s="241" t="s">
        <v>754</v>
      </c>
      <c r="U12" s="242" t="s">
        <v>755</v>
      </c>
      <c r="V12" s="38"/>
      <c r="W12" s="167" t="s">
        <v>635</v>
      </c>
      <c r="X12" s="38"/>
      <c r="Y12" s="195" t="s">
        <v>756</v>
      </c>
      <c r="Z12" s="243"/>
      <c r="AA12" s="244"/>
      <c r="AB12" s="195" t="s">
        <v>754</v>
      </c>
      <c r="AC12" s="243"/>
      <c r="AD12" s="244"/>
      <c r="AE12" s="14"/>
      <c r="AF12" s="38"/>
      <c r="AG12" s="38"/>
      <c r="AH12" s="38"/>
      <c r="AI12" s="38"/>
      <c r="AJ12" s="38"/>
      <c r="AK12" s="38"/>
      <c r="AL12" s="38"/>
      <c r="AM12" s="38"/>
      <c r="AN12" s="38"/>
    </row>
    <row r="13" spans="2:40" s="230" customFormat="1" ht="32.1" customHeight="1" x14ac:dyDescent="0.2">
      <c r="B13" s="395"/>
      <c r="C13" s="396"/>
      <c r="D13" s="397"/>
      <c r="E13" s="398"/>
      <c r="F13" s="245"/>
      <c r="G13" s="245"/>
      <c r="H13" s="399"/>
      <c r="I13" s="41" t="str">
        <f>IF(N13=1,"*","")</f>
        <v/>
      </c>
      <c r="J13" s="246" t="str">
        <f t="shared" ref="J13:J22" si="0">IF((AC13&amp;" "&amp;AD13)="TRUE TRUE","Please only select one option from the Direct / Indirect Column","")</f>
        <v/>
      </c>
      <c r="K13" s="38"/>
      <c r="L13" s="38"/>
      <c r="M13" s="38"/>
      <c r="N13" s="17">
        <f>IF($R$9="Yes",IF($D$9&gt;=1,IF(SUM(O13:U13)&lt;&gt;0,1,0),0),0)</f>
        <v>0</v>
      </c>
      <c r="O13" s="247">
        <f t="shared" ref="O13:P21" si="1">IF(ISTEXT(B13)=TRUE,0,1)</f>
        <v>1</v>
      </c>
      <c r="P13" s="248">
        <f t="shared" si="1"/>
        <v>1</v>
      </c>
      <c r="Q13" s="248">
        <f t="shared" ref="Q13:Q22" si="2">IF(ISERROR(EXACT(VLOOKUP(D13,LegalStatus1,1,FALSE),D13)),1,0)</f>
        <v>1</v>
      </c>
      <c r="R13" s="248">
        <f t="shared" ref="R13:R22" si="3">IF(ISBLANK(E13)=TRUE,1,0)</f>
        <v>1</v>
      </c>
      <c r="S13" s="248">
        <f>Y13</f>
        <v>1</v>
      </c>
      <c r="T13" s="248">
        <f>IF((Z13&amp;" "&amp;AA13)="FALSE TRUE",0,AB13)</f>
        <v>1</v>
      </c>
      <c r="U13" s="249">
        <f>IF((Z13&amp;" "&amp;AA13)="TRUE FALSE",IF(ISNUMBER(H13)=TRUE,0,1),0)+IF((Z13&amp;" "&amp;AA13)="TRUE TRUE",IF(ISNUMBER(H13)=TRUE,0,1),0)</f>
        <v>0</v>
      </c>
      <c r="V13" s="38"/>
      <c r="W13" s="17">
        <f>IF($R$9="Yes",IF($D$9="",0,IF($D$9&gt;=1,0,1)),0)</f>
        <v>0</v>
      </c>
      <c r="X13" s="38"/>
      <c r="Y13" s="250">
        <f>IF((Z13&amp;" "&amp;AA13)="FALSE FALSE",1,IF((Z13&amp;" "&amp;AA13)="TRUE FALSE",0,IF((Z13&amp;" "&amp;AA13)="FALSE TRUE",0,IF((Z13&amp;" "&amp;AA13)="TRUE TRUE",0,1))))</f>
        <v>1</v>
      </c>
      <c r="Z13" s="251" t="b">
        <v>0</v>
      </c>
      <c r="AA13" s="252" t="b">
        <v>0</v>
      </c>
      <c r="AB13" s="250">
        <f>IF((AC13&amp;" "&amp;AD13)="FALSE FALSE",1,IF((AC13&amp;" "&amp;AD13)="TRUE FALSE",0,IF((AC13&amp;" "&amp;AD13)="FALSE TRUE",0,IF((AC13&amp;" "&amp;AD13)="TRUE TRUE",1,0))))</f>
        <v>1</v>
      </c>
      <c r="AC13" s="251" t="b">
        <v>0</v>
      </c>
      <c r="AD13" s="253" t="b">
        <v>0</v>
      </c>
      <c r="AE13" s="38"/>
      <c r="AF13" s="38"/>
      <c r="AG13" s="38"/>
      <c r="AH13" s="38"/>
      <c r="AI13" s="38"/>
      <c r="AJ13" s="38"/>
      <c r="AK13" s="38"/>
      <c r="AL13" s="38"/>
      <c r="AM13" s="38"/>
      <c r="AN13" s="38"/>
    </row>
    <row r="14" spans="2:40" s="230" customFormat="1" ht="32.1" customHeight="1" x14ac:dyDescent="0.25">
      <c r="B14" s="400"/>
      <c r="C14" s="194"/>
      <c r="D14" s="191"/>
      <c r="E14" s="401"/>
      <c r="F14" s="254"/>
      <c r="G14" s="254"/>
      <c r="H14" s="402"/>
      <c r="I14" s="255" t="str">
        <f t="shared" ref="I14:I21" si="4">IF(N14=1,"*","")</f>
        <v/>
      </c>
      <c r="J14" s="246" t="str">
        <f t="shared" si="0"/>
        <v/>
      </c>
      <c r="K14" s="38"/>
      <c r="L14" s="38"/>
      <c r="M14" s="38"/>
      <c r="N14" s="17">
        <f>IF($R$9="Yes",IF($D$9&gt;=2,IF(SUM(O14:U14)&lt;&gt;0,1,0),0),0)</f>
        <v>0</v>
      </c>
      <c r="O14" s="256">
        <f t="shared" si="1"/>
        <v>1</v>
      </c>
      <c r="P14" s="257">
        <f t="shared" si="1"/>
        <v>1</v>
      </c>
      <c r="Q14" s="248">
        <f t="shared" si="2"/>
        <v>1</v>
      </c>
      <c r="R14" s="257">
        <f t="shared" si="3"/>
        <v>1</v>
      </c>
      <c r="S14" s="257">
        <f t="shared" ref="S14:S22" si="5">Y14</f>
        <v>1</v>
      </c>
      <c r="T14" s="257">
        <f t="shared" ref="T14:T22" si="6">AB14</f>
        <v>1</v>
      </c>
      <c r="U14" s="258">
        <f t="shared" ref="U14:U22" si="7">IF((Z14&amp;" "&amp;AA14)="TRUE FALSE",IF(ISNUMBER(H14)=TRUE,0,1),0)+IF((Z14&amp;" "&amp;AA14)="TRUE TRUE",IF(ISNUMBER(H14)=TRUE,0,1),0)</f>
        <v>0</v>
      </c>
      <c r="V14" s="38"/>
      <c r="W14" s="17">
        <f>IF($R$9="Yes",IF($D$9="",0,IF($D$9&gt;=2,0,1)),0)</f>
        <v>0</v>
      </c>
      <c r="X14" s="38"/>
      <c r="Y14" s="259">
        <f t="shared" ref="Y14:Y22" si="8">IF((Z14&amp;" "&amp;AA14)="FALSE FALSE",1,IF((Z14&amp;" "&amp;AA14)="TRUE FALSE",0,IF((Z14&amp;" "&amp;AA14)="FALSE TRUE",0,IF((Z14&amp;" "&amp;AA14)="TRUE TRUE",0,1))))</f>
        <v>1</v>
      </c>
      <c r="Z14" s="260" t="b">
        <v>0</v>
      </c>
      <c r="AA14" s="261" t="b">
        <v>0</v>
      </c>
      <c r="AB14" s="259">
        <f t="shared" ref="AB14:AB22" si="9">IF((AC14&amp;" "&amp;AD14)="FALSE FALSE",1,IF((AC14&amp;" "&amp;AD14)="TRUE FALSE",0,IF((AC14&amp;" "&amp;AD14)="FALSE TRUE",0,IF((AC14&amp;" "&amp;AD14)="TRUE TRUE",1,0))))</f>
        <v>1</v>
      </c>
      <c r="AC14" s="260" t="b">
        <v>0</v>
      </c>
      <c r="AD14" s="262" t="b">
        <v>0</v>
      </c>
      <c r="AE14" s="38"/>
      <c r="AF14" s="17"/>
      <c r="AG14" s="38"/>
      <c r="AH14" s="38"/>
      <c r="AI14" s="38"/>
      <c r="AJ14" s="38"/>
      <c r="AK14" s="38"/>
      <c r="AL14" s="38"/>
      <c r="AM14" s="38"/>
      <c r="AN14" s="38"/>
    </row>
    <row r="15" spans="2:40" s="230" customFormat="1" ht="32.1" customHeight="1" x14ac:dyDescent="0.25">
      <c r="B15" s="400"/>
      <c r="C15" s="194"/>
      <c r="D15" s="191"/>
      <c r="E15" s="401"/>
      <c r="F15" s="254"/>
      <c r="G15" s="254"/>
      <c r="H15" s="402"/>
      <c r="I15" s="255" t="str">
        <f t="shared" si="4"/>
        <v/>
      </c>
      <c r="J15" s="246" t="str">
        <f t="shared" si="0"/>
        <v/>
      </c>
      <c r="K15" s="38"/>
      <c r="L15" s="38"/>
      <c r="M15" s="38"/>
      <c r="N15" s="17">
        <f>IF($R$9="Yes",IF($D$9&gt;=3,IF(SUM(O15:U15)&lt;&gt;0,1,0),0),0)</f>
        <v>0</v>
      </c>
      <c r="O15" s="256">
        <f t="shared" ref="O15" si="10">IF(ISTEXT(B15)=TRUE,0,1)</f>
        <v>1</v>
      </c>
      <c r="P15" s="257">
        <f t="shared" ref="P15" si="11">IF(ISTEXT(C15)=TRUE,0,1)</f>
        <v>1</v>
      </c>
      <c r="Q15" s="248">
        <f t="shared" si="2"/>
        <v>1</v>
      </c>
      <c r="R15" s="257">
        <f t="shared" si="3"/>
        <v>1</v>
      </c>
      <c r="S15" s="257">
        <f t="shared" si="5"/>
        <v>1</v>
      </c>
      <c r="T15" s="257">
        <f t="shared" si="6"/>
        <v>1</v>
      </c>
      <c r="U15" s="258">
        <f t="shared" si="7"/>
        <v>0</v>
      </c>
      <c r="V15" s="38"/>
      <c r="W15" s="17">
        <f>IF($R$9="Yes",IF($D$9="",0,IF($D$9&gt;=3,0,1)),0)</f>
        <v>0</v>
      </c>
      <c r="X15" s="38"/>
      <c r="Y15" s="259">
        <f t="shared" si="8"/>
        <v>1</v>
      </c>
      <c r="Z15" s="260" t="b">
        <v>0</v>
      </c>
      <c r="AA15" s="261" t="b">
        <v>0</v>
      </c>
      <c r="AB15" s="259">
        <f t="shared" si="9"/>
        <v>1</v>
      </c>
      <c r="AC15" s="260" t="b">
        <v>0</v>
      </c>
      <c r="AD15" s="262" t="b">
        <v>0</v>
      </c>
      <c r="AE15" s="38"/>
      <c r="AF15" s="17"/>
      <c r="AG15" s="38"/>
      <c r="AH15" s="38"/>
      <c r="AI15" s="38"/>
      <c r="AJ15" s="38"/>
      <c r="AK15" s="38"/>
      <c r="AL15" s="38"/>
      <c r="AM15" s="38"/>
      <c r="AN15" s="38"/>
    </row>
    <row r="16" spans="2:40" s="230" customFormat="1" ht="32.1" customHeight="1" x14ac:dyDescent="0.25">
      <c r="B16" s="400"/>
      <c r="C16" s="194"/>
      <c r="D16" s="191"/>
      <c r="E16" s="401"/>
      <c r="F16" s="254"/>
      <c r="G16" s="254"/>
      <c r="H16" s="402"/>
      <c r="I16" s="255" t="str">
        <f t="shared" si="4"/>
        <v/>
      </c>
      <c r="J16" s="246" t="str">
        <f t="shared" si="0"/>
        <v/>
      </c>
      <c r="K16" s="38"/>
      <c r="L16" s="38"/>
      <c r="M16" s="38"/>
      <c r="N16" s="17">
        <f>IF($R$9="Yes",IF($D$9&gt;=4,IF(SUM(O16:U16)&lt;&gt;0,1,0),0),0)</f>
        <v>0</v>
      </c>
      <c r="O16" s="256">
        <f t="shared" si="1"/>
        <v>1</v>
      </c>
      <c r="P16" s="257">
        <f t="shared" si="1"/>
        <v>1</v>
      </c>
      <c r="Q16" s="248">
        <f t="shared" si="2"/>
        <v>1</v>
      </c>
      <c r="R16" s="257">
        <f t="shared" si="3"/>
        <v>1</v>
      </c>
      <c r="S16" s="257">
        <f t="shared" si="5"/>
        <v>1</v>
      </c>
      <c r="T16" s="257">
        <f t="shared" si="6"/>
        <v>1</v>
      </c>
      <c r="U16" s="258">
        <f t="shared" si="7"/>
        <v>0</v>
      </c>
      <c r="V16" s="38"/>
      <c r="W16" s="17">
        <f>IF($R$9="Yes",IF($D$9="",0,IF($D$9&gt;=4,0,1)),0)</f>
        <v>0</v>
      </c>
      <c r="X16" s="38"/>
      <c r="Y16" s="259">
        <f t="shared" si="8"/>
        <v>1</v>
      </c>
      <c r="Z16" s="260" t="b">
        <v>0</v>
      </c>
      <c r="AA16" s="261" t="b">
        <v>0</v>
      </c>
      <c r="AB16" s="259">
        <f t="shared" si="9"/>
        <v>1</v>
      </c>
      <c r="AC16" s="260" t="b">
        <v>0</v>
      </c>
      <c r="AD16" s="262" t="b">
        <v>0</v>
      </c>
      <c r="AE16" s="38"/>
      <c r="AF16" s="17"/>
      <c r="AG16" s="38"/>
      <c r="AH16" s="38"/>
      <c r="AI16" s="38"/>
      <c r="AJ16" s="38"/>
      <c r="AK16" s="38"/>
      <c r="AL16" s="38"/>
      <c r="AM16" s="38"/>
      <c r="AN16" s="38"/>
    </row>
    <row r="17" spans="2:40" s="230" customFormat="1" ht="32.1" customHeight="1" x14ac:dyDescent="0.25">
      <c r="B17" s="400"/>
      <c r="C17" s="194"/>
      <c r="D17" s="191"/>
      <c r="E17" s="401"/>
      <c r="F17" s="254"/>
      <c r="G17" s="254"/>
      <c r="H17" s="402"/>
      <c r="I17" s="255" t="str">
        <f t="shared" si="4"/>
        <v/>
      </c>
      <c r="J17" s="246" t="str">
        <f t="shared" si="0"/>
        <v/>
      </c>
      <c r="K17" s="38"/>
      <c r="L17" s="38"/>
      <c r="M17" s="38"/>
      <c r="N17" s="17">
        <f>IF($R$9="Yes",IF($D$9&gt;=5,IF(SUM(O17:U17)&lt;&gt;0,1,0),0),0)</f>
        <v>0</v>
      </c>
      <c r="O17" s="256">
        <f t="shared" si="1"/>
        <v>1</v>
      </c>
      <c r="P17" s="257">
        <f t="shared" si="1"/>
        <v>1</v>
      </c>
      <c r="Q17" s="248">
        <f t="shared" si="2"/>
        <v>1</v>
      </c>
      <c r="R17" s="257">
        <f t="shared" si="3"/>
        <v>1</v>
      </c>
      <c r="S17" s="257">
        <f t="shared" si="5"/>
        <v>1</v>
      </c>
      <c r="T17" s="257">
        <f t="shared" si="6"/>
        <v>1</v>
      </c>
      <c r="U17" s="258">
        <f t="shared" si="7"/>
        <v>0</v>
      </c>
      <c r="V17" s="38"/>
      <c r="W17" s="17">
        <f>IF($R$9="Yes",IF($D$9="",0,IF($D$9&gt;=5,0,1)),0)</f>
        <v>0</v>
      </c>
      <c r="X17" s="38"/>
      <c r="Y17" s="259">
        <f t="shared" si="8"/>
        <v>1</v>
      </c>
      <c r="Z17" s="260" t="b">
        <v>0</v>
      </c>
      <c r="AA17" s="261" t="b">
        <v>0</v>
      </c>
      <c r="AB17" s="259">
        <f t="shared" si="9"/>
        <v>1</v>
      </c>
      <c r="AC17" s="260" t="b">
        <v>0</v>
      </c>
      <c r="AD17" s="262" t="b">
        <v>0</v>
      </c>
      <c r="AE17" s="38"/>
      <c r="AF17" s="17"/>
      <c r="AG17" s="38"/>
      <c r="AH17" s="38"/>
      <c r="AI17" s="38"/>
      <c r="AJ17" s="38"/>
      <c r="AK17" s="38"/>
      <c r="AL17" s="38"/>
      <c r="AM17" s="38"/>
      <c r="AN17" s="38"/>
    </row>
    <row r="18" spans="2:40" s="230" customFormat="1" ht="32.1" customHeight="1" x14ac:dyDescent="0.25">
      <c r="B18" s="400"/>
      <c r="C18" s="194"/>
      <c r="D18" s="191"/>
      <c r="E18" s="401"/>
      <c r="F18" s="254"/>
      <c r="G18" s="254"/>
      <c r="H18" s="402"/>
      <c r="I18" s="255" t="str">
        <f t="shared" si="4"/>
        <v/>
      </c>
      <c r="J18" s="246" t="str">
        <f t="shared" si="0"/>
        <v/>
      </c>
      <c r="K18" s="38"/>
      <c r="L18" s="38"/>
      <c r="M18" s="38"/>
      <c r="N18" s="17">
        <f>IF($R$9="Yes",IF($D$9&gt;=6,IF(SUM(O18:U18)&lt;&gt;0,1,0),0),0)</f>
        <v>0</v>
      </c>
      <c r="O18" s="256">
        <f t="shared" si="1"/>
        <v>1</v>
      </c>
      <c r="P18" s="257">
        <f t="shared" si="1"/>
        <v>1</v>
      </c>
      <c r="Q18" s="248">
        <f t="shared" si="2"/>
        <v>1</v>
      </c>
      <c r="R18" s="257">
        <f t="shared" si="3"/>
        <v>1</v>
      </c>
      <c r="S18" s="257">
        <f t="shared" si="5"/>
        <v>1</v>
      </c>
      <c r="T18" s="257">
        <f t="shared" si="6"/>
        <v>1</v>
      </c>
      <c r="U18" s="258">
        <f t="shared" si="7"/>
        <v>0</v>
      </c>
      <c r="V18" s="38"/>
      <c r="W18" s="17">
        <f>IF($R$9="Yes",IF($D$9="",0,IF($D$9&gt;=6,0,1)),0)</f>
        <v>0</v>
      </c>
      <c r="X18" s="38"/>
      <c r="Y18" s="259">
        <f t="shared" si="8"/>
        <v>1</v>
      </c>
      <c r="Z18" s="260" t="b">
        <v>0</v>
      </c>
      <c r="AA18" s="261" t="b">
        <v>0</v>
      </c>
      <c r="AB18" s="259">
        <f t="shared" si="9"/>
        <v>1</v>
      </c>
      <c r="AC18" s="260" t="b">
        <v>0</v>
      </c>
      <c r="AD18" s="262" t="b">
        <v>0</v>
      </c>
      <c r="AE18" s="38"/>
      <c r="AF18" s="17"/>
      <c r="AG18" s="38"/>
      <c r="AH18" s="38"/>
      <c r="AI18" s="38"/>
      <c r="AJ18" s="38"/>
      <c r="AK18" s="38"/>
      <c r="AL18" s="38"/>
      <c r="AM18" s="38"/>
      <c r="AN18" s="38"/>
    </row>
    <row r="19" spans="2:40" s="230" customFormat="1" ht="32.1" customHeight="1" x14ac:dyDescent="0.25">
      <c r="B19" s="400"/>
      <c r="C19" s="194"/>
      <c r="D19" s="191"/>
      <c r="E19" s="401"/>
      <c r="F19" s="254"/>
      <c r="G19" s="254"/>
      <c r="H19" s="402"/>
      <c r="I19" s="255" t="str">
        <f t="shared" si="4"/>
        <v/>
      </c>
      <c r="J19" s="246" t="str">
        <f t="shared" si="0"/>
        <v/>
      </c>
      <c r="K19" s="38"/>
      <c r="L19" s="38"/>
      <c r="M19" s="38"/>
      <c r="N19" s="17">
        <f>IF($R$9="Yes",IF($D$9&gt;=7,IF(SUM(O19:U19)&lt;&gt;0,1,0),0),0)</f>
        <v>0</v>
      </c>
      <c r="O19" s="256">
        <f t="shared" si="1"/>
        <v>1</v>
      </c>
      <c r="P19" s="257">
        <f t="shared" si="1"/>
        <v>1</v>
      </c>
      <c r="Q19" s="248">
        <f t="shared" si="2"/>
        <v>1</v>
      </c>
      <c r="R19" s="257">
        <f t="shared" si="3"/>
        <v>1</v>
      </c>
      <c r="S19" s="257">
        <f t="shared" si="5"/>
        <v>1</v>
      </c>
      <c r="T19" s="257">
        <f t="shared" si="6"/>
        <v>1</v>
      </c>
      <c r="U19" s="258">
        <f t="shared" si="7"/>
        <v>0</v>
      </c>
      <c r="V19" s="38"/>
      <c r="W19" s="17">
        <f>IF($R$9="Yes",IF($D$9="",0,IF($D$9&gt;=7,0,1)),0)</f>
        <v>0</v>
      </c>
      <c r="X19" s="38"/>
      <c r="Y19" s="259">
        <f t="shared" si="8"/>
        <v>1</v>
      </c>
      <c r="Z19" s="260" t="b">
        <v>0</v>
      </c>
      <c r="AA19" s="261" t="b">
        <v>0</v>
      </c>
      <c r="AB19" s="259">
        <f t="shared" si="9"/>
        <v>1</v>
      </c>
      <c r="AC19" s="260" t="b">
        <v>0</v>
      </c>
      <c r="AD19" s="262" t="b">
        <v>0</v>
      </c>
      <c r="AE19" s="38"/>
      <c r="AF19" s="17"/>
      <c r="AG19" s="38"/>
      <c r="AH19" s="38"/>
      <c r="AI19" s="38"/>
      <c r="AJ19" s="38"/>
      <c r="AK19" s="38"/>
      <c r="AL19" s="38"/>
      <c r="AM19" s="38"/>
      <c r="AN19" s="38"/>
    </row>
    <row r="20" spans="2:40" s="230" customFormat="1" ht="32.1" customHeight="1" x14ac:dyDescent="0.25">
      <c r="B20" s="400"/>
      <c r="C20" s="194"/>
      <c r="D20" s="191"/>
      <c r="E20" s="401"/>
      <c r="F20" s="254"/>
      <c r="G20" s="254"/>
      <c r="H20" s="402"/>
      <c r="I20" s="255" t="str">
        <f t="shared" si="4"/>
        <v/>
      </c>
      <c r="J20" s="246" t="str">
        <f t="shared" si="0"/>
        <v/>
      </c>
      <c r="K20" s="38"/>
      <c r="L20" s="38"/>
      <c r="M20" s="38"/>
      <c r="N20" s="17">
        <f>IF($R$9="Yes",IF($D$9&gt;=8,IF(SUM(O20:U20)&lt;&gt;0,1,0),0),0)</f>
        <v>0</v>
      </c>
      <c r="O20" s="256">
        <f t="shared" si="1"/>
        <v>1</v>
      </c>
      <c r="P20" s="257">
        <f t="shared" si="1"/>
        <v>1</v>
      </c>
      <c r="Q20" s="248">
        <f t="shared" si="2"/>
        <v>1</v>
      </c>
      <c r="R20" s="257">
        <f t="shared" si="3"/>
        <v>1</v>
      </c>
      <c r="S20" s="257">
        <f t="shared" si="5"/>
        <v>1</v>
      </c>
      <c r="T20" s="257">
        <f t="shared" si="6"/>
        <v>1</v>
      </c>
      <c r="U20" s="258">
        <f t="shared" si="7"/>
        <v>0</v>
      </c>
      <c r="V20" s="38"/>
      <c r="W20" s="17">
        <f>IF($R$9="Yes",IF($D$9="",0,IF($D$9&gt;=8,0,1)),0)</f>
        <v>0</v>
      </c>
      <c r="X20" s="38"/>
      <c r="Y20" s="259">
        <f t="shared" si="8"/>
        <v>1</v>
      </c>
      <c r="Z20" s="260" t="b">
        <v>0</v>
      </c>
      <c r="AA20" s="261" t="b">
        <v>0</v>
      </c>
      <c r="AB20" s="259">
        <f t="shared" si="9"/>
        <v>1</v>
      </c>
      <c r="AC20" s="260" t="b">
        <v>0</v>
      </c>
      <c r="AD20" s="262" t="b">
        <v>0</v>
      </c>
      <c r="AE20" s="38"/>
      <c r="AF20" s="17"/>
      <c r="AG20" s="38"/>
      <c r="AH20" s="38"/>
      <c r="AI20" s="38"/>
      <c r="AJ20" s="38"/>
      <c r="AK20" s="38"/>
      <c r="AL20" s="38"/>
      <c r="AM20" s="38"/>
      <c r="AN20" s="38"/>
    </row>
    <row r="21" spans="2:40" s="230" customFormat="1" ht="32.1" customHeight="1" x14ac:dyDescent="0.25">
      <c r="B21" s="400"/>
      <c r="C21" s="194"/>
      <c r="D21" s="191"/>
      <c r="E21" s="401"/>
      <c r="F21" s="254"/>
      <c r="G21" s="254"/>
      <c r="H21" s="402"/>
      <c r="I21" s="255" t="str">
        <f t="shared" si="4"/>
        <v/>
      </c>
      <c r="J21" s="246" t="str">
        <f t="shared" si="0"/>
        <v/>
      </c>
      <c r="K21" s="38"/>
      <c r="L21" s="38"/>
      <c r="M21" s="38"/>
      <c r="N21" s="17">
        <f>IF($R$9="Yes",IF($D$9&gt;=9,IF(SUM(O21:U21)&lt;&gt;0,1,0),0),0)</f>
        <v>0</v>
      </c>
      <c r="O21" s="256">
        <f t="shared" si="1"/>
        <v>1</v>
      </c>
      <c r="P21" s="257">
        <f t="shared" si="1"/>
        <v>1</v>
      </c>
      <c r="Q21" s="248">
        <f t="shared" si="2"/>
        <v>1</v>
      </c>
      <c r="R21" s="257">
        <f t="shared" si="3"/>
        <v>1</v>
      </c>
      <c r="S21" s="257">
        <f t="shared" si="5"/>
        <v>1</v>
      </c>
      <c r="T21" s="257">
        <f t="shared" si="6"/>
        <v>1</v>
      </c>
      <c r="U21" s="258">
        <f t="shared" si="7"/>
        <v>0</v>
      </c>
      <c r="V21" s="38"/>
      <c r="W21" s="17">
        <f>IF($R$9="Yes",IF($D$9="",0,IF($D$9&gt;=9,0,1)),0)</f>
        <v>0</v>
      </c>
      <c r="X21" s="38"/>
      <c r="Y21" s="259">
        <f t="shared" si="8"/>
        <v>1</v>
      </c>
      <c r="Z21" s="260" t="b">
        <v>0</v>
      </c>
      <c r="AA21" s="261" t="b">
        <v>0</v>
      </c>
      <c r="AB21" s="259">
        <f t="shared" si="9"/>
        <v>1</v>
      </c>
      <c r="AC21" s="260" t="b">
        <v>0</v>
      </c>
      <c r="AD21" s="262" t="b">
        <v>0</v>
      </c>
      <c r="AE21" s="38"/>
      <c r="AF21" s="17"/>
      <c r="AG21" s="38"/>
      <c r="AH21" s="38"/>
      <c r="AI21" s="38"/>
      <c r="AJ21" s="38"/>
      <c r="AK21" s="38"/>
      <c r="AL21" s="38"/>
      <c r="AM21" s="38"/>
      <c r="AN21" s="38"/>
    </row>
    <row r="22" spans="2:40" s="230" customFormat="1" ht="32.1" customHeight="1" thickBot="1" x14ac:dyDescent="0.3">
      <c r="B22" s="403"/>
      <c r="C22" s="404"/>
      <c r="D22" s="405"/>
      <c r="E22" s="406"/>
      <c r="F22" s="263"/>
      <c r="G22" s="263"/>
      <c r="H22" s="407"/>
      <c r="I22" s="255" t="str">
        <f>IF(N22=1,"*","")</f>
        <v/>
      </c>
      <c r="J22" s="246" t="str">
        <f t="shared" si="0"/>
        <v/>
      </c>
      <c r="K22" s="38"/>
      <c r="L22" s="38"/>
      <c r="M22" s="38"/>
      <c r="N22" s="17">
        <f>IF($R$9="Yes",IF($D$9&gt;=10,IF(SUM(P22:U22)&lt;&gt;0,1,0),0),0)</f>
        <v>0</v>
      </c>
      <c r="O22" s="264">
        <f>IF(ISTEXT(B22)=TRUE,0,1)</f>
        <v>1</v>
      </c>
      <c r="P22" s="265">
        <f>IF(ISTEXT(C22)=TRUE,0,1)</f>
        <v>1</v>
      </c>
      <c r="Q22" s="265">
        <f t="shared" si="2"/>
        <v>1</v>
      </c>
      <c r="R22" s="265">
        <f t="shared" si="3"/>
        <v>1</v>
      </c>
      <c r="S22" s="265">
        <f t="shared" si="5"/>
        <v>1</v>
      </c>
      <c r="T22" s="265">
        <f t="shared" si="6"/>
        <v>1</v>
      </c>
      <c r="U22" s="266">
        <f t="shared" si="7"/>
        <v>0</v>
      </c>
      <c r="V22" s="38"/>
      <c r="W22" s="17">
        <f>IF($R$9="Yes",IF($D$9="",0,IF($D$9&gt;=10,0,1)),0)</f>
        <v>0</v>
      </c>
      <c r="X22" s="38"/>
      <c r="Y22" s="267">
        <f t="shared" si="8"/>
        <v>1</v>
      </c>
      <c r="Z22" s="268" t="b">
        <v>0</v>
      </c>
      <c r="AA22" s="269" t="b">
        <v>0</v>
      </c>
      <c r="AB22" s="267">
        <f t="shared" si="9"/>
        <v>1</v>
      </c>
      <c r="AC22" s="268" t="b">
        <v>0</v>
      </c>
      <c r="AD22" s="270" t="b">
        <v>0</v>
      </c>
      <c r="AE22" s="38"/>
      <c r="AF22" s="17"/>
      <c r="AG22" s="38"/>
      <c r="AH22" s="38"/>
      <c r="AI22" s="38"/>
      <c r="AJ22" s="38"/>
      <c r="AK22" s="38"/>
      <c r="AL22" s="38"/>
      <c r="AM22" s="38"/>
      <c r="AN22" s="38"/>
    </row>
    <row r="23" spans="2:40" s="230" customFormat="1" ht="15.95" customHeight="1" x14ac:dyDescent="0.2">
      <c r="B23" s="38"/>
      <c r="C23" s="38"/>
      <c r="D23" s="38"/>
      <c r="E23" s="38"/>
      <c r="F23" s="38"/>
      <c r="G23" s="38"/>
      <c r="H23" s="38"/>
      <c r="I23" s="38"/>
      <c r="J23" s="271"/>
      <c r="K23" s="1"/>
      <c r="L23" s="38"/>
      <c r="M23" s="38"/>
      <c r="N23" s="38"/>
      <c r="O23" s="38"/>
      <c r="P23" s="38"/>
      <c r="Q23" s="38"/>
      <c r="R23" s="38"/>
      <c r="S23" s="38"/>
      <c r="T23" s="38"/>
      <c r="U23" s="38"/>
      <c r="V23" s="38"/>
      <c r="W23" s="38"/>
      <c r="X23" s="38"/>
      <c r="Y23" s="38"/>
      <c r="Z23" s="38"/>
      <c r="AA23" s="38"/>
      <c r="AB23" s="38"/>
      <c r="AC23" s="38"/>
      <c r="AD23" s="38"/>
      <c r="AE23" s="38"/>
      <c r="AF23" s="17"/>
      <c r="AG23" s="38"/>
      <c r="AH23" s="38"/>
      <c r="AI23" s="38"/>
      <c r="AJ23" s="38"/>
      <c r="AK23" s="38"/>
      <c r="AL23" s="38"/>
      <c r="AM23" s="38"/>
      <c r="AN23" s="38"/>
    </row>
    <row r="24" spans="2:40" s="230" customFormat="1" ht="15.95" customHeight="1" x14ac:dyDescent="0.2">
      <c r="B24" s="38"/>
      <c r="C24" s="38"/>
      <c r="D24" s="272" t="str">
        <f>IF(SUM(COUNTIFS(D13:D22,{"Other","Foreign entity"}))&lt;&gt;0,"If Foreign entity or Other selected, please complete the relevant table below","")</f>
        <v/>
      </c>
      <c r="E24" s="38"/>
      <c r="F24" s="38"/>
      <c r="G24" s="273"/>
      <c r="H24" s="38"/>
      <c r="I24" s="38"/>
      <c r="J24" s="38"/>
      <c r="K24" s="1"/>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row>
    <row r="25" spans="2:40" s="230" customFormat="1" ht="15.95" customHeight="1" thickBot="1" x14ac:dyDescent="0.25">
      <c r="B25" s="38"/>
      <c r="C25" s="38"/>
      <c r="D25" s="38"/>
      <c r="E25" s="38"/>
      <c r="F25" s="38"/>
      <c r="G25" s="38"/>
      <c r="H25" s="38"/>
      <c r="I25" s="38"/>
      <c r="J25" s="38"/>
      <c r="K25" s="1"/>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row>
    <row r="26" spans="2:40" s="230" customFormat="1" ht="32.1" customHeight="1" thickBot="1" x14ac:dyDescent="0.25">
      <c r="B26" s="274"/>
      <c r="C26" s="428" t="s">
        <v>757</v>
      </c>
      <c r="D26" s="473" t="s">
        <v>27</v>
      </c>
      <c r="E26" s="474"/>
      <c r="F26" s="38"/>
      <c r="G26" s="38"/>
      <c r="H26" s="38"/>
      <c r="I26" s="38"/>
      <c r="J26" s="38"/>
      <c r="K26" s="1"/>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row>
    <row r="27" spans="2:40" s="230" customFormat="1" ht="32.1" customHeight="1" x14ac:dyDescent="0.2">
      <c r="B27" s="475" t="s">
        <v>758</v>
      </c>
      <c r="C27" s="275"/>
      <c r="D27" s="478"/>
      <c r="E27" s="479"/>
      <c r="F27" s="41" t="str">
        <f>IF(N27=1,"*","")</f>
        <v/>
      </c>
      <c r="G27" s="38"/>
      <c r="H27" s="38"/>
      <c r="I27" s="38"/>
      <c r="J27" s="38"/>
      <c r="K27" s="1"/>
      <c r="L27" s="38"/>
      <c r="M27" s="38"/>
      <c r="N27" s="17">
        <f>IF(COUNTIF($D$13:$D$22,"Other")&gt;=1,IF(SUMPRODUCT(ISTEXT(C27:D27)*1)&gt;1,0,1),0)</f>
        <v>0</v>
      </c>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row>
    <row r="28" spans="2:40" s="230" customFormat="1" ht="32.1" customHeight="1" x14ac:dyDescent="0.2">
      <c r="B28" s="476"/>
      <c r="C28" s="276"/>
      <c r="D28" s="480"/>
      <c r="E28" s="481"/>
      <c r="F28" s="41" t="str">
        <f>IF(N28=1,"*","")</f>
        <v/>
      </c>
      <c r="G28" s="38"/>
      <c r="H28" s="38"/>
      <c r="I28" s="38"/>
      <c r="J28" s="38"/>
      <c r="K28" s="1"/>
      <c r="L28" s="38"/>
      <c r="M28" s="38"/>
      <c r="N28" s="17">
        <f>IF(COUNTIF($D$13:$D$22,"Other")&gt;=2,IF(SUMPRODUCT(ISTEXT(C28:D28)*1)&gt;1,0,1),0)</f>
        <v>0</v>
      </c>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row>
    <row r="29" spans="2:40" s="230" customFormat="1" ht="32.1" customHeight="1" x14ac:dyDescent="0.2">
      <c r="B29" s="476"/>
      <c r="C29" s="276"/>
      <c r="D29" s="480"/>
      <c r="E29" s="481"/>
      <c r="F29" s="41" t="str">
        <f>IF(N29=1,"*","")</f>
        <v/>
      </c>
      <c r="G29" s="38"/>
      <c r="H29" s="38"/>
      <c r="I29" s="38"/>
      <c r="J29" s="38"/>
      <c r="K29" s="1"/>
      <c r="L29" s="38"/>
      <c r="M29" s="38"/>
      <c r="N29" s="17">
        <f>IF(COUNTIF($D$13:$D$22,"Other")&gt;=3,IF(SUMPRODUCT(ISTEXT(C29:D29)*1)&gt;1,0,1),0)</f>
        <v>0</v>
      </c>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row>
    <row r="30" spans="2:40" s="230" customFormat="1" ht="32.1" customHeight="1" x14ac:dyDescent="0.2">
      <c r="B30" s="476"/>
      <c r="C30" s="276"/>
      <c r="D30" s="480"/>
      <c r="E30" s="481"/>
      <c r="F30" s="41" t="str">
        <f>IF(N30=1,"*","")</f>
        <v/>
      </c>
      <c r="G30" s="38"/>
      <c r="H30" s="38"/>
      <c r="I30" s="38"/>
      <c r="J30" s="38"/>
      <c r="K30" s="1"/>
      <c r="L30" s="38"/>
      <c r="M30" s="38"/>
      <c r="N30" s="17">
        <f>IF(COUNTIF($D$13:$D$22,"Other")&gt;=4,IF(SUMPRODUCT(ISTEXT(C30:D30)*1)&gt;1,0,1),0)</f>
        <v>0</v>
      </c>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row>
    <row r="31" spans="2:40" s="230" customFormat="1" ht="32.1" customHeight="1" thickBot="1" x14ac:dyDescent="0.25">
      <c r="B31" s="477"/>
      <c r="C31" s="277"/>
      <c r="D31" s="482"/>
      <c r="E31" s="483"/>
      <c r="F31" s="41" t="str">
        <f>IF(N31=1,"*","")</f>
        <v/>
      </c>
      <c r="G31" s="38"/>
      <c r="H31" s="38"/>
      <c r="I31" s="38"/>
      <c r="J31" s="38"/>
      <c r="K31" s="1"/>
      <c r="L31" s="38"/>
      <c r="M31" s="38"/>
      <c r="N31" s="17">
        <f>IF(COUNTIF($D$13:$D$22,"Other")&gt;=5,IF(SUMPRODUCT(ISTEXT(C31:D31)*1)&gt;1,0,1),0)</f>
        <v>0</v>
      </c>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row>
    <row r="32" spans="2:40" s="230" customFormat="1" ht="24" customHeight="1" thickBot="1" x14ac:dyDescent="0.25">
      <c r="B32" s="278"/>
      <c r="C32" s="278"/>
      <c r="D32" s="279"/>
      <c r="E32" s="280"/>
      <c r="F32" s="41"/>
      <c r="G32" s="38"/>
      <c r="H32" s="38"/>
      <c r="I32" s="38"/>
      <c r="J32" s="38"/>
      <c r="K32" s="1"/>
      <c r="L32" s="38"/>
      <c r="M32" s="38"/>
      <c r="N32" s="17"/>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row>
    <row r="33" spans="2:40" s="230" customFormat="1" ht="32.1" customHeight="1" thickBot="1" x14ac:dyDescent="0.25">
      <c r="B33" s="274"/>
      <c r="C33" s="428" t="s">
        <v>757</v>
      </c>
      <c r="D33" s="473" t="s">
        <v>27</v>
      </c>
      <c r="E33" s="474"/>
      <c r="F33" s="38"/>
      <c r="G33" s="38"/>
      <c r="H33" s="38"/>
      <c r="I33" s="38"/>
      <c r="J33" s="38"/>
      <c r="K33" s="1"/>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row>
    <row r="34" spans="2:40" s="230" customFormat="1" ht="32.1" customHeight="1" x14ac:dyDescent="0.2">
      <c r="B34" s="475" t="s">
        <v>759</v>
      </c>
      <c r="C34" s="275"/>
      <c r="D34" s="478"/>
      <c r="E34" s="479"/>
      <c r="F34" s="41" t="str">
        <f>IF(N34=1,"*","")</f>
        <v/>
      </c>
      <c r="G34" s="38"/>
      <c r="H34" s="38"/>
      <c r="I34" s="38"/>
      <c r="J34" s="38"/>
      <c r="K34" s="1"/>
      <c r="L34" s="38"/>
      <c r="M34" s="38"/>
      <c r="N34" s="17">
        <f>IF(COUNTIF($D$13:$D$22,"Foreign entity")&gt;=1,IF(SUMPRODUCT(ISTEXT(C34:D34)*1)&gt;1,0,1),0)</f>
        <v>0</v>
      </c>
      <c r="O34" s="38"/>
      <c r="P34" s="38"/>
      <c r="Q34" s="38"/>
      <c r="R34" s="38"/>
      <c r="S34" s="38"/>
      <c r="T34" s="38"/>
      <c r="U34" s="38"/>
      <c r="V34" s="38"/>
      <c r="W34" s="38"/>
      <c r="X34" s="38"/>
      <c r="Y34" s="38"/>
      <c r="Z34" s="38"/>
      <c r="AA34" s="38"/>
      <c r="AB34" s="38"/>
      <c r="AC34" s="38"/>
      <c r="AD34" s="38"/>
      <c r="AE34" s="38"/>
    </row>
    <row r="35" spans="2:40" s="230" customFormat="1" ht="32.1" customHeight="1" x14ac:dyDescent="0.2">
      <c r="B35" s="476"/>
      <c r="C35" s="276"/>
      <c r="D35" s="480"/>
      <c r="E35" s="481"/>
      <c r="F35" s="41" t="str">
        <f>IF(N35=1,"*","")</f>
        <v/>
      </c>
      <c r="G35" s="38"/>
      <c r="H35" s="38"/>
      <c r="I35" s="38"/>
      <c r="J35" s="38"/>
      <c r="K35" s="1"/>
      <c r="L35" s="38"/>
      <c r="M35" s="38"/>
      <c r="N35" s="17">
        <f>IF(COUNTIF($D$13:$D$22,"Foreign entity")&gt;=2,IF(SUMPRODUCT(ISTEXT(C35:D35)*1)&gt;1,0,1),0)</f>
        <v>0</v>
      </c>
      <c r="O35" s="38"/>
      <c r="P35" s="38"/>
      <c r="Q35" s="38"/>
      <c r="R35" s="38"/>
      <c r="S35" s="38"/>
      <c r="T35" s="38"/>
      <c r="U35" s="38"/>
      <c r="V35" s="38"/>
      <c r="W35" s="38"/>
      <c r="X35" s="38"/>
      <c r="Y35" s="38"/>
      <c r="Z35" s="38"/>
      <c r="AA35" s="38"/>
      <c r="AB35" s="38"/>
      <c r="AC35" s="38"/>
      <c r="AD35" s="38"/>
      <c r="AE35" s="38"/>
    </row>
    <row r="36" spans="2:40" s="230" customFormat="1" ht="32.1" customHeight="1" x14ac:dyDescent="0.2">
      <c r="B36" s="476"/>
      <c r="C36" s="276"/>
      <c r="D36" s="480"/>
      <c r="E36" s="481"/>
      <c r="F36" s="41" t="str">
        <f>IF(N36=1,"*","")</f>
        <v/>
      </c>
      <c r="G36" s="38"/>
      <c r="H36" s="38"/>
      <c r="I36" s="38"/>
      <c r="J36" s="38"/>
      <c r="K36" s="1"/>
      <c r="L36" s="38"/>
      <c r="M36" s="38"/>
      <c r="N36" s="17">
        <f>IF(COUNTIF($D$13:$D$22,"Foreign entity")&gt;=3,IF(SUMPRODUCT(ISTEXT(C36:D36)*1)&gt;1,0,1),0)</f>
        <v>0</v>
      </c>
      <c r="O36" s="38"/>
      <c r="P36" s="38"/>
      <c r="Q36" s="38"/>
      <c r="R36" s="38"/>
      <c r="S36" s="38"/>
      <c r="T36" s="38"/>
      <c r="U36" s="38"/>
      <c r="V36" s="38"/>
      <c r="W36" s="38"/>
      <c r="X36" s="38"/>
      <c r="Y36" s="38"/>
      <c r="Z36" s="38"/>
      <c r="AA36" s="38"/>
      <c r="AB36" s="38"/>
      <c r="AC36" s="38"/>
      <c r="AD36" s="38"/>
      <c r="AE36" s="38"/>
    </row>
    <row r="37" spans="2:40" s="230" customFormat="1" ht="32.1" customHeight="1" x14ac:dyDescent="0.2">
      <c r="B37" s="476"/>
      <c r="C37" s="276"/>
      <c r="D37" s="480"/>
      <c r="E37" s="481"/>
      <c r="F37" s="41" t="str">
        <f>IF(N37=1,"*","")</f>
        <v/>
      </c>
      <c r="G37" s="38"/>
      <c r="H37" s="38"/>
      <c r="I37" s="38"/>
      <c r="J37" s="38"/>
      <c r="K37" s="1"/>
      <c r="L37" s="38"/>
      <c r="M37" s="38"/>
      <c r="N37" s="17">
        <f>IF(COUNTIF($D$13:$D$22,"Foreign entity")&gt;=4,IF(SUMPRODUCT(ISTEXT(C37:D37)*1)&gt;1,0,1),0)</f>
        <v>0</v>
      </c>
      <c r="O37" s="38"/>
      <c r="P37" s="38"/>
      <c r="Q37" s="38"/>
      <c r="R37" s="38"/>
      <c r="S37" s="38"/>
      <c r="T37" s="38"/>
      <c r="U37" s="38"/>
      <c r="V37" s="38"/>
      <c r="W37" s="38"/>
      <c r="X37" s="38"/>
      <c r="Y37" s="38"/>
      <c r="Z37" s="38"/>
      <c r="AA37" s="38"/>
      <c r="AB37" s="38"/>
      <c r="AC37" s="38"/>
      <c r="AD37" s="38"/>
      <c r="AE37" s="38"/>
    </row>
    <row r="38" spans="2:40" s="230" customFormat="1" ht="32.1" customHeight="1" thickBot="1" x14ac:dyDescent="0.25">
      <c r="B38" s="477"/>
      <c r="C38" s="277"/>
      <c r="D38" s="482"/>
      <c r="E38" s="483"/>
      <c r="F38" s="41" t="str">
        <f>IF(N38=1,"*","")</f>
        <v/>
      </c>
      <c r="G38" s="38"/>
      <c r="H38" s="38"/>
      <c r="I38" s="38"/>
      <c r="J38" s="38"/>
      <c r="K38" s="1"/>
      <c r="L38" s="38"/>
      <c r="M38" s="38"/>
      <c r="N38" s="17">
        <f>IF(COUNTIF($D$13:$D$22,"Foreign entity")&gt;=5,IF(SUMPRODUCT(ISTEXT(C38:D38)*1)&gt;1,0,1),0)</f>
        <v>0</v>
      </c>
      <c r="O38" s="38"/>
      <c r="P38" s="38"/>
      <c r="Q38" s="38"/>
      <c r="R38" s="38"/>
      <c r="S38" s="38"/>
      <c r="T38" s="38"/>
      <c r="U38" s="38"/>
      <c r="V38" s="38"/>
      <c r="W38" s="38"/>
      <c r="X38" s="38"/>
      <c r="Y38" s="38"/>
      <c r="Z38" s="38"/>
      <c r="AA38" s="38"/>
      <c r="AB38" s="38"/>
      <c r="AC38" s="38"/>
      <c r="AD38" s="38"/>
      <c r="AE38" s="38"/>
    </row>
    <row r="39" spans="2:40" s="230" customFormat="1" ht="15.95" customHeight="1" x14ac:dyDescent="0.2">
      <c r="B39" s="38"/>
      <c r="C39" s="38"/>
      <c r="D39" s="38"/>
      <c r="E39" s="38"/>
      <c r="F39" s="38"/>
      <c r="G39" s="38"/>
      <c r="H39" s="38"/>
      <c r="I39" s="38"/>
      <c r="J39" s="38"/>
      <c r="K39" s="1"/>
      <c r="L39" s="38"/>
      <c r="M39" s="38"/>
      <c r="N39" s="38"/>
      <c r="O39" s="38"/>
      <c r="P39" s="38"/>
      <c r="Q39" s="38"/>
      <c r="R39" s="38"/>
      <c r="S39" s="38"/>
      <c r="T39" s="38"/>
      <c r="U39" s="38"/>
      <c r="V39" s="38"/>
      <c r="W39" s="38"/>
      <c r="X39" s="38"/>
      <c r="Y39" s="38"/>
      <c r="Z39" s="38"/>
      <c r="AA39" s="38"/>
      <c r="AB39" s="38"/>
      <c r="AC39" s="38"/>
      <c r="AD39" s="38"/>
      <c r="AE39" s="38"/>
    </row>
    <row r="40" spans="2:40" s="230" customFormat="1" ht="15.95" customHeight="1" thickBot="1" x14ac:dyDescent="0.25">
      <c r="B40" s="281"/>
      <c r="C40" s="282"/>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row>
    <row r="41" spans="2:40" s="230" customFormat="1" ht="39.950000000000003" customHeight="1" thickBot="1" x14ac:dyDescent="0.25">
      <c r="B41" s="283" t="s">
        <v>605</v>
      </c>
      <c r="C41" s="284" t="s">
        <v>654</v>
      </c>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row>
    <row r="42" spans="2:40" s="230" customFormat="1" ht="72" customHeight="1" x14ac:dyDescent="0.2">
      <c r="B42" s="285" t="s">
        <v>783</v>
      </c>
      <c r="C42" s="110" t="str">
        <f>IF((O42&amp;" "&amp;P42)="TRUE TRUE","Please select only one option","")</f>
        <v/>
      </c>
      <c r="D42" s="41" t="str">
        <f>IF(N42=1,"*","")</f>
        <v/>
      </c>
      <c r="E42" s="14"/>
      <c r="F42" s="14"/>
      <c r="G42" s="38"/>
      <c r="H42" s="38"/>
      <c r="I42" s="38"/>
      <c r="J42" s="38"/>
      <c r="K42" s="38"/>
      <c r="L42" s="38"/>
      <c r="M42" s="38"/>
      <c r="N42" s="17">
        <f>IF(R9="Yes",IF(D22&lt;&gt;"10+",IF(R42=1,1,0),0),0)</f>
        <v>0</v>
      </c>
      <c r="O42" s="31" t="b">
        <v>0</v>
      </c>
      <c r="P42" s="31" t="b">
        <v>0</v>
      </c>
      <c r="Q42" s="17" t="str">
        <f>IF((O42&amp;" "&amp;P42)="TRUE FALSE","Yes",IF((O42&amp;" "&amp;P42)="FALSE TRUE","No",""))</f>
        <v/>
      </c>
      <c r="R42" s="17">
        <f>IF((O42&amp;" "&amp;P42)="FALSE FALSE",1,IF((O42&amp;" "&amp;P42)="TRUE TRUE",1,0))</f>
        <v>1</v>
      </c>
      <c r="S42" s="38"/>
      <c r="T42" s="38"/>
      <c r="U42" s="38"/>
      <c r="V42" s="38"/>
      <c r="W42" s="17"/>
      <c r="X42" s="38"/>
      <c r="Y42" s="38"/>
      <c r="Z42" s="38"/>
      <c r="AA42" s="38"/>
      <c r="AB42" s="38"/>
      <c r="AC42" s="38"/>
      <c r="AD42" s="38"/>
      <c r="AE42" s="38"/>
    </row>
    <row r="43" spans="2:40" s="230" customFormat="1" ht="39.950000000000003" customHeight="1" x14ac:dyDescent="0.2">
      <c r="B43" s="286" t="s">
        <v>606</v>
      </c>
      <c r="C43" s="73"/>
      <c r="D43" s="41" t="str">
        <f>IF(N43=1,"*","")</f>
        <v/>
      </c>
      <c r="E43" s="38"/>
      <c r="F43" s="38"/>
      <c r="G43" s="38"/>
      <c r="H43" s="38"/>
      <c r="I43" s="38"/>
      <c r="J43" s="38"/>
      <c r="K43" s="38"/>
      <c r="L43" s="38"/>
      <c r="M43" s="38"/>
      <c r="N43" s="17">
        <f>IF(Q42="Yes",IF(ISTEXT(C43)=TRUE,0,1),0)</f>
        <v>0</v>
      </c>
      <c r="O43" s="38"/>
      <c r="P43" s="38"/>
      <c r="Q43" s="38"/>
      <c r="R43" s="38"/>
      <c r="S43" s="38"/>
      <c r="T43" s="38"/>
      <c r="U43" s="38"/>
      <c r="V43" s="38"/>
      <c r="W43" s="38"/>
      <c r="X43" s="38"/>
      <c r="Y43" s="38"/>
      <c r="Z43" s="38"/>
      <c r="AA43" s="38"/>
      <c r="AB43" s="38"/>
      <c r="AC43" s="38"/>
      <c r="AD43" s="38"/>
      <c r="AE43" s="38"/>
    </row>
    <row r="44" spans="2:40" s="230" customFormat="1" ht="39.950000000000003" customHeight="1" thickBot="1" x14ac:dyDescent="0.25">
      <c r="B44" s="287" t="s">
        <v>607</v>
      </c>
      <c r="C44" s="76"/>
      <c r="D44" s="41" t="str">
        <f>IF(N44=1,"*","")</f>
        <v/>
      </c>
      <c r="E44" s="38"/>
      <c r="F44" s="38"/>
      <c r="G44" s="38"/>
      <c r="H44" s="38"/>
      <c r="I44" s="38"/>
      <c r="J44" s="38"/>
      <c r="K44" s="38"/>
      <c r="L44" s="38"/>
      <c r="M44" s="38"/>
      <c r="N44" s="17">
        <f>IF(Q42="No",IF(ISNUMBER(C44)=TRUE,0,1),0)</f>
        <v>0</v>
      </c>
      <c r="O44" s="38"/>
      <c r="P44" s="38"/>
      <c r="Q44" s="38"/>
      <c r="R44" s="38"/>
      <c r="S44" s="38"/>
      <c r="T44" s="38"/>
      <c r="U44" s="38"/>
      <c r="V44" s="38"/>
      <c r="W44" s="38"/>
      <c r="X44" s="38"/>
      <c r="Y44" s="38"/>
      <c r="Z44" s="38"/>
      <c r="AA44" s="38"/>
      <c r="AB44" s="38"/>
      <c r="AC44" s="38"/>
      <c r="AD44" s="38"/>
      <c r="AE44" s="38"/>
    </row>
    <row r="45" spans="2:40" s="230" customFormat="1" ht="15.95" customHeight="1" x14ac:dyDescent="0.2">
      <c r="B45" s="169"/>
      <c r="C45" s="394"/>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row>
    <row r="46" spans="2:40" s="230" customFormat="1" ht="15.95" customHeight="1" x14ac:dyDescent="0.2">
      <c r="B46" s="288" t="str">
        <f>IF(Q42="No",IF(ISNUMBER(C44)=TRUE,"Please note that your application will not proceed until all required documentation is submitted",""),"")</f>
        <v/>
      </c>
      <c r="C46" s="288"/>
      <c r="D46" s="38"/>
      <c r="E46" s="38"/>
      <c r="F46" s="38"/>
      <c r="G46" s="38"/>
      <c r="H46" s="38"/>
      <c r="I46" s="38"/>
      <c r="J46" s="38"/>
      <c r="K46" s="38"/>
      <c r="L46" s="38"/>
      <c r="M46" s="52" t="s">
        <v>602</v>
      </c>
      <c r="N46" s="3" t="str">
        <f>IF(SUM(N9:N44)&lt;&gt;0,"Invalid","Valid")</f>
        <v>Invalid</v>
      </c>
      <c r="O46" s="38"/>
      <c r="P46" s="38"/>
      <c r="Q46" s="38"/>
      <c r="R46" s="38"/>
      <c r="S46" s="38"/>
      <c r="T46" s="38"/>
      <c r="U46" s="38"/>
      <c r="V46" s="38"/>
      <c r="W46" s="38"/>
      <c r="X46" s="38"/>
      <c r="Y46" s="38"/>
      <c r="Z46" s="38"/>
      <c r="AA46" s="38"/>
      <c r="AB46" s="38"/>
      <c r="AC46" s="38"/>
      <c r="AD46" s="38"/>
      <c r="AE46" s="38"/>
    </row>
    <row r="47" spans="2:40" s="230" customFormat="1" ht="15.95" customHeight="1" x14ac:dyDescent="0.2">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row>
    <row r="48" spans="2:40" s="230" customFormat="1" x14ac:dyDescent="0.25">
      <c r="B48" s="376" t="str">
        <f>IF(COUNTIF(N8:N46,"Invalid")=1,"Please Complete all Sections",IF(COUNTIF(N8:N46,"Invalid")=0,"All Sections Completed",IF(COUNTIF(N8:N46,"Invalid")&lt;1,"Please Ensure all sections are completed before progressing to the next section")))</f>
        <v>Please Complete all Sections</v>
      </c>
      <c r="C48" s="333"/>
      <c r="G48" s="289"/>
      <c r="H48" s="290"/>
      <c r="I48" s="289"/>
      <c r="J48" s="171"/>
      <c r="K48" s="171"/>
      <c r="L48" s="171"/>
    </row>
    <row r="49" spans="7:12" s="230" customFormat="1" ht="14.25" x14ac:dyDescent="0.25">
      <c r="G49" s="289"/>
      <c r="H49" s="290"/>
      <c r="I49" s="289"/>
      <c r="J49" s="171"/>
      <c r="K49" s="171"/>
      <c r="L49" s="171"/>
    </row>
    <row r="50" spans="7:12" s="230" customFormat="1" ht="14.25" x14ac:dyDescent="0.25">
      <c r="G50" s="289"/>
      <c r="H50" s="290"/>
      <c r="I50" s="289"/>
      <c r="J50" s="171"/>
      <c r="K50" s="171"/>
      <c r="L50" s="171"/>
    </row>
  </sheetData>
  <sheetProtection algorithmName="SHA-512" hashValue="SEpfDa6ojaKw+uWNiHkADA1QvB1Wl0R/Hu63j1UPzacbObK+OqNpidXZKChu0EyyH1fzrPezDR9dmmjWQrQnIg==" saltValue="vLlDZv7BOy5QHi+IyK9EGw==" spinCount="100000" sheet="1" objects="1" scenarios="1" selectLockedCells="1"/>
  <mergeCells count="14">
    <mergeCell ref="D33:E33"/>
    <mergeCell ref="B34:B38"/>
    <mergeCell ref="D34:E34"/>
    <mergeCell ref="D35:E35"/>
    <mergeCell ref="D36:E36"/>
    <mergeCell ref="D37:E37"/>
    <mergeCell ref="D38:E38"/>
    <mergeCell ref="D26:E26"/>
    <mergeCell ref="B27:B31"/>
    <mergeCell ref="D27:E27"/>
    <mergeCell ref="D28:E28"/>
    <mergeCell ref="D29:E29"/>
    <mergeCell ref="D30:E30"/>
    <mergeCell ref="D31:E31"/>
  </mergeCells>
  <conditionalFormatting sqref="R20">
    <cfRule type="expression" dxfId="265" priority="228">
      <formula>#REF!=1</formula>
    </cfRule>
  </conditionalFormatting>
  <conditionalFormatting sqref="R20">
    <cfRule type="expression" dxfId="264" priority="229">
      <formula>#REF!=1</formula>
    </cfRule>
  </conditionalFormatting>
  <conditionalFormatting sqref="Q20">
    <cfRule type="expression" dxfId="263" priority="230">
      <formula>#REF!=1</formula>
    </cfRule>
  </conditionalFormatting>
  <conditionalFormatting sqref="Q20:R20">
    <cfRule type="expression" dxfId="262" priority="231">
      <formula>#REF!=1</formula>
    </cfRule>
  </conditionalFormatting>
  <conditionalFormatting sqref="Q21:R21">
    <cfRule type="expression" dxfId="261" priority="226">
      <formula>#REF!=1</formula>
    </cfRule>
  </conditionalFormatting>
  <conditionalFormatting sqref="Q21">
    <cfRule type="expression" dxfId="260" priority="225">
      <formula>#REF!=1</formula>
    </cfRule>
  </conditionalFormatting>
  <conditionalFormatting sqref="R21">
    <cfRule type="expression" dxfId="259" priority="224">
      <formula>#REF!=1</formula>
    </cfRule>
  </conditionalFormatting>
  <conditionalFormatting sqref="R21">
    <cfRule type="expression" dxfId="258" priority="223">
      <formula>#REF!=1</formula>
    </cfRule>
  </conditionalFormatting>
  <conditionalFormatting sqref="O16:P16">
    <cfRule type="expression" dxfId="257" priority="219">
      <formula>#REF!=1</formula>
    </cfRule>
  </conditionalFormatting>
  <conditionalFormatting sqref="O22:P22">
    <cfRule type="expression" dxfId="256" priority="215">
      <formula>#REF!=1</formula>
    </cfRule>
  </conditionalFormatting>
  <conditionalFormatting sqref="O14:P14">
    <cfRule type="expression" dxfId="255" priority="217">
      <formula>#REF!=1</formula>
    </cfRule>
  </conditionalFormatting>
  <conditionalFormatting sqref="O13:P13">
    <cfRule type="expression" dxfId="254" priority="216">
      <formula>#REF!=1</formula>
    </cfRule>
  </conditionalFormatting>
  <conditionalFormatting sqref="O14">
    <cfRule type="expression" dxfId="253" priority="214">
      <formula>#REF!=1</formula>
    </cfRule>
  </conditionalFormatting>
  <conditionalFormatting sqref="P14">
    <cfRule type="expression" dxfId="252" priority="210">
      <formula>#REF!=1</formula>
    </cfRule>
  </conditionalFormatting>
  <conditionalFormatting sqref="O16">
    <cfRule type="expression" dxfId="251" priority="212">
      <formula>#REF!=1</formula>
    </cfRule>
  </conditionalFormatting>
  <conditionalFormatting sqref="O22">
    <cfRule type="expression" dxfId="250" priority="211">
      <formula>#REF!=1</formula>
    </cfRule>
  </conditionalFormatting>
  <conditionalFormatting sqref="P16">
    <cfRule type="expression" dxfId="249" priority="208">
      <formula>#REF!=1</formula>
    </cfRule>
  </conditionalFormatting>
  <conditionalFormatting sqref="P22">
    <cfRule type="expression" dxfId="248" priority="207">
      <formula>#REF!=1</formula>
    </cfRule>
  </conditionalFormatting>
  <conditionalFormatting sqref="O17:P17">
    <cfRule type="expression" dxfId="247" priority="205">
      <formula>#REF!=1</formula>
    </cfRule>
  </conditionalFormatting>
  <conditionalFormatting sqref="O17">
    <cfRule type="expression" dxfId="246" priority="204">
      <formula>#REF!=1</formula>
    </cfRule>
  </conditionalFormatting>
  <conditionalFormatting sqref="P17">
    <cfRule type="expression" dxfId="245" priority="203">
      <formula>#REF!=1</formula>
    </cfRule>
  </conditionalFormatting>
  <conditionalFormatting sqref="O18:P18">
    <cfRule type="expression" dxfId="244" priority="201">
      <formula>#REF!=1</formula>
    </cfRule>
  </conditionalFormatting>
  <conditionalFormatting sqref="O18">
    <cfRule type="expression" dxfId="243" priority="200">
      <formula>#REF!=1</formula>
    </cfRule>
  </conditionalFormatting>
  <conditionalFormatting sqref="P18">
    <cfRule type="expression" dxfId="242" priority="199">
      <formula>#REF!=1</formula>
    </cfRule>
  </conditionalFormatting>
  <conditionalFormatting sqref="O19:P19">
    <cfRule type="expression" dxfId="241" priority="197">
      <formula>#REF!=1</formula>
    </cfRule>
  </conditionalFormatting>
  <conditionalFormatting sqref="O19">
    <cfRule type="expression" dxfId="240" priority="196">
      <formula>#REF!=1</formula>
    </cfRule>
  </conditionalFormatting>
  <conditionalFormatting sqref="P19">
    <cfRule type="expression" dxfId="239" priority="195">
      <formula>#REF!=1</formula>
    </cfRule>
  </conditionalFormatting>
  <conditionalFormatting sqref="O20:P20">
    <cfRule type="expression" dxfId="238" priority="193">
      <formula>#REF!=1</formula>
    </cfRule>
  </conditionalFormatting>
  <conditionalFormatting sqref="O20">
    <cfRule type="expression" dxfId="237" priority="192">
      <formula>#REF!=1</formula>
    </cfRule>
  </conditionalFormatting>
  <conditionalFormatting sqref="P20">
    <cfRule type="expression" dxfId="236" priority="191">
      <formula>#REF!=1</formula>
    </cfRule>
  </conditionalFormatting>
  <conditionalFormatting sqref="O21:P21">
    <cfRule type="expression" dxfId="235" priority="189">
      <formula>#REF!=1</formula>
    </cfRule>
  </conditionalFormatting>
  <conditionalFormatting sqref="O21">
    <cfRule type="expression" dxfId="234" priority="188">
      <formula>#REF!=1</formula>
    </cfRule>
  </conditionalFormatting>
  <conditionalFormatting sqref="P21">
    <cfRule type="expression" dxfId="233" priority="187">
      <formula>#REF!=1</formula>
    </cfRule>
  </conditionalFormatting>
  <conditionalFormatting sqref="S16:T16">
    <cfRule type="expression" dxfId="232" priority="186">
      <formula>#REF!=1</formula>
    </cfRule>
  </conditionalFormatting>
  <conditionalFormatting sqref="S15:T15">
    <cfRule type="expression" dxfId="231" priority="185">
      <formula>#REF!=1</formula>
    </cfRule>
  </conditionalFormatting>
  <conditionalFormatting sqref="S14:T14">
    <cfRule type="expression" dxfId="230" priority="184">
      <formula>#REF!=1</formula>
    </cfRule>
  </conditionalFormatting>
  <conditionalFormatting sqref="S13:U22">
    <cfRule type="expression" dxfId="229" priority="183">
      <formula>#REF!=1</formula>
    </cfRule>
  </conditionalFormatting>
  <conditionalFormatting sqref="S22:T22">
    <cfRule type="expression" dxfId="228" priority="182">
      <formula>#REF!=1</formula>
    </cfRule>
  </conditionalFormatting>
  <conditionalFormatting sqref="T14">
    <cfRule type="expression" dxfId="227" priority="181">
      <formula>#REF!=1</formula>
    </cfRule>
  </conditionalFormatting>
  <conditionalFormatting sqref="T15">
    <cfRule type="expression" dxfId="226" priority="180">
      <formula>#REF!=1</formula>
    </cfRule>
  </conditionalFormatting>
  <conditionalFormatting sqref="T16">
    <cfRule type="expression" dxfId="225" priority="179">
      <formula>#REF!=1</formula>
    </cfRule>
  </conditionalFormatting>
  <conditionalFormatting sqref="T22">
    <cfRule type="expression" dxfId="224" priority="178">
      <formula>#REF!=1</formula>
    </cfRule>
  </conditionalFormatting>
  <conditionalFormatting sqref="S14">
    <cfRule type="expression" dxfId="223" priority="177">
      <formula>#REF!=1</formula>
    </cfRule>
  </conditionalFormatting>
  <conditionalFormatting sqref="S15">
    <cfRule type="expression" dxfId="222" priority="176">
      <formula>#REF!=1</formula>
    </cfRule>
  </conditionalFormatting>
  <conditionalFormatting sqref="S16">
    <cfRule type="expression" dxfId="221" priority="175">
      <formula>#REF!=1</formula>
    </cfRule>
  </conditionalFormatting>
  <conditionalFormatting sqref="S22">
    <cfRule type="expression" dxfId="220" priority="174">
      <formula>#REF!=1</formula>
    </cfRule>
  </conditionalFormatting>
  <conditionalFormatting sqref="S13:S22">
    <cfRule type="expression" dxfId="219" priority="173">
      <formula>#REF!=1</formula>
    </cfRule>
  </conditionalFormatting>
  <conditionalFormatting sqref="S13:S22">
    <cfRule type="expression" dxfId="218" priority="172">
      <formula>#REF!=1</formula>
    </cfRule>
  </conditionalFormatting>
  <conditionalFormatting sqref="S14">
    <cfRule type="expression" dxfId="217" priority="171">
      <formula>#REF!=1</formula>
    </cfRule>
  </conditionalFormatting>
  <conditionalFormatting sqref="S14">
    <cfRule type="expression" dxfId="216" priority="170">
      <formula>#REF!=1</formula>
    </cfRule>
  </conditionalFormatting>
  <conditionalFormatting sqref="S14">
    <cfRule type="expression" dxfId="215" priority="169">
      <formula>#REF!=1</formula>
    </cfRule>
  </conditionalFormatting>
  <conditionalFormatting sqref="S15">
    <cfRule type="expression" dxfId="214" priority="168">
      <formula>#REF!=1</formula>
    </cfRule>
  </conditionalFormatting>
  <conditionalFormatting sqref="S15">
    <cfRule type="expression" dxfId="213" priority="167">
      <formula>#REF!=1</formula>
    </cfRule>
  </conditionalFormatting>
  <conditionalFormatting sqref="S15">
    <cfRule type="expression" dxfId="212" priority="166">
      <formula>#REF!=1</formula>
    </cfRule>
  </conditionalFormatting>
  <conditionalFormatting sqref="S16">
    <cfRule type="expression" dxfId="211" priority="165">
      <formula>#REF!=1</formula>
    </cfRule>
  </conditionalFormatting>
  <conditionalFormatting sqref="S16">
    <cfRule type="expression" dxfId="210" priority="164">
      <formula>#REF!=1</formula>
    </cfRule>
  </conditionalFormatting>
  <conditionalFormatting sqref="S16">
    <cfRule type="expression" dxfId="209" priority="163">
      <formula>#REF!=1</formula>
    </cfRule>
  </conditionalFormatting>
  <conditionalFormatting sqref="S22">
    <cfRule type="expression" dxfId="208" priority="162">
      <formula>#REF!=1</formula>
    </cfRule>
  </conditionalFormatting>
  <conditionalFormatting sqref="S22">
    <cfRule type="expression" dxfId="207" priority="161">
      <formula>#REF!=1</formula>
    </cfRule>
  </conditionalFormatting>
  <conditionalFormatting sqref="S22">
    <cfRule type="expression" dxfId="206" priority="160">
      <formula>#REF!=1</formula>
    </cfRule>
  </conditionalFormatting>
  <conditionalFormatting sqref="S14">
    <cfRule type="expression" dxfId="205" priority="159">
      <formula>#REF!=1</formula>
    </cfRule>
  </conditionalFormatting>
  <conditionalFormatting sqref="S14">
    <cfRule type="expression" dxfId="204" priority="158">
      <formula>#REF!=1</formula>
    </cfRule>
  </conditionalFormatting>
  <conditionalFormatting sqref="S14">
    <cfRule type="expression" dxfId="203" priority="157">
      <formula>#REF!=1</formula>
    </cfRule>
  </conditionalFormatting>
  <conditionalFormatting sqref="S15">
    <cfRule type="expression" dxfId="202" priority="156">
      <formula>#REF!=1</formula>
    </cfRule>
  </conditionalFormatting>
  <conditionalFormatting sqref="S15">
    <cfRule type="expression" dxfId="201" priority="155">
      <formula>#REF!=1</formula>
    </cfRule>
  </conditionalFormatting>
  <conditionalFormatting sqref="S15">
    <cfRule type="expression" dxfId="200" priority="154">
      <formula>#REF!=1</formula>
    </cfRule>
  </conditionalFormatting>
  <conditionalFormatting sqref="S16">
    <cfRule type="expression" dxfId="199" priority="153">
      <formula>#REF!=1</formula>
    </cfRule>
  </conditionalFormatting>
  <conditionalFormatting sqref="S16">
    <cfRule type="expression" dxfId="198" priority="152">
      <formula>#REF!=1</formula>
    </cfRule>
  </conditionalFormatting>
  <conditionalFormatting sqref="S22">
    <cfRule type="expression" dxfId="197" priority="150">
      <formula>#REF!=1</formula>
    </cfRule>
  </conditionalFormatting>
  <conditionalFormatting sqref="S22">
    <cfRule type="expression" dxfId="196" priority="149">
      <formula>#REF!=1</formula>
    </cfRule>
  </conditionalFormatting>
  <conditionalFormatting sqref="S22">
    <cfRule type="expression" dxfId="195" priority="148">
      <formula>#REF!=1</formula>
    </cfRule>
  </conditionalFormatting>
  <conditionalFormatting sqref="T13:T22">
    <cfRule type="expression" dxfId="194" priority="147">
      <formula>#REF!=1</formula>
    </cfRule>
  </conditionalFormatting>
  <conditionalFormatting sqref="T13:T22">
    <cfRule type="expression" dxfId="193" priority="146">
      <formula>#REF!=1</formula>
    </cfRule>
  </conditionalFormatting>
  <conditionalFormatting sqref="T15">
    <cfRule type="expression" dxfId="192" priority="145">
      <formula>#REF!=1</formula>
    </cfRule>
  </conditionalFormatting>
  <conditionalFormatting sqref="T15">
    <cfRule type="expression" dxfId="191" priority="144">
      <formula>#REF!=1</formula>
    </cfRule>
  </conditionalFormatting>
  <conditionalFormatting sqref="T16">
    <cfRule type="expression" dxfId="190" priority="143">
      <formula>#REF!=1</formula>
    </cfRule>
  </conditionalFormatting>
  <conditionalFormatting sqref="T16">
    <cfRule type="expression" dxfId="189" priority="142">
      <formula>#REF!=1</formula>
    </cfRule>
  </conditionalFormatting>
  <conditionalFormatting sqref="T22">
    <cfRule type="expression" dxfId="188" priority="141">
      <formula>#REF!=1</formula>
    </cfRule>
  </conditionalFormatting>
  <conditionalFormatting sqref="T22">
    <cfRule type="expression" dxfId="187" priority="140">
      <formula>#REF!=1</formula>
    </cfRule>
  </conditionalFormatting>
  <conditionalFormatting sqref="T16">
    <cfRule type="expression" dxfId="186" priority="139">
      <formula>#REF!=1</formula>
    </cfRule>
  </conditionalFormatting>
  <conditionalFormatting sqref="T16">
    <cfRule type="expression" dxfId="185" priority="138">
      <formula>#REF!=1</formula>
    </cfRule>
  </conditionalFormatting>
  <conditionalFormatting sqref="T16">
    <cfRule type="expression" dxfId="184" priority="137">
      <formula>#REF!=1</formula>
    </cfRule>
  </conditionalFormatting>
  <conditionalFormatting sqref="T16">
    <cfRule type="expression" dxfId="183" priority="136">
      <formula>#REF!=1</formula>
    </cfRule>
  </conditionalFormatting>
  <conditionalFormatting sqref="T22">
    <cfRule type="expression" dxfId="182" priority="135">
      <formula>#REF!=1</formula>
    </cfRule>
  </conditionalFormatting>
  <conditionalFormatting sqref="T22">
    <cfRule type="expression" dxfId="181" priority="134">
      <formula>#REF!=1</formula>
    </cfRule>
  </conditionalFormatting>
  <conditionalFormatting sqref="T22">
    <cfRule type="expression" dxfId="180" priority="133">
      <formula>#REF!=1</formula>
    </cfRule>
  </conditionalFormatting>
  <conditionalFormatting sqref="T22">
    <cfRule type="expression" dxfId="179" priority="132">
      <formula>#REF!=1</formula>
    </cfRule>
  </conditionalFormatting>
  <conditionalFormatting sqref="T14">
    <cfRule type="expression" dxfId="178" priority="131">
      <formula>#REF!=1</formula>
    </cfRule>
  </conditionalFormatting>
  <conditionalFormatting sqref="T14">
    <cfRule type="expression" dxfId="177" priority="129">
      <formula>#REF!=1</formula>
    </cfRule>
  </conditionalFormatting>
  <conditionalFormatting sqref="T14">
    <cfRule type="expression" dxfId="176" priority="128">
      <formula>#REF!=1</formula>
    </cfRule>
  </conditionalFormatting>
  <conditionalFormatting sqref="T13:T22">
    <cfRule type="expression" dxfId="175" priority="127">
      <formula>#REF!=1</formula>
    </cfRule>
  </conditionalFormatting>
  <conditionalFormatting sqref="T13:T22">
    <cfRule type="expression" dxfId="174" priority="126">
      <formula>#REF!=1</formula>
    </cfRule>
  </conditionalFormatting>
  <conditionalFormatting sqref="T13:T22">
    <cfRule type="expression" dxfId="173" priority="125">
      <formula>#REF!=1</formula>
    </cfRule>
  </conditionalFormatting>
  <conditionalFormatting sqref="T13:T22">
    <cfRule type="expression" dxfId="172" priority="124">
      <formula>#REF!=1</formula>
    </cfRule>
  </conditionalFormatting>
  <conditionalFormatting sqref="S17:T17">
    <cfRule type="expression" dxfId="171" priority="122">
      <formula>#REF!=1</formula>
    </cfRule>
  </conditionalFormatting>
  <conditionalFormatting sqref="T17">
    <cfRule type="expression" dxfId="170" priority="121">
      <formula>#REF!=1</formula>
    </cfRule>
  </conditionalFormatting>
  <conditionalFormatting sqref="S17">
    <cfRule type="expression" dxfId="169" priority="120">
      <formula>#REF!=1</formula>
    </cfRule>
  </conditionalFormatting>
  <conditionalFormatting sqref="S17">
    <cfRule type="expression" dxfId="168" priority="119">
      <formula>#REF!=1</formula>
    </cfRule>
  </conditionalFormatting>
  <conditionalFormatting sqref="S17">
    <cfRule type="expression" dxfId="167" priority="118">
      <formula>#REF!=1</formula>
    </cfRule>
  </conditionalFormatting>
  <conditionalFormatting sqref="S17">
    <cfRule type="expression" dxfId="166" priority="117">
      <formula>#REF!=1</formula>
    </cfRule>
  </conditionalFormatting>
  <conditionalFormatting sqref="S17">
    <cfRule type="expression" dxfId="165" priority="116">
      <formula>#REF!=1</formula>
    </cfRule>
  </conditionalFormatting>
  <conditionalFormatting sqref="S17">
    <cfRule type="expression" dxfId="164" priority="115">
      <formula>#REF!=1</formula>
    </cfRule>
  </conditionalFormatting>
  <conditionalFormatting sqref="S17">
    <cfRule type="expression" dxfId="163" priority="114">
      <formula>#REF!=1</formula>
    </cfRule>
  </conditionalFormatting>
  <conditionalFormatting sqref="T17">
    <cfRule type="expression" dxfId="162" priority="113">
      <formula>#REF!=1</formula>
    </cfRule>
  </conditionalFormatting>
  <conditionalFormatting sqref="T17">
    <cfRule type="expression" dxfId="161" priority="112">
      <formula>#REF!=1</formula>
    </cfRule>
  </conditionalFormatting>
  <conditionalFormatting sqref="T17">
    <cfRule type="expression" dxfId="160" priority="111">
      <formula>#REF!=1</formula>
    </cfRule>
  </conditionalFormatting>
  <conditionalFormatting sqref="T17">
    <cfRule type="expression" dxfId="159" priority="110">
      <formula>#REF!=1</formula>
    </cfRule>
  </conditionalFormatting>
  <conditionalFormatting sqref="T17">
    <cfRule type="expression" dxfId="158" priority="108">
      <formula>#REF!=1</formula>
    </cfRule>
  </conditionalFormatting>
  <conditionalFormatting sqref="S18:T18">
    <cfRule type="expression" dxfId="157" priority="106">
      <formula>#REF!=1</formula>
    </cfRule>
  </conditionalFormatting>
  <conditionalFormatting sqref="T18">
    <cfRule type="expression" dxfId="156" priority="105">
      <formula>#REF!=1</formula>
    </cfRule>
  </conditionalFormatting>
  <conditionalFormatting sqref="S18">
    <cfRule type="expression" dxfId="155" priority="104">
      <formula>#REF!=1</formula>
    </cfRule>
  </conditionalFormatting>
  <conditionalFormatting sqref="S18">
    <cfRule type="expression" dxfId="154" priority="103">
      <formula>#REF!=1</formula>
    </cfRule>
  </conditionalFormatting>
  <conditionalFormatting sqref="S18">
    <cfRule type="expression" dxfId="153" priority="102">
      <formula>#REF!=1</formula>
    </cfRule>
  </conditionalFormatting>
  <conditionalFormatting sqref="S18">
    <cfRule type="expression" dxfId="152" priority="101">
      <formula>#REF!=1</formula>
    </cfRule>
  </conditionalFormatting>
  <conditionalFormatting sqref="S18">
    <cfRule type="expression" dxfId="151" priority="100">
      <formula>#REF!=1</formula>
    </cfRule>
  </conditionalFormatting>
  <conditionalFormatting sqref="S18">
    <cfRule type="expression" dxfId="150" priority="99">
      <formula>#REF!=1</formula>
    </cfRule>
  </conditionalFormatting>
  <conditionalFormatting sqref="S18">
    <cfRule type="expression" dxfId="149" priority="98">
      <formula>#REF!=1</formula>
    </cfRule>
  </conditionalFormatting>
  <conditionalFormatting sqref="T18">
    <cfRule type="expression" dxfId="148" priority="97">
      <formula>#REF!=1</formula>
    </cfRule>
  </conditionalFormatting>
  <conditionalFormatting sqref="T18">
    <cfRule type="expression" dxfId="147" priority="96">
      <formula>#REF!=1</formula>
    </cfRule>
  </conditionalFormatting>
  <conditionalFormatting sqref="T18">
    <cfRule type="expression" dxfId="146" priority="95">
      <formula>#REF!=1</formula>
    </cfRule>
  </conditionalFormatting>
  <conditionalFormatting sqref="T18">
    <cfRule type="expression" dxfId="145" priority="94">
      <formula>#REF!=1</formula>
    </cfRule>
  </conditionalFormatting>
  <conditionalFormatting sqref="T18">
    <cfRule type="expression" dxfId="144" priority="93">
      <formula>#REF!=1</formula>
    </cfRule>
  </conditionalFormatting>
  <conditionalFormatting sqref="T18">
    <cfRule type="expression" dxfId="143" priority="92">
      <formula>#REF!=1</formula>
    </cfRule>
  </conditionalFormatting>
  <conditionalFormatting sqref="S19:T19">
    <cfRule type="expression" dxfId="142" priority="90">
      <formula>#REF!=1</formula>
    </cfRule>
  </conditionalFormatting>
  <conditionalFormatting sqref="T19">
    <cfRule type="expression" dxfId="141" priority="89">
      <formula>#REF!=1</formula>
    </cfRule>
  </conditionalFormatting>
  <conditionalFormatting sqref="S19">
    <cfRule type="expression" dxfId="140" priority="87">
      <formula>#REF!=1</formula>
    </cfRule>
  </conditionalFormatting>
  <conditionalFormatting sqref="S19">
    <cfRule type="expression" dxfId="139" priority="86">
      <formula>#REF!=1</formula>
    </cfRule>
  </conditionalFormatting>
  <conditionalFormatting sqref="S19">
    <cfRule type="expression" dxfId="138" priority="85">
      <formula>#REF!=1</formula>
    </cfRule>
  </conditionalFormatting>
  <conditionalFormatting sqref="S19">
    <cfRule type="expression" dxfId="137" priority="84">
      <formula>#REF!=1</formula>
    </cfRule>
  </conditionalFormatting>
  <conditionalFormatting sqref="S19">
    <cfRule type="expression" dxfId="136" priority="83">
      <formula>#REF!=1</formula>
    </cfRule>
  </conditionalFormatting>
  <conditionalFormatting sqref="S19">
    <cfRule type="expression" dxfId="135" priority="82">
      <formula>#REF!=1</formula>
    </cfRule>
  </conditionalFormatting>
  <conditionalFormatting sqref="T19">
    <cfRule type="expression" dxfId="134" priority="81">
      <formula>#REF!=1</formula>
    </cfRule>
  </conditionalFormatting>
  <conditionalFormatting sqref="T19">
    <cfRule type="expression" dxfId="133" priority="80">
      <formula>#REF!=1</formula>
    </cfRule>
  </conditionalFormatting>
  <conditionalFormatting sqref="T19">
    <cfRule type="expression" dxfId="132" priority="79">
      <formula>#REF!=1</formula>
    </cfRule>
  </conditionalFormatting>
  <conditionalFormatting sqref="T19">
    <cfRule type="expression" dxfId="131" priority="78">
      <formula>#REF!=1</formula>
    </cfRule>
  </conditionalFormatting>
  <conditionalFormatting sqref="T19">
    <cfRule type="expression" dxfId="130" priority="77">
      <formula>#REF!=1</formula>
    </cfRule>
  </conditionalFormatting>
  <conditionalFormatting sqref="T19">
    <cfRule type="expression" dxfId="129" priority="76">
      <formula>#REF!=1</formula>
    </cfRule>
  </conditionalFormatting>
  <conditionalFormatting sqref="S20:T20">
    <cfRule type="expression" dxfId="128" priority="74">
      <formula>#REF!=1</formula>
    </cfRule>
  </conditionalFormatting>
  <conditionalFormatting sqref="T20">
    <cfRule type="expression" dxfId="127" priority="73">
      <formula>#REF!=1</formula>
    </cfRule>
  </conditionalFormatting>
  <conditionalFormatting sqref="S20">
    <cfRule type="expression" dxfId="126" priority="72">
      <formula>#REF!=1</formula>
    </cfRule>
  </conditionalFormatting>
  <conditionalFormatting sqref="S20">
    <cfRule type="expression" dxfId="125" priority="71">
      <formula>#REF!=1</formula>
    </cfRule>
  </conditionalFormatting>
  <conditionalFormatting sqref="S20">
    <cfRule type="expression" dxfId="124" priority="70">
      <formula>#REF!=1</formula>
    </cfRule>
  </conditionalFormatting>
  <conditionalFormatting sqref="S20">
    <cfRule type="expression" dxfId="123" priority="69">
      <formula>#REF!=1</formula>
    </cfRule>
  </conditionalFormatting>
  <conditionalFormatting sqref="S20">
    <cfRule type="expression" dxfId="122" priority="68">
      <formula>#REF!=1</formula>
    </cfRule>
  </conditionalFormatting>
  <conditionalFormatting sqref="S20">
    <cfRule type="expression" dxfId="121" priority="66">
      <formula>#REF!=1</formula>
    </cfRule>
  </conditionalFormatting>
  <conditionalFormatting sqref="T20">
    <cfRule type="expression" dxfId="120" priority="65">
      <formula>#REF!=1</formula>
    </cfRule>
  </conditionalFormatting>
  <conditionalFormatting sqref="T20">
    <cfRule type="expression" dxfId="119" priority="64">
      <formula>#REF!=1</formula>
    </cfRule>
  </conditionalFormatting>
  <conditionalFormatting sqref="T20">
    <cfRule type="expression" dxfId="118" priority="63">
      <formula>#REF!=1</formula>
    </cfRule>
  </conditionalFormatting>
  <conditionalFormatting sqref="T20">
    <cfRule type="expression" dxfId="117" priority="62">
      <formula>#REF!=1</formula>
    </cfRule>
  </conditionalFormatting>
  <conditionalFormatting sqref="T20">
    <cfRule type="expression" dxfId="116" priority="61">
      <formula>#REF!=1</formula>
    </cfRule>
  </conditionalFormatting>
  <conditionalFormatting sqref="T20">
    <cfRule type="expression" dxfId="115" priority="60">
      <formula>#REF!=1</formula>
    </cfRule>
  </conditionalFormatting>
  <conditionalFormatting sqref="S21:T21">
    <cfRule type="expression" dxfId="114" priority="58">
      <formula>#REF!=1</formula>
    </cfRule>
  </conditionalFormatting>
  <conditionalFormatting sqref="T21">
    <cfRule type="expression" dxfId="113" priority="57">
      <formula>#REF!=1</formula>
    </cfRule>
  </conditionalFormatting>
  <conditionalFormatting sqref="S21">
    <cfRule type="expression" dxfId="112" priority="56">
      <formula>#REF!=1</formula>
    </cfRule>
  </conditionalFormatting>
  <conditionalFormatting sqref="S21">
    <cfRule type="expression" dxfId="111" priority="55">
      <formula>#REF!=1</formula>
    </cfRule>
  </conditionalFormatting>
  <conditionalFormatting sqref="S21">
    <cfRule type="expression" dxfId="110" priority="54">
      <formula>#REF!=1</formula>
    </cfRule>
  </conditionalFormatting>
  <conditionalFormatting sqref="S21">
    <cfRule type="expression" dxfId="109" priority="53">
      <formula>#REF!=1</formula>
    </cfRule>
  </conditionalFormatting>
  <conditionalFormatting sqref="S21">
    <cfRule type="expression" dxfId="108" priority="52">
      <formula>#REF!=1</formula>
    </cfRule>
  </conditionalFormatting>
  <conditionalFormatting sqref="S21">
    <cfRule type="expression" dxfId="107" priority="51">
      <formula>#REF!=1</formula>
    </cfRule>
  </conditionalFormatting>
  <conditionalFormatting sqref="S21">
    <cfRule type="expression" dxfId="106" priority="50">
      <formula>#REF!=1</formula>
    </cfRule>
  </conditionalFormatting>
  <conditionalFormatting sqref="T21">
    <cfRule type="expression" dxfId="105" priority="49">
      <formula>#REF!=1</formula>
    </cfRule>
  </conditionalFormatting>
  <conditionalFormatting sqref="T21">
    <cfRule type="expression" dxfId="104" priority="48">
      <formula>#REF!=1</formula>
    </cfRule>
  </conditionalFormatting>
  <conditionalFormatting sqref="T21">
    <cfRule type="expression" dxfId="103" priority="47">
      <formula>#REF!=1</formula>
    </cfRule>
  </conditionalFormatting>
  <conditionalFormatting sqref="T21">
    <cfRule type="expression" dxfId="102" priority="45">
      <formula>#REF!=1</formula>
    </cfRule>
  </conditionalFormatting>
  <conditionalFormatting sqref="T21">
    <cfRule type="expression" dxfId="101" priority="46">
      <formula>#REF!=1</formula>
    </cfRule>
  </conditionalFormatting>
  <conditionalFormatting sqref="T21">
    <cfRule type="expression" dxfId="100" priority="44">
      <formula>#REF!=1</formula>
    </cfRule>
  </conditionalFormatting>
  <conditionalFormatting sqref="U15">
    <cfRule type="expression" dxfId="99" priority="43">
      <formula>#REF!=1</formula>
    </cfRule>
  </conditionalFormatting>
  <conditionalFormatting sqref="U16">
    <cfRule type="expression" dxfId="98" priority="42">
      <formula>#REF!=1</formula>
    </cfRule>
  </conditionalFormatting>
  <conditionalFormatting sqref="U17">
    <cfRule type="expression" dxfId="97" priority="41">
      <formula>#REF!=1</formula>
    </cfRule>
  </conditionalFormatting>
  <conditionalFormatting sqref="U18">
    <cfRule type="expression" dxfId="96" priority="40">
      <formula>#REF!=1</formula>
    </cfRule>
  </conditionalFormatting>
  <conditionalFormatting sqref="U20">
    <cfRule type="expression" dxfId="95" priority="38">
      <formula>#REF!=1</formula>
    </cfRule>
  </conditionalFormatting>
  <conditionalFormatting sqref="U19">
    <cfRule type="expression" dxfId="94" priority="39">
      <formula>#REF!=1</formula>
    </cfRule>
  </conditionalFormatting>
  <conditionalFormatting sqref="Q22:R22">
    <cfRule type="expression" dxfId="93" priority="260">
      <formula>#REF!=1</formula>
    </cfRule>
  </conditionalFormatting>
  <conditionalFormatting sqref="Q13:R13 Q14:Q22">
    <cfRule type="expression" dxfId="92" priority="261">
      <formula>#REF!=1</formula>
    </cfRule>
  </conditionalFormatting>
  <conditionalFormatting sqref="Q14:R14">
    <cfRule type="expression" dxfId="91" priority="262">
      <formula>#REF!=1</formula>
    </cfRule>
  </conditionalFormatting>
  <conditionalFormatting sqref="Q15:R15">
    <cfRule type="expression" dxfId="90" priority="263">
      <formula>#REF!=1</formula>
    </cfRule>
  </conditionalFormatting>
  <conditionalFormatting sqref="Q16:R16">
    <cfRule type="expression" dxfId="89" priority="264">
      <formula>#REF!=1</formula>
    </cfRule>
  </conditionalFormatting>
  <conditionalFormatting sqref="Q14">
    <cfRule type="expression" dxfId="88" priority="259">
      <formula>#REF!=1</formula>
    </cfRule>
  </conditionalFormatting>
  <conditionalFormatting sqref="Q15">
    <cfRule type="expression" dxfId="87" priority="258">
      <formula>#REF!=1</formula>
    </cfRule>
  </conditionalFormatting>
  <conditionalFormatting sqref="Q16">
    <cfRule type="expression" dxfId="86" priority="257">
      <formula>#REF!=1</formula>
    </cfRule>
  </conditionalFormatting>
  <conditionalFormatting sqref="Q22">
    <cfRule type="expression" dxfId="85" priority="256">
      <formula>#REF!=1</formula>
    </cfRule>
  </conditionalFormatting>
  <conditionalFormatting sqref="R14">
    <cfRule type="expression" dxfId="84" priority="255">
      <formula>#REF!=1</formula>
    </cfRule>
  </conditionalFormatting>
  <conditionalFormatting sqref="R15">
    <cfRule type="expression" dxfId="83" priority="254">
      <formula>#REF!=1</formula>
    </cfRule>
  </conditionalFormatting>
  <conditionalFormatting sqref="R16">
    <cfRule type="expression" dxfId="82" priority="253">
      <formula>#REF!=1</formula>
    </cfRule>
  </conditionalFormatting>
  <conditionalFormatting sqref="R22">
    <cfRule type="expression" dxfId="81" priority="252">
      <formula>#REF!=1</formula>
    </cfRule>
  </conditionalFormatting>
  <conditionalFormatting sqref="R14">
    <cfRule type="expression" dxfId="80" priority="251">
      <formula>#REF!=1</formula>
    </cfRule>
  </conditionalFormatting>
  <conditionalFormatting sqref="R15">
    <cfRule type="expression" dxfId="79" priority="250">
      <formula>#REF!=1</formula>
    </cfRule>
  </conditionalFormatting>
  <conditionalFormatting sqref="R16">
    <cfRule type="expression" dxfId="78" priority="249">
      <formula>#REF!=1</formula>
    </cfRule>
  </conditionalFormatting>
  <conditionalFormatting sqref="R22">
    <cfRule type="expression" dxfId="77" priority="248">
      <formula>#REF!=1</formula>
    </cfRule>
  </conditionalFormatting>
  <conditionalFormatting sqref="Q17:R17">
    <cfRule type="expression" dxfId="76" priority="247">
      <formula>#REF!="No"</formula>
    </cfRule>
  </conditionalFormatting>
  <conditionalFormatting sqref="Q17:R17">
    <cfRule type="expression" dxfId="75" priority="246">
      <formula>#REF!=1</formula>
    </cfRule>
  </conditionalFormatting>
  <conditionalFormatting sqref="Q17">
    <cfRule type="expression" dxfId="74" priority="245">
      <formula>#REF!=1</formula>
    </cfRule>
  </conditionalFormatting>
  <conditionalFormatting sqref="R17">
    <cfRule type="expression" dxfId="73" priority="244">
      <formula>#REF!=1</formula>
    </cfRule>
  </conditionalFormatting>
  <conditionalFormatting sqref="R17">
    <cfRule type="expression" dxfId="72" priority="243">
      <formula>#REF!=1</formula>
    </cfRule>
  </conditionalFormatting>
  <conditionalFormatting sqref="Q18:R18">
    <cfRule type="expression" dxfId="71" priority="242">
      <formula>#REF!="No"</formula>
    </cfRule>
  </conditionalFormatting>
  <conditionalFormatting sqref="Q18:R18">
    <cfRule type="expression" dxfId="70" priority="241">
      <formula>#REF!=1</formula>
    </cfRule>
  </conditionalFormatting>
  <conditionalFormatting sqref="Q18">
    <cfRule type="expression" dxfId="69" priority="240">
      <formula>#REF!=1</formula>
    </cfRule>
  </conditionalFormatting>
  <conditionalFormatting sqref="R18">
    <cfRule type="expression" dxfId="68" priority="239">
      <formula>#REF!=1</formula>
    </cfRule>
  </conditionalFormatting>
  <conditionalFormatting sqref="R18">
    <cfRule type="expression" dxfId="67" priority="238">
      <formula>#REF!=1</formula>
    </cfRule>
  </conditionalFormatting>
  <conditionalFormatting sqref="Q19:R19">
    <cfRule type="expression" dxfId="66" priority="237">
      <formula>#REF!="No"</formula>
    </cfRule>
  </conditionalFormatting>
  <conditionalFormatting sqref="Q19:R19">
    <cfRule type="expression" dxfId="65" priority="236">
      <formula>#REF!=1</formula>
    </cfRule>
  </conditionalFormatting>
  <conditionalFormatting sqref="Q19">
    <cfRule type="expression" dxfId="64" priority="235">
      <formula>#REF!=1</formula>
    </cfRule>
  </conditionalFormatting>
  <conditionalFormatting sqref="R19">
    <cfRule type="expression" dxfId="63" priority="234">
      <formula>#REF!=1</formula>
    </cfRule>
  </conditionalFormatting>
  <conditionalFormatting sqref="R19">
    <cfRule type="expression" dxfId="62" priority="233">
      <formula>#REF!=1</formula>
    </cfRule>
  </conditionalFormatting>
  <conditionalFormatting sqref="Q20:R20">
    <cfRule type="expression" dxfId="61" priority="232">
      <formula>#REF!="No"</formula>
    </cfRule>
  </conditionalFormatting>
  <conditionalFormatting sqref="Q21:R21">
    <cfRule type="expression" dxfId="60" priority="227">
      <formula>#REF!="No"</formula>
    </cfRule>
  </conditionalFormatting>
  <conditionalFormatting sqref="G11 F9">
    <cfRule type="expression" dxfId="59" priority="222">
      <formula>#REF!="No"</formula>
    </cfRule>
  </conditionalFormatting>
  <conditionalFormatting sqref="G11 F9">
    <cfRule type="expression" dxfId="58" priority="221">
      <formula>$Z$9="No"</formula>
    </cfRule>
  </conditionalFormatting>
  <conditionalFormatting sqref="O12:S12 U12">
    <cfRule type="expression" dxfId="57" priority="220">
      <formula>#REF!="No"</formula>
    </cfRule>
  </conditionalFormatting>
  <conditionalFormatting sqref="O17:P17">
    <cfRule type="expression" dxfId="56" priority="206">
      <formula>#REF!="No"</formula>
    </cfRule>
  </conditionalFormatting>
  <conditionalFormatting sqref="O18:P18">
    <cfRule type="expression" dxfId="55" priority="202">
      <formula>#REF!="No"</formula>
    </cfRule>
  </conditionalFormatting>
  <conditionalFormatting sqref="O19:P19">
    <cfRule type="expression" dxfId="54" priority="198">
      <formula>#REF!="No"</formula>
    </cfRule>
  </conditionalFormatting>
  <conditionalFormatting sqref="O20:P20">
    <cfRule type="expression" dxfId="53" priority="194">
      <formula>#REF!="No"</formula>
    </cfRule>
  </conditionalFormatting>
  <conditionalFormatting sqref="O21:P21">
    <cfRule type="expression" dxfId="52" priority="190">
      <formula>#REF!="No"</formula>
    </cfRule>
  </conditionalFormatting>
  <conditionalFormatting sqref="S16">
    <cfRule type="expression" dxfId="51" priority="151">
      <formula>#REF!=1</formula>
    </cfRule>
  </conditionalFormatting>
  <conditionalFormatting sqref="T14">
    <cfRule type="expression" dxfId="50" priority="130">
      <formula>#REF!=1</formula>
    </cfRule>
  </conditionalFormatting>
  <conditionalFormatting sqref="S17:T17">
    <cfRule type="expression" dxfId="49" priority="123">
      <formula>#REF!="No"</formula>
    </cfRule>
  </conditionalFormatting>
  <conditionalFormatting sqref="T17">
    <cfRule type="expression" dxfId="48" priority="109">
      <formula>#REF!=1</formula>
    </cfRule>
  </conditionalFormatting>
  <conditionalFormatting sqref="S18:T18">
    <cfRule type="expression" dxfId="47" priority="107">
      <formula>#REF!="No"</formula>
    </cfRule>
  </conditionalFormatting>
  <conditionalFormatting sqref="S19:T19">
    <cfRule type="expression" dxfId="46" priority="91">
      <formula>#REF!="No"</formula>
    </cfRule>
  </conditionalFormatting>
  <conditionalFormatting sqref="S19">
    <cfRule type="expression" dxfId="45" priority="88">
      <formula>#REF!=1</formula>
    </cfRule>
  </conditionalFormatting>
  <conditionalFormatting sqref="S20:T20">
    <cfRule type="expression" dxfId="44" priority="75">
      <formula>#REF!="No"</formula>
    </cfRule>
  </conditionalFormatting>
  <conditionalFormatting sqref="S20">
    <cfRule type="expression" dxfId="43" priority="67">
      <formula>#REF!=1</formula>
    </cfRule>
  </conditionalFormatting>
  <conditionalFormatting sqref="S21:T21">
    <cfRule type="expression" dxfId="42" priority="59">
      <formula>#REF!="No"</formula>
    </cfRule>
  </conditionalFormatting>
  <conditionalFormatting sqref="U21">
    <cfRule type="expression" dxfId="41" priority="37">
      <formula>#REF!=1</formula>
    </cfRule>
  </conditionalFormatting>
  <conditionalFormatting sqref="U22">
    <cfRule type="expression" dxfId="40" priority="35">
      <formula>#REF!=1</formula>
    </cfRule>
  </conditionalFormatting>
  <conditionalFormatting sqref="U14:U21">
    <cfRule type="expression" dxfId="39" priority="36">
      <formula>#REF!=1</formula>
    </cfRule>
  </conditionalFormatting>
  <conditionalFormatting sqref="C26">
    <cfRule type="expression" dxfId="38" priority="22">
      <formula>$R$40="No"</formula>
    </cfRule>
  </conditionalFormatting>
  <conditionalFormatting sqref="C33">
    <cfRule type="expression" dxfId="37" priority="21">
      <formula>$R$40="No"</formula>
    </cfRule>
  </conditionalFormatting>
  <conditionalFormatting sqref="D9 B13:H22 C27:E31 C34:E38 C42:C44">
    <cfRule type="expression" dxfId="36" priority="15">
      <formula>$R$9="No"</formula>
    </cfRule>
  </conditionalFormatting>
  <conditionalFormatting sqref="B13:H13">
    <cfRule type="expression" dxfId="35" priority="14">
      <formula>$W$13=1</formula>
    </cfRule>
  </conditionalFormatting>
  <conditionalFormatting sqref="B14:H14">
    <cfRule type="expression" dxfId="34" priority="13">
      <formula>$W$14=1</formula>
    </cfRule>
  </conditionalFormatting>
  <conditionalFormatting sqref="B15:H15">
    <cfRule type="expression" dxfId="33" priority="12">
      <formula>$W$15=1</formula>
    </cfRule>
  </conditionalFormatting>
  <conditionalFormatting sqref="B16:H16">
    <cfRule type="expression" dxfId="32" priority="11">
      <formula>$W$16=1</formula>
    </cfRule>
  </conditionalFormatting>
  <conditionalFormatting sqref="B17:H17">
    <cfRule type="expression" dxfId="31" priority="10">
      <formula>$W$17=1</formula>
    </cfRule>
  </conditionalFormatting>
  <conditionalFormatting sqref="B18:H18">
    <cfRule type="expression" dxfId="30" priority="9">
      <formula>$W$18=1</formula>
    </cfRule>
  </conditionalFormatting>
  <conditionalFormatting sqref="B19:H19">
    <cfRule type="expression" dxfId="29" priority="8">
      <formula>$W$19=1</formula>
    </cfRule>
  </conditionalFormatting>
  <conditionalFormatting sqref="B20:H20">
    <cfRule type="expression" dxfId="28" priority="7">
      <formula>$W$20=1</formula>
    </cfRule>
  </conditionalFormatting>
  <conditionalFormatting sqref="B21:H21">
    <cfRule type="expression" dxfId="27" priority="6">
      <formula>$W$21=1</formula>
    </cfRule>
  </conditionalFormatting>
  <conditionalFormatting sqref="B22:H22">
    <cfRule type="expression" dxfId="26" priority="5">
      <formula>$W$22=1</formula>
    </cfRule>
  </conditionalFormatting>
  <conditionalFormatting sqref="O15:P15">
    <cfRule type="expression" dxfId="25" priority="4">
      <formula>#REF!=1</formula>
    </cfRule>
  </conditionalFormatting>
  <conditionalFormatting sqref="O15">
    <cfRule type="expression" dxfId="24" priority="3">
      <formula>#REF!=1</formula>
    </cfRule>
  </conditionalFormatting>
  <conditionalFormatting sqref="P15">
    <cfRule type="expression" dxfId="23" priority="2">
      <formula>#REF!=1</formula>
    </cfRule>
  </conditionalFormatting>
  <conditionalFormatting sqref="B48">
    <cfRule type="expression" dxfId="22" priority="1">
      <formula>$B$48="All Sections Completed"</formula>
    </cfRule>
  </conditionalFormatting>
  <dataValidations count="5">
    <dataValidation type="list" allowBlank="1" showInputMessage="1" showErrorMessage="1" errorTitle="Legal Status" error="Please only select values from the list provided_x000a_" sqref="D13:D22">
      <formula1>LegalStatus1</formula1>
    </dataValidation>
    <dataValidation type="decimal" allowBlank="1" showInputMessage="1" showErrorMessage="1" sqref="H13:H22">
      <formula1>0</formula1>
      <formula2>1</formula2>
    </dataValidation>
    <dataValidation type="list" allowBlank="1" showInputMessage="1" showErrorMessage="1" sqref="D9">
      <formula1>Number1</formula1>
    </dataValidation>
    <dataValidation type="textLength" operator="lessThan" allowBlank="1" showInputMessage="1" showErrorMessage="1" errorTitle="Cell Values" error="Please do not enter any data into this cell_x000a_" sqref="C45">
      <formula1>1</formula1>
    </dataValidation>
    <dataValidation type="date" operator="greaterThanOrEqual" allowBlank="1" showInputMessage="1" showErrorMessage="1" errorTitle="Date" error="Please only input dates in the dd/mm/yyyy format" sqref="C44">
      <formula1>TODAY()</formula1>
    </dataValidation>
  </dataValidation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2</xdr:col>
                    <xdr:colOff>1266825</xdr:colOff>
                    <xdr:row>8</xdr:row>
                    <xdr:rowOff>9525</xdr:rowOff>
                  </from>
                  <to>
                    <xdr:col>2</xdr:col>
                    <xdr:colOff>2343150</xdr:colOff>
                    <xdr:row>8</xdr:row>
                    <xdr:rowOff>600075</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2</xdr:col>
                    <xdr:colOff>2362200</xdr:colOff>
                    <xdr:row>8</xdr:row>
                    <xdr:rowOff>9525</xdr:rowOff>
                  </from>
                  <to>
                    <xdr:col>2</xdr:col>
                    <xdr:colOff>3438525</xdr:colOff>
                    <xdr:row>8</xdr:row>
                    <xdr:rowOff>600075</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6</xdr:col>
                    <xdr:colOff>400050</xdr:colOff>
                    <xdr:row>12</xdr:row>
                    <xdr:rowOff>9525</xdr:rowOff>
                  </from>
                  <to>
                    <xdr:col>6</xdr:col>
                    <xdr:colOff>1028700</xdr:colOff>
                    <xdr:row>12</xdr:row>
                    <xdr:rowOff>390525</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6</xdr:col>
                    <xdr:colOff>1047750</xdr:colOff>
                    <xdr:row>12</xdr:row>
                    <xdr:rowOff>9525</xdr:rowOff>
                  </from>
                  <to>
                    <xdr:col>6</xdr:col>
                    <xdr:colOff>1676400</xdr:colOff>
                    <xdr:row>12</xdr:row>
                    <xdr:rowOff>390525</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5</xdr:col>
                    <xdr:colOff>342900</xdr:colOff>
                    <xdr:row>12</xdr:row>
                    <xdr:rowOff>9525</xdr:rowOff>
                  </from>
                  <to>
                    <xdr:col>5</xdr:col>
                    <xdr:colOff>1095375</xdr:colOff>
                    <xdr:row>12</xdr:row>
                    <xdr:rowOff>390525</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5</xdr:col>
                    <xdr:colOff>1114425</xdr:colOff>
                    <xdr:row>12</xdr:row>
                    <xdr:rowOff>9525</xdr:rowOff>
                  </from>
                  <to>
                    <xdr:col>5</xdr:col>
                    <xdr:colOff>1866900</xdr:colOff>
                    <xdr:row>12</xdr:row>
                    <xdr:rowOff>390525</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6</xdr:col>
                    <xdr:colOff>400050</xdr:colOff>
                    <xdr:row>13</xdr:row>
                    <xdr:rowOff>9525</xdr:rowOff>
                  </from>
                  <to>
                    <xdr:col>6</xdr:col>
                    <xdr:colOff>1028700</xdr:colOff>
                    <xdr:row>13</xdr:row>
                    <xdr:rowOff>390525</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6</xdr:col>
                    <xdr:colOff>1047750</xdr:colOff>
                    <xdr:row>13</xdr:row>
                    <xdr:rowOff>9525</xdr:rowOff>
                  </from>
                  <to>
                    <xdr:col>6</xdr:col>
                    <xdr:colOff>1676400</xdr:colOff>
                    <xdr:row>13</xdr:row>
                    <xdr:rowOff>390525</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5</xdr:col>
                    <xdr:colOff>342900</xdr:colOff>
                    <xdr:row>13</xdr:row>
                    <xdr:rowOff>9525</xdr:rowOff>
                  </from>
                  <to>
                    <xdr:col>5</xdr:col>
                    <xdr:colOff>1095375</xdr:colOff>
                    <xdr:row>13</xdr:row>
                    <xdr:rowOff>390525</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5</xdr:col>
                    <xdr:colOff>1114425</xdr:colOff>
                    <xdr:row>13</xdr:row>
                    <xdr:rowOff>9525</xdr:rowOff>
                  </from>
                  <to>
                    <xdr:col>5</xdr:col>
                    <xdr:colOff>1866900</xdr:colOff>
                    <xdr:row>13</xdr:row>
                    <xdr:rowOff>390525</xdr:rowOff>
                  </to>
                </anchor>
              </controlPr>
            </control>
          </mc:Choice>
        </mc:AlternateContent>
        <mc:AlternateContent xmlns:mc="http://schemas.openxmlformats.org/markup-compatibility/2006">
          <mc:Choice Requires="x14">
            <control shapeId="69643" r:id="rId14" name="Check Box 11">
              <controlPr defaultSize="0" autoFill="0" autoLine="0" autoPict="0">
                <anchor moveWithCells="1">
                  <from>
                    <xdr:col>6</xdr:col>
                    <xdr:colOff>400050</xdr:colOff>
                    <xdr:row>14</xdr:row>
                    <xdr:rowOff>9525</xdr:rowOff>
                  </from>
                  <to>
                    <xdr:col>6</xdr:col>
                    <xdr:colOff>1028700</xdr:colOff>
                    <xdr:row>14</xdr:row>
                    <xdr:rowOff>390525</xdr:rowOff>
                  </to>
                </anchor>
              </controlPr>
            </control>
          </mc:Choice>
        </mc:AlternateContent>
        <mc:AlternateContent xmlns:mc="http://schemas.openxmlformats.org/markup-compatibility/2006">
          <mc:Choice Requires="x14">
            <control shapeId="69644" r:id="rId15" name="Check Box 12">
              <controlPr defaultSize="0" autoFill="0" autoLine="0" autoPict="0">
                <anchor moveWithCells="1">
                  <from>
                    <xdr:col>6</xdr:col>
                    <xdr:colOff>1047750</xdr:colOff>
                    <xdr:row>14</xdr:row>
                    <xdr:rowOff>9525</xdr:rowOff>
                  </from>
                  <to>
                    <xdr:col>6</xdr:col>
                    <xdr:colOff>1676400</xdr:colOff>
                    <xdr:row>14</xdr:row>
                    <xdr:rowOff>390525</xdr:rowOff>
                  </to>
                </anchor>
              </controlPr>
            </control>
          </mc:Choice>
        </mc:AlternateContent>
        <mc:AlternateContent xmlns:mc="http://schemas.openxmlformats.org/markup-compatibility/2006">
          <mc:Choice Requires="x14">
            <control shapeId="69645" r:id="rId16" name="Check Box 13">
              <controlPr defaultSize="0" autoFill="0" autoLine="0" autoPict="0">
                <anchor moveWithCells="1">
                  <from>
                    <xdr:col>5</xdr:col>
                    <xdr:colOff>342900</xdr:colOff>
                    <xdr:row>14</xdr:row>
                    <xdr:rowOff>9525</xdr:rowOff>
                  </from>
                  <to>
                    <xdr:col>5</xdr:col>
                    <xdr:colOff>1095375</xdr:colOff>
                    <xdr:row>14</xdr:row>
                    <xdr:rowOff>390525</xdr:rowOff>
                  </to>
                </anchor>
              </controlPr>
            </control>
          </mc:Choice>
        </mc:AlternateContent>
        <mc:AlternateContent xmlns:mc="http://schemas.openxmlformats.org/markup-compatibility/2006">
          <mc:Choice Requires="x14">
            <control shapeId="69646" r:id="rId17" name="Check Box 14">
              <controlPr defaultSize="0" autoFill="0" autoLine="0" autoPict="0">
                <anchor moveWithCells="1">
                  <from>
                    <xdr:col>5</xdr:col>
                    <xdr:colOff>1114425</xdr:colOff>
                    <xdr:row>14</xdr:row>
                    <xdr:rowOff>9525</xdr:rowOff>
                  </from>
                  <to>
                    <xdr:col>5</xdr:col>
                    <xdr:colOff>1866900</xdr:colOff>
                    <xdr:row>14</xdr:row>
                    <xdr:rowOff>390525</xdr:rowOff>
                  </to>
                </anchor>
              </controlPr>
            </control>
          </mc:Choice>
        </mc:AlternateContent>
        <mc:AlternateContent xmlns:mc="http://schemas.openxmlformats.org/markup-compatibility/2006">
          <mc:Choice Requires="x14">
            <control shapeId="69647" r:id="rId18" name="Check Box 15">
              <controlPr defaultSize="0" autoFill="0" autoLine="0" autoPict="0">
                <anchor moveWithCells="1">
                  <from>
                    <xdr:col>6</xdr:col>
                    <xdr:colOff>400050</xdr:colOff>
                    <xdr:row>15</xdr:row>
                    <xdr:rowOff>9525</xdr:rowOff>
                  </from>
                  <to>
                    <xdr:col>6</xdr:col>
                    <xdr:colOff>1028700</xdr:colOff>
                    <xdr:row>15</xdr:row>
                    <xdr:rowOff>390525</xdr:rowOff>
                  </to>
                </anchor>
              </controlPr>
            </control>
          </mc:Choice>
        </mc:AlternateContent>
        <mc:AlternateContent xmlns:mc="http://schemas.openxmlformats.org/markup-compatibility/2006">
          <mc:Choice Requires="x14">
            <control shapeId="69648" r:id="rId19" name="Check Box 16">
              <controlPr defaultSize="0" autoFill="0" autoLine="0" autoPict="0">
                <anchor moveWithCells="1">
                  <from>
                    <xdr:col>6</xdr:col>
                    <xdr:colOff>1047750</xdr:colOff>
                    <xdr:row>15</xdr:row>
                    <xdr:rowOff>9525</xdr:rowOff>
                  </from>
                  <to>
                    <xdr:col>6</xdr:col>
                    <xdr:colOff>1676400</xdr:colOff>
                    <xdr:row>15</xdr:row>
                    <xdr:rowOff>390525</xdr:rowOff>
                  </to>
                </anchor>
              </controlPr>
            </control>
          </mc:Choice>
        </mc:AlternateContent>
        <mc:AlternateContent xmlns:mc="http://schemas.openxmlformats.org/markup-compatibility/2006">
          <mc:Choice Requires="x14">
            <control shapeId="69649" r:id="rId20" name="Check Box 17">
              <controlPr defaultSize="0" autoFill="0" autoLine="0" autoPict="0">
                <anchor moveWithCells="1">
                  <from>
                    <xdr:col>5</xdr:col>
                    <xdr:colOff>342900</xdr:colOff>
                    <xdr:row>15</xdr:row>
                    <xdr:rowOff>9525</xdr:rowOff>
                  </from>
                  <to>
                    <xdr:col>5</xdr:col>
                    <xdr:colOff>1095375</xdr:colOff>
                    <xdr:row>15</xdr:row>
                    <xdr:rowOff>390525</xdr:rowOff>
                  </to>
                </anchor>
              </controlPr>
            </control>
          </mc:Choice>
        </mc:AlternateContent>
        <mc:AlternateContent xmlns:mc="http://schemas.openxmlformats.org/markup-compatibility/2006">
          <mc:Choice Requires="x14">
            <control shapeId="69650" r:id="rId21" name="Check Box 18">
              <controlPr defaultSize="0" autoFill="0" autoLine="0" autoPict="0">
                <anchor moveWithCells="1">
                  <from>
                    <xdr:col>5</xdr:col>
                    <xdr:colOff>1114425</xdr:colOff>
                    <xdr:row>15</xdr:row>
                    <xdr:rowOff>9525</xdr:rowOff>
                  </from>
                  <to>
                    <xdr:col>5</xdr:col>
                    <xdr:colOff>1866900</xdr:colOff>
                    <xdr:row>15</xdr:row>
                    <xdr:rowOff>390525</xdr:rowOff>
                  </to>
                </anchor>
              </controlPr>
            </control>
          </mc:Choice>
        </mc:AlternateContent>
        <mc:AlternateContent xmlns:mc="http://schemas.openxmlformats.org/markup-compatibility/2006">
          <mc:Choice Requires="x14">
            <control shapeId="69651" r:id="rId22" name="Check Box 19">
              <controlPr defaultSize="0" autoFill="0" autoLine="0" autoPict="0">
                <anchor moveWithCells="1">
                  <from>
                    <xdr:col>6</xdr:col>
                    <xdr:colOff>400050</xdr:colOff>
                    <xdr:row>16</xdr:row>
                    <xdr:rowOff>9525</xdr:rowOff>
                  </from>
                  <to>
                    <xdr:col>6</xdr:col>
                    <xdr:colOff>1028700</xdr:colOff>
                    <xdr:row>16</xdr:row>
                    <xdr:rowOff>390525</xdr:rowOff>
                  </to>
                </anchor>
              </controlPr>
            </control>
          </mc:Choice>
        </mc:AlternateContent>
        <mc:AlternateContent xmlns:mc="http://schemas.openxmlformats.org/markup-compatibility/2006">
          <mc:Choice Requires="x14">
            <control shapeId="69652" r:id="rId23" name="Check Box 20">
              <controlPr defaultSize="0" autoFill="0" autoLine="0" autoPict="0">
                <anchor moveWithCells="1">
                  <from>
                    <xdr:col>6</xdr:col>
                    <xdr:colOff>1047750</xdr:colOff>
                    <xdr:row>16</xdr:row>
                    <xdr:rowOff>9525</xdr:rowOff>
                  </from>
                  <to>
                    <xdr:col>6</xdr:col>
                    <xdr:colOff>1676400</xdr:colOff>
                    <xdr:row>16</xdr:row>
                    <xdr:rowOff>390525</xdr:rowOff>
                  </to>
                </anchor>
              </controlPr>
            </control>
          </mc:Choice>
        </mc:AlternateContent>
        <mc:AlternateContent xmlns:mc="http://schemas.openxmlformats.org/markup-compatibility/2006">
          <mc:Choice Requires="x14">
            <control shapeId="69653" r:id="rId24" name="Check Box 21">
              <controlPr defaultSize="0" autoFill="0" autoLine="0" autoPict="0">
                <anchor moveWithCells="1">
                  <from>
                    <xdr:col>5</xdr:col>
                    <xdr:colOff>342900</xdr:colOff>
                    <xdr:row>16</xdr:row>
                    <xdr:rowOff>9525</xdr:rowOff>
                  </from>
                  <to>
                    <xdr:col>5</xdr:col>
                    <xdr:colOff>1095375</xdr:colOff>
                    <xdr:row>16</xdr:row>
                    <xdr:rowOff>390525</xdr:rowOff>
                  </to>
                </anchor>
              </controlPr>
            </control>
          </mc:Choice>
        </mc:AlternateContent>
        <mc:AlternateContent xmlns:mc="http://schemas.openxmlformats.org/markup-compatibility/2006">
          <mc:Choice Requires="x14">
            <control shapeId="69654" r:id="rId25" name="Check Box 22">
              <controlPr defaultSize="0" autoFill="0" autoLine="0" autoPict="0">
                <anchor moveWithCells="1">
                  <from>
                    <xdr:col>5</xdr:col>
                    <xdr:colOff>1114425</xdr:colOff>
                    <xdr:row>16</xdr:row>
                    <xdr:rowOff>9525</xdr:rowOff>
                  </from>
                  <to>
                    <xdr:col>5</xdr:col>
                    <xdr:colOff>1866900</xdr:colOff>
                    <xdr:row>16</xdr:row>
                    <xdr:rowOff>390525</xdr:rowOff>
                  </to>
                </anchor>
              </controlPr>
            </control>
          </mc:Choice>
        </mc:AlternateContent>
        <mc:AlternateContent xmlns:mc="http://schemas.openxmlformats.org/markup-compatibility/2006">
          <mc:Choice Requires="x14">
            <control shapeId="69655" r:id="rId26" name="Check Box 23">
              <controlPr defaultSize="0" autoFill="0" autoLine="0" autoPict="0">
                <anchor moveWithCells="1">
                  <from>
                    <xdr:col>6</xdr:col>
                    <xdr:colOff>400050</xdr:colOff>
                    <xdr:row>17</xdr:row>
                    <xdr:rowOff>9525</xdr:rowOff>
                  </from>
                  <to>
                    <xdr:col>6</xdr:col>
                    <xdr:colOff>1028700</xdr:colOff>
                    <xdr:row>17</xdr:row>
                    <xdr:rowOff>390525</xdr:rowOff>
                  </to>
                </anchor>
              </controlPr>
            </control>
          </mc:Choice>
        </mc:AlternateContent>
        <mc:AlternateContent xmlns:mc="http://schemas.openxmlformats.org/markup-compatibility/2006">
          <mc:Choice Requires="x14">
            <control shapeId="69656" r:id="rId27" name="Check Box 24">
              <controlPr defaultSize="0" autoFill="0" autoLine="0" autoPict="0">
                <anchor moveWithCells="1">
                  <from>
                    <xdr:col>6</xdr:col>
                    <xdr:colOff>1047750</xdr:colOff>
                    <xdr:row>17</xdr:row>
                    <xdr:rowOff>9525</xdr:rowOff>
                  </from>
                  <to>
                    <xdr:col>6</xdr:col>
                    <xdr:colOff>1676400</xdr:colOff>
                    <xdr:row>17</xdr:row>
                    <xdr:rowOff>390525</xdr:rowOff>
                  </to>
                </anchor>
              </controlPr>
            </control>
          </mc:Choice>
        </mc:AlternateContent>
        <mc:AlternateContent xmlns:mc="http://schemas.openxmlformats.org/markup-compatibility/2006">
          <mc:Choice Requires="x14">
            <control shapeId="69657" r:id="rId28" name="Check Box 25">
              <controlPr defaultSize="0" autoFill="0" autoLine="0" autoPict="0">
                <anchor moveWithCells="1">
                  <from>
                    <xdr:col>5</xdr:col>
                    <xdr:colOff>342900</xdr:colOff>
                    <xdr:row>17</xdr:row>
                    <xdr:rowOff>9525</xdr:rowOff>
                  </from>
                  <to>
                    <xdr:col>5</xdr:col>
                    <xdr:colOff>1095375</xdr:colOff>
                    <xdr:row>17</xdr:row>
                    <xdr:rowOff>390525</xdr:rowOff>
                  </to>
                </anchor>
              </controlPr>
            </control>
          </mc:Choice>
        </mc:AlternateContent>
        <mc:AlternateContent xmlns:mc="http://schemas.openxmlformats.org/markup-compatibility/2006">
          <mc:Choice Requires="x14">
            <control shapeId="69658" r:id="rId29" name="Check Box 26">
              <controlPr defaultSize="0" autoFill="0" autoLine="0" autoPict="0">
                <anchor moveWithCells="1">
                  <from>
                    <xdr:col>5</xdr:col>
                    <xdr:colOff>1114425</xdr:colOff>
                    <xdr:row>17</xdr:row>
                    <xdr:rowOff>9525</xdr:rowOff>
                  </from>
                  <to>
                    <xdr:col>5</xdr:col>
                    <xdr:colOff>1866900</xdr:colOff>
                    <xdr:row>17</xdr:row>
                    <xdr:rowOff>390525</xdr:rowOff>
                  </to>
                </anchor>
              </controlPr>
            </control>
          </mc:Choice>
        </mc:AlternateContent>
        <mc:AlternateContent xmlns:mc="http://schemas.openxmlformats.org/markup-compatibility/2006">
          <mc:Choice Requires="x14">
            <control shapeId="69659" r:id="rId30" name="Check Box 27">
              <controlPr defaultSize="0" autoFill="0" autoLine="0" autoPict="0">
                <anchor moveWithCells="1">
                  <from>
                    <xdr:col>6</xdr:col>
                    <xdr:colOff>400050</xdr:colOff>
                    <xdr:row>18</xdr:row>
                    <xdr:rowOff>9525</xdr:rowOff>
                  </from>
                  <to>
                    <xdr:col>6</xdr:col>
                    <xdr:colOff>1028700</xdr:colOff>
                    <xdr:row>18</xdr:row>
                    <xdr:rowOff>390525</xdr:rowOff>
                  </to>
                </anchor>
              </controlPr>
            </control>
          </mc:Choice>
        </mc:AlternateContent>
        <mc:AlternateContent xmlns:mc="http://schemas.openxmlformats.org/markup-compatibility/2006">
          <mc:Choice Requires="x14">
            <control shapeId="69660" r:id="rId31" name="Check Box 28">
              <controlPr defaultSize="0" autoFill="0" autoLine="0" autoPict="0">
                <anchor moveWithCells="1">
                  <from>
                    <xdr:col>6</xdr:col>
                    <xdr:colOff>1047750</xdr:colOff>
                    <xdr:row>18</xdr:row>
                    <xdr:rowOff>9525</xdr:rowOff>
                  </from>
                  <to>
                    <xdr:col>6</xdr:col>
                    <xdr:colOff>1676400</xdr:colOff>
                    <xdr:row>18</xdr:row>
                    <xdr:rowOff>390525</xdr:rowOff>
                  </to>
                </anchor>
              </controlPr>
            </control>
          </mc:Choice>
        </mc:AlternateContent>
        <mc:AlternateContent xmlns:mc="http://schemas.openxmlformats.org/markup-compatibility/2006">
          <mc:Choice Requires="x14">
            <control shapeId="69661" r:id="rId32" name="Check Box 29">
              <controlPr defaultSize="0" autoFill="0" autoLine="0" autoPict="0">
                <anchor moveWithCells="1">
                  <from>
                    <xdr:col>5</xdr:col>
                    <xdr:colOff>342900</xdr:colOff>
                    <xdr:row>18</xdr:row>
                    <xdr:rowOff>9525</xdr:rowOff>
                  </from>
                  <to>
                    <xdr:col>5</xdr:col>
                    <xdr:colOff>1095375</xdr:colOff>
                    <xdr:row>18</xdr:row>
                    <xdr:rowOff>390525</xdr:rowOff>
                  </to>
                </anchor>
              </controlPr>
            </control>
          </mc:Choice>
        </mc:AlternateContent>
        <mc:AlternateContent xmlns:mc="http://schemas.openxmlformats.org/markup-compatibility/2006">
          <mc:Choice Requires="x14">
            <control shapeId="69662" r:id="rId33" name="Check Box 30">
              <controlPr defaultSize="0" autoFill="0" autoLine="0" autoPict="0">
                <anchor moveWithCells="1">
                  <from>
                    <xdr:col>5</xdr:col>
                    <xdr:colOff>1114425</xdr:colOff>
                    <xdr:row>18</xdr:row>
                    <xdr:rowOff>9525</xdr:rowOff>
                  </from>
                  <to>
                    <xdr:col>5</xdr:col>
                    <xdr:colOff>1866900</xdr:colOff>
                    <xdr:row>18</xdr:row>
                    <xdr:rowOff>390525</xdr:rowOff>
                  </to>
                </anchor>
              </controlPr>
            </control>
          </mc:Choice>
        </mc:AlternateContent>
        <mc:AlternateContent xmlns:mc="http://schemas.openxmlformats.org/markup-compatibility/2006">
          <mc:Choice Requires="x14">
            <control shapeId="69663" r:id="rId34" name="Check Box 31">
              <controlPr defaultSize="0" autoFill="0" autoLine="0" autoPict="0">
                <anchor moveWithCells="1">
                  <from>
                    <xdr:col>6</xdr:col>
                    <xdr:colOff>400050</xdr:colOff>
                    <xdr:row>19</xdr:row>
                    <xdr:rowOff>9525</xdr:rowOff>
                  </from>
                  <to>
                    <xdr:col>6</xdr:col>
                    <xdr:colOff>1028700</xdr:colOff>
                    <xdr:row>19</xdr:row>
                    <xdr:rowOff>390525</xdr:rowOff>
                  </to>
                </anchor>
              </controlPr>
            </control>
          </mc:Choice>
        </mc:AlternateContent>
        <mc:AlternateContent xmlns:mc="http://schemas.openxmlformats.org/markup-compatibility/2006">
          <mc:Choice Requires="x14">
            <control shapeId="69664" r:id="rId35" name="Check Box 32">
              <controlPr defaultSize="0" autoFill="0" autoLine="0" autoPict="0">
                <anchor moveWithCells="1">
                  <from>
                    <xdr:col>6</xdr:col>
                    <xdr:colOff>1047750</xdr:colOff>
                    <xdr:row>19</xdr:row>
                    <xdr:rowOff>9525</xdr:rowOff>
                  </from>
                  <to>
                    <xdr:col>6</xdr:col>
                    <xdr:colOff>1676400</xdr:colOff>
                    <xdr:row>19</xdr:row>
                    <xdr:rowOff>390525</xdr:rowOff>
                  </to>
                </anchor>
              </controlPr>
            </control>
          </mc:Choice>
        </mc:AlternateContent>
        <mc:AlternateContent xmlns:mc="http://schemas.openxmlformats.org/markup-compatibility/2006">
          <mc:Choice Requires="x14">
            <control shapeId="69665" r:id="rId36" name="Check Box 33">
              <controlPr defaultSize="0" autoFill="0" autoLine="0" autoPict="0">
                <anchor moveWithCells="1">
                  <from>
                    <xdr:col>5</xdr:col>
                    <xdr:colOff>342900</xdr:colOff>
                    <xdr:row>19</xdr:row>
                    <xdr:rowOff>9525</xdr:rowOff>
                  </from>
                  <to>
                    <xdr:col>5</xdr:col>
                    <xdr:colOff>1095375</xdr:colOff>
                    <xdr:row>19</xdr:row>
                    <xdr:rowOff>390525</xdr:rowOff>
                  </to>
                </anchor>
              </controlPr>
            </control>
          </mc:Choice>
        </mc:AlternateContent>
        <mc:AlternateContent xmlns:mc="http://schemas.openxmlformats.org/markup-compatibility/2006">
          <mc:Choice Requires="x14">
            <control shapeId="69666" r:id="rId37" name="Check Box 34">
              <controlPr defaultSize="0" autoFill="0" autoLine="0" autoPict="0">
                <anchor moveWithCells="1">
                  <from>
                    <xdr:col>5</xdr:col>
                    <xdr:colOff>1114425</xdr:colOff>
                    <xdr:row>19</xdr:row>
                    <xdr:rowOff>9525</xdr:rowOff>
                  </from>
                  <to>
                    <xdr:col>5</xdr:col>
                    <xdr:colOff>1866900</xdr:colOff>
                    <xdr:row>19</xdr:row>
                    <xdr:rowOff>390525</xdr:rowOff>
                  </to>
                </anchor>
              </controlPr>
            </control>
          </mc:Choice>
        </mc:AlternateContent>
        <mc:AlternateContent xmlns:mc="http://schemas.openxmlformats.org/markup-compatibility/2006">
          <mc:Choice Requires="x14">
            <control shapeId="69667" r:id="rId38" name="Check Box 35">
              <controlPr defaultSize="0" autoFill="0" autoLine="0" autoPict="0">
                <anchor moveWithCells="1">
                  <from>
                    <xdr:col>6</xdr:col>
                    <xdr:colOff>400050</xdr:colOff>
                    <xdr:row>20</xdr:row>
                    <xdr:rowOff>9525</xdr:rowOff>
                  </from>
                  <to>
                    <xdr:col>6</xdr:col>
                    <xdr:colOff>1028700</xdr:colOff>
                    <xdr:row>20</xdr:row>
                    <xdr:rowOff>390525</xdr:rowOff>
                  </to>
                </anchor>
              </controlPr>
            </control>
          </mc:Choice>
        </mc:AlternateContent>
        <mc:AlternateContent xmlns:mc="http://schemas.openxmlformats.org/markup-compatibility/2006">
          <mc:Choice Requires="x14">
            <control shapeId="69668" r:id="rId39" name="Check Box 36">
              <controlPr defaultSize="0" autoFill="0" autoLine="0" autoPict="0">
                <anchor moveWithCells="1">
                  <from>
                    <xdr:col>6</xdr:col>
                    <xdr:colOff>1047750</xdr:colOff>
                    <xdr:row>20</xdr:row>
                    <xdr:rowOff>9525</xdr:rowOff>
                  </from>
                  <to>
                    <xdr:col>6</xdr:col>
                    <xdr:colOff>1676400</xdr:colOff>
                    <xdr:row>20</xdr:row>
                    <xdr:rowOff>390525</xdr:rowOff>
                  </to>
                </anchor>
              </controlPr>
            </control>
          </mc:Choice>
        </mc:AlternateContent>
        <mc:AlternateContent xmlns:mc="http://schemas.openxmlformats.org/markup-compatibility/2006">
          <mc:Choice Requires="x14">
            <control shapeId="69669" r:id="rId40" name="Check Box 37">
              <controlPr defaultSize="0" autoFill="0" autoLine="0" autoPict="0">
                <anchor moveWithCells="1">
                  <from>
                    <xdr:col>5</xdr:col>
                    <xdr:colOff>342900</xdr:colOff>
                    <xdr:row>20</xdr:row>
                    <xdr:rowOff>9525</xdr:rowOff>
                  </from>
                  <to>
                    <xdr:col>5</xdr:col>
                    <xdr:colOff>1095375</xdr:colOff>
                    <xdr:row>20</xdr:row>
                    <xdr:rowOff>390525</xdr:rowOff>
                  </to>
                </anchor>
              </controlPr>
            </control>
          </mc:Choice>
        </mc:AlternateContent>
        <mc:AlternateContent xmlns:mc="http://schemas.openxmlformats.org/markup-compatibility/2006">
          <mc:Choice Requires="x14">
            <control shapeId="69670" r:id="rId41" name="Check Box 38">
              <controlPr defaultSize="0" autoFill="0" autoLine="0" autoPict="0">
                <anchor moveWithCells="1">
                  <from>
                    <xdr:col>5</xdr:col>
                    <xdr:colOff>1114425</xdr:colOff>
                    <xdr:row>20</xdr:row>
                    <xdr:rowOff>9525</xdr:rowOff>
                  </from>
                  <to>
                    <xdr:col>5</xdr:col>
                    <xdr:colOff>1866900</xdr:colOff>
                    <xdr:row>20</xdr:row>
                    <xdr:rowOff>390525</xdr:rowOff>
                  </to>
                </anchor>
              </controlPr>
            </control>
          </mc:Choice>
        </mc:AlternateContent>
        <mc:AlternateContent xmlns:mc="http://schemas.openxmlformats.org/markup-compatibility/2006">
          <mc:Choice Requires="x14">
            <control shapeId="69671" r:id="rId42" name="Check Box 39">
              <controlPr defaultSize="0" autoFill="0" autoLine="0" autoPict="0">
                <anchor moveWithCells="1">
                  <from>
                    <xdr:col>6</xdr:col>
                    <xdr:colOff>400050</xdr:colOff>
                    <xdr:row>21</xdr:row>
                    <xdr:rowOff>9525</xdr:rowOff>
                  </from>
                  <to>
                    <xdr:col>6</xdr:col>
                    <xdr:colOff>1028700</xdr:colOff>
                    <xdr:row>21</xdr:row>
                    <xdr:rowOff>390525</xdr:rowOff>
                  </to>
                </anchor>
              </controlPr>
            </control>
          </mc:Choice>
        </mc:AlternateContent>
        <mc:AlternateContent xmlns:mc="http://schemas.openxmlformats.org/markup-compatibility/2006">
          <mc:Choice Requires="x14">
            <control shapeId="69672" r:id="rId43" name="Check Box 40">
              <controlPr defaultSize="0" autoFill="0" autoLine="0" autoPict="0">
                <anchor moveWithCells="1">
                  <from>
                    <xdr:col>6</xdr:col>
                    <xdr:colOff>1047750</xdr:colOff>
                    <xdr:row>21</xdr:row>
                    <xdr:rowOff>9525</xdr:rowOff>
                  </from>
                  <to>
                    <xdr:col>6</xdr:col>
                    <xdr:colOff>1676400</xdr:colOff>
                    <xdr:row>21</xdr:row>
                    <xdr:rowOff>390525</xdr:rowOff>
                  </to>
                </anchor>
              </controlPr>
            </control>
          </mc:Choice>
        </mc:AlternateContent>
        <mc:AlternateContent xmlns:mc="http://schemas.openxmlformats.org/markup-compatibility/2006">
          <mc:Choice Requires="x14">
            <control shapeId="69673" r:id="rId44" name="Check Box 41">
              <controlPr defaultSize="0" autoFill="0" autoLine="0" autoPict="0">
                <anchor moveWithCells="1">
                  <from>
                    <xdr:col>5</xdr:col>
                    <xdr:colOff>342900</xdr:colOff>
                    <xdr:row>21</xdr:row>
                    <xdr:rowOff>9525</xdr:rowOff>
                  </from>
                  <to>
                    <xdr:col>5</xdr:col>
                    <xdr:colOff>1095375</xdr:colOff>
                    <xdr:row>21</xdr:row>
                    <xdr:rowOff>390525</xdr:rowOff>
                  </to>
                </anchor>
              </controlPr>
            </control>
          </mc:Choice>
        </mc:AlternateContent>
        <mc:AlternateContent xmlns:mc="http://schemas.openxmlformats.org/markup-compatibility/2006">
          <mc:Choice Requires="x14">
            <control shapeId="69674" r:id="rId45" name="Check Box 42">
              <controlPr defaultSize="0" autoFill="0" autoLine="0" autoPict="0">
                <anchor moveWithCells="1">
                  <from>
                    <xdr:col>5</xdr:col>
                    <xdr:colOff>1114425</xdr:colOff>
                    <xdr:row>21</xdr:row>
                    <xdr:rowOff>9525</xdr:rowOff>
                  </from>
                  <to>
                    <xdr:col>5</xdr:col>
                    <xdr:colOff>1866900</xdr:colOff>
                    <xdr:row>21</xdr:row>
                    <xdr:rowOff>390525</xdr:rowOff>
                  </to>
                </anchor>
              </controlPr>
            </control>
          </mc:Choice>
        </mc:AlternateContent>
        <mc:AlternateContent xmlns:mc="http://schemas.openxmlformats.org/markup-compatibility/2006">
          <mc:Choice Requires="x14">
            <control shapeId="69675" r:id="rId46" name="Check Box 43">
              <controlPr defaultSize="0" autoFill="0" autoLine="0" autoPict="0">
                <anchor moveWithCells="1">
                  <from>
                    <xdr:col>2</xdr:col>
                    <xdr:colOff>1266825</xdr:colOff>
                    <xdr:row>41</xdr:row>
                    <xdr:rowOff>9525</xdr:rowOff>
                  </from>
                  <to>
                    <xdr:col>2</xdr:col>
                    <xdr:colOff>2343150</xdr:colOff>
                    <xdr:row>41</xdr:row>
                    <xdr:rowOff>904875</xdr:rowOff>
                  </to>
                </anchor>
              </controlPr>
            </control>
          </mc:Choice>
        </mc:AlternateContent>
        <mc:AlternateContent xmlns:mc="http://schemas.openxmlformats.org/markup-compatibility/2006">
          <mc:Choice Requires="x14">
            <control shapeId="69676" r:id="rId47" name="Check Box 44">
              <controlPr defaultSize="0" autoFill="0" autoLine="0" autoPict="0">
                <anchor moveWithCells="1">
                  <from>
                    <xdr:col>2</xdr:col>
                    <xdr:colOff>2362200</xdr:colOff>
                    <xdr:row>41</xdr:row>
                    <xdr:rowOff>9525</xdr:rowOff>
                  </from>
                  <to>
                    <xdr:col>2</xdr:col>
                    <xdr:colOff>3438525</xdr:colOff>
                    <xdr:row>41</xdr:row>
                    <xdr:rowOff>904875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autoPageBreaks="0"/>
  </sheetPr>
  <dimension ref="B7:Z21"/>
  <sheetViews>
    <sheetView showGridLines="0" showRowColHeaders="0" workbookViewId="0">
      <pane ySplit="6" topLeftCell="A7" activePane="bottomLeft" state="frozen"/>
      <selection pane="bottomLeft" activeCell="D11" sqref="D11"/>
    </sheetView>
  </sheetViews>
  <sheetFormatPr defaultColWidth="9.140625" defaultRowHeight="12.75" x14ac:dyDescent="0.2"/>
  <cols>
    <col min="1" max="1" width="9.140625" style="11"/>
    <col min="2" max="2" width="80.7109375" style="11" customWidth="1"/>
    <col min="3" max="3" width="40.7109375" style="11" customWidth="1"/>
    <col min="4" max="5" width="60.7109375" style="11" customWidth="1"/>
    <col min="6" max="6" width="9.140625" style="11"/>
    <col min="7" max="10" width="9.140625" style="11" customWidth="1"/>
    <col min="11" max="11" width="9.140625" style="11" hidden="1" customWidth="1"/>
    <col min="12" max="12" width="12.42578125" style="11" hidden="1" customWidth="1"/>
    <col min="13" max="15" width="9.140625" style="11" hidden="1" customWidth="1"/>
    <col min="16" max="16" width="12.85546875" style="11" hidden="1" customWidth="1"/>
    <col min="17" max="26" width="9.140625" style="11" hidden="1" customWidth="1"/>
    <col min="27" max="27" width="0" style="11" hidden="1" customWidth="1"/>
    <col min="28" max="16384" width="9.140625" style="11"/>
  </cols>
  <sheetData>
    <row r="7" spans="2:19" ht="13.5" thickBot="1" x14ac:dyDescent="0.25"/>
    <row r="8" spans="2:19" ht="39.950000000000003" customHeight="1" thickBot="1" x14ac:dyDescent="0.25">
      <c r="B8" s="465" t="s">
        <v>763</v>
      </c>
      <c r="C8" s="484"/>
      <c r="D8" s="484"/>
      <c r="E8" s="466"/>
      <c r="G8" s="18"/>
      <c r="H8" s="42"/>
    </row>
    <row r="9" spans="2:19" s="14" customFormat="1" ht="63.95" customHeight="1" thickBot="1" x14ac:dyDescent="0.3">
      <c r="B9" s="293" t="s">
        <v>743</v>
      </c>
      <c r="C9" s="294" t="s">
        <v>627</v>
      </c>
      <c r="D9" s="294" t="s">
        <v>744</v>
      </c>
      <c r="E9" s="295" t="s">
        <v>745</v>
      </c>
    </row>
    <row r="10" spans="2:19" s="14" customFormat="1" ht="32.1" customHeight="1" thickBot="1" x14ac:dyDescent="0.3">
      <c r="B10" s="416" t="s">
        <v>764</v>
      </c>
      <c r="C10" s="297"/>
      <c r="D10" s="297"/>
      <c r="E10" s="45"/>
      <c r="H10" s="42"/>
    </row>
    <row r="11" spans="2:19" ht="39.950000000000003" customHeight="1" x14ac:dyDescent="0.2">
      <c r="B11" s="211" t="s">
        <v>746</v>
      </c>
      <c r="C11" s="296" t="str">
        <f>IF((N11&amp;" "&amp;O11)="TRUE TRUE","Please select only one option","")</f>
        <v/>
      </c>
      <c r="D11" s="194"/>
      <c r="E11" s="365"/>
      <c r="F11" s="1" t="str">
        <f>IF(M11=1,"*","")</f>
        <v>*</v>
      </c>
      <c r="M11" s="17">
        <f>IF((N11&amp;" "&amp;O11)="FALSE FALSE",1,IF((N11&amp;" "&amp;O11)="TRUE TRUE",1,0))+S11</f>
        <v>1</v>
      </c>
      <c r="N11" s="31" t="b">
        <v>0</v>
      </c>
      <c r="O11" s="31" t="b">
        <v>0</v>
      </c>
      <c r="P11" s="17" t="str">
        <f>IF((N11&amp;" "&amp;O11)="TRUE FALSE","Yes",IF((N11&amp;" "&amp;O11)="FALSE TRUE","No",IF((N11&amp;" "&amp;O11)="TRUE TRUE","Invalid Input","Not Answered")))</f>
        <v>Not Answered</v>
      </c>
      <c r="Q11" s="17">
        <f>IF(P11="Yes",IF(ISTEXT(D11)=FALSE,1,0),0)</f>
        <v>0</v>
      </c>
      <c r="R11" s="17">
        <f>IF(P11="No",IF(ISNUMBER(E11)=TRUE,0,1),0)</f>
        <v>0</v>
      </c>
      <c r="S11" s="17">
        <f>SUM(Q11:R11)</f>
        <v>0</v>
      </c>
    </row>
    <row r="12" spans="2:19" ht="39.950000000000003" customHeight="1" x14ac:dyDescent="0.2">
      <c r="B12" s="70" t="s">
        <v>747</v>
      </c>
      <c r="C12" s="292" t="str">
        <f>IF((N12&amp;" "&amp;O12)="TRUE TRUE","Please select only one option","")</f>
        <v/>
      </c>
      <c r="D12" s="176"/>
      <c r="E12" s="366"/>
      <c r="F12" s="1" t="str">
        <f>IF(M12=1,"*","")</f>
        <v>*</v>
      </c>
      <c r="M12" s="17">
        <f>IF((N12&amp;" "&amp;O12)="FALSE FALSE",1,IF((N12&amp;" "&amp;O12)="TRUE TRUE",1,0))+S12</f>
        <v>1</v>
      </c>
      <c r="N12" s="31" t="b">
        <v>0</v>
      </c>
      <c r="O12" s="31" t="b">
        <v>0</v>
      </c>
      <c r="P12" s="17" t="str">
        <f t="shared" ref="P12:P14" si="0">IF((N12&amp;" "&amp;O12)="TRUE FALSE","Yes",IF((N12&amp;" "&amp;O12)="FALSE TRUE","No",IF((N12&amp;" "&amp;O12)="TRUE TRUE","Invalid Input","Not Answered")))</f>
        <v>Not Answered</v>
      </c>
      <c r="Q12" s="17">
        <f>IF(P12="Yes",IF(D12="",1,0),0)</f>
        <v>0</v>
      </c>
      <c r="R12" s="17">
        <f>IF(P12="No",IF(ISNUMBER(E12)=TRUE,0,1),0)</f>
        <v>0</v>
      </c>
      <c r="S12" s="17">
        <f>SUM(Q12:R12)</f>
        <v>0</v>
      </c>
    </row>
    <row r="13" spans="2:19" ht="39.950000000000003" customHeight="1" x14ac:dyDescent="0.2">
      <c r="B13" s="70" t="s">
        <v>748</v>
      </c>
      <c r="C13" s="292" t="str">
        <f>IF((N13&amp;" "&amp;O13)="TRUE TRUE","Please select only one option","")</f>
        <v/>
      </c>
      <c r="D13" s="176"/>
      <c r="E13" s="366"/>
      <c r="F13" s="1" t="str">
        <f>IF(M13=1,"*","")</f>
        <v>*</v>
      </c>
      <c r="M13" s="17">
        <f>IF((N13&amp;" "&amp;O13)="FALSE FALSE",1,IF((N13&amp;" "&amp;O13)="TRUE TRUE",1,0))+S13</f>
        <v>1</v>
      </c>
      <c r="N13" s="31" t="b">
        <v>0</v>
      </c>
      <c r="O13" s="31" t="b">
        <v>0</v>
      </c>
      <c r="P13" s="17" t="str">
        <f t="shared" si="0"/>
        <v>Not Answered</v>
      </c>
      <c r="Q13" s="17">
        <f>IF(P13="Yes",IF(D13="",1,0),0)</f>
        <v>0</v>
      </c>
      <c r="R13" s="17">
        <f>IF(P13="No",IF(ISNUMBER(E13)=TRUE,0,1),0)</f>
        <v>0</v>
      </c>
      <c r="S13" s="17">
        <f>SUM(Q13:R13)</f>
        <v>0</v>
      </c>
    </row>
    <row r="14" spans="2:19" ht="39.950000000000003" customHeight="1" thickBot="1" x14ac:dyDescent="0.25">
      <c r="B14" s="298" t="s">
        <v>749</v>
      </c>
      <c r="C14" s="299" t="str">
        <f>IF((N14&amp;" "&amp;O14)="TRUE TRUE","Please select only one option","")</f>
        <v/>
      </c>
      <c r="D14" s="363"/>
      <c r="E14" s="367"/>
      <c r="F14" s="1" t="str">
        <f>IF(M14=1,"*","")</f>
        <v>*</v>
      </c>
      <c r="M14" s="17">
        <f>IF((N14&amp;" "&amp;O14)="FALSE FALSE",1,IF((N14&amp;" "&amp;O14)="TRUE TRUE",1,0))+S14</f>
        <v>1</v>
      </c>
      <c r="N14" s="31" t="b">
        <v>0</v>
      </c>
      <c r="O14" s="31" t="b">
        <v>0</v>
      </c>
      <c r="P14" s="17" t="str">
        <f t="shared" si="0"/>
        <v>Not Answered</v>
      </c>
      <c r="Q14" s="17">
        <f>IF(P14="Yes",IF(D14="",1,0),0)</f>
        <v>0</v>
      </c>
      <c r="R14" s="17">
        <f>IF(P14="No",IF(ISNUMBER(E14)=TRUE,0,1),0)</f>
        <v>0</v>
      </c>
      <c r="S14" s="17">
        <f>SUM(Q14:R14)</f>
        <v>0</v>
      </c>
    </row>
    <row r="15" spans="2:19" s="14" customFormat="1" ht="32.1" customHeight="1" thickBot="1" x14ac:dyDescent="0.3">
      <c r="B15" s="465" t="s">
        <v>765</v>
      </c>
      <c r="C15" s="484"/>
      <c r="D15" s="484"/>
      <c r="E15" s="466"/>
      <c r="L15" s="52" t="s">
        <v>602</v>
      </c>
      <c r="M15" s="3" t="str">
        <f>IF(SUM(M11:M14)&lt;&gt;0,"Invalid","Valid")</f>
        <v>Invalid</v>
      </c>
    </row>
    <row r="16" spans="2:19" ht="56.1" customHeight="1" thickBot="1" x14ac:dyDescent="0.25">
      <c r="B16" s="231" t="s">
        <v>784</v>
      </c>
      <c r="C16" s="300" t="str">
        <f>IF((N16&amp;" "&amp;O16)="TRUE TRUE","Please select only one option","")</f>
        <v/>
      </c>
      <c r="D16" s="364"/>
      <c r="E16" s="368"/>
      <c r="F16" s="1" t="str">
        <f>IF(M16=1,"*","")</f>
        <v>*</v>
      </c>
      <c r="M16" s="17">
        <f>IF((N16&amp;" "&amp;O16)="FALSE FALSE",1,IF((N16&amp;" "&amp;O16)="TRUE TRUE",1,0))+S16</f>
        <v>1</v>
      </c>
      <c r="N16" s="361" t="b">
        <v>0</v>
      </c>
      <c r="O16" s="361" t="b">
        <v>0</v>
      </c>
      <c r="P16" s="17" t="str">
        <f t="shared" ref="P16" si="1">IF((N16&amp;" "&amp;O16)="TRUE FALSE","Yes",IF((N16&amp;" "&amp;O16)="FALSE TRUE","No",IF((N16&amp;" "&amp;O16)="TRUE TRUE","Invalid Input","Not Answered")))</f>
        <v>Not Answered</v>
      </c>
      <c r="Q16" s="17">
        <f>IF(P16="Yes",IF(D16="",1,0),0)</f>
        <v>0</v>
      </c>
      <c r="R16" s="17">
        <f>IF(P16="No",IF(ISNUMBER(E16)=TRUE,0,1),0)</f>
        <v>0</v>
      </c>
      <c r="S16" s="17">
        <f>SUM(Q16:R16)</f>
        <v>0</v>
      </c>
    </row>
    <row r="17" spans="2:16" ht="15.95" customHeight="1" x14ac:dyDescent="0.2">
      <c r="B17" s="16"/>
      <c r="E17" s="394"/>
      <c r="L17" s="52" t="s">
        <v>602</v>
      </c>
      <c r="M17" s="3" t="str">
        <f>IF(SUM(M16)&lt;&gt;0,"Invalid","Valid")</f>
        <v>Invalid</v>
      </c>
      <c r="N17" s="17"/>
      <c r="O17" s="17"/>
    </row>
    <row r="18" spans="2:16" ht="14.25" x14ac:dyDescent="0.2">
      <c r="B18" s="288" t="str">
        <f>IF(P18="No","Please note that your application will not proceed until all required documentation is submitted","")</f>
        <v/>
      </c>
      <c r="C18" s="291"/>
      <c r="D18" s="291"/>
      <c r="E18" s="291"/>
      <c r="N18" s="17"/>
      <c r="O18" s="17"/>
      <c r="P18" s="17" t="str">
        <f>IF(SUM(M11:M16)=0,IF(COUNTIF(P11:P16,"No")&lt;&gt;0,"No","Yes"),"Yes")</f>
        <v>Yes</v>
      </c>
    </row>
    <row r="20" spans="2:16" ht="15" x14ac:dyDescent="0.2">
      <c r="B20" s="376" t="str">
        <f>IF(COUNTIF(M7:M20,"Invalid")=2,"Please Complete all Sections",IF(COUNTIF(M7:M20,"Invalid")=0,"All Sections Completed",IF(COUNTIF(M7:M20,"Invalid")&lt;2,"Please Ensure all sections are completed before progressing to the next section")))</f>
        <v>Please Complete all Sections</v>
      </c>
      <c r="C20" s="291"/>
      <c r="D20" s="291"/>
      <c r="E20" s="291"/>
    </row>
    <row r="21" spans="2:16" x14ac:dyDescent="0.2">
      <c r="L21" s="52"/>
      <c r="M21" s="3"/>
    </row>
  </sheetData>
  <sheetProtection algorithmName="SHA-512" hashValue="MwHiEBFnxX0kuUZkix22pU8tYKGCXdvEQ1j/qJt1lQEO6yUEHOImfCmgS39jYYlVezs8oWLNQNXFX/StA8WFJg==" saltValue="ZJQ4nyth93biIY5C+r8Ong==" spinCount="100000" sheet="1" objects="1" scenarios="1" selectLockedCells="1"/>
  <mergeCells count="2">
    <mergeCell ref="B15:E15"/>
    <mergeCell ref="B8:E8"/>
  </mergeCells>
  <conditionalFormatting sqref="E11">
    <cfRule type="expression" dxfId="21" priority="19">
      <formula>$P$11="Yes"</formula>
    </cfRule>
  </conditionalFormatting>
  <conditionalFormatting sqref="D11">
    <cfRule type="expression" dxfId="20" priority="18">
      <formula>$P$11="No"</formula>
    </cfRule>
  </conditionalFormatting>
  <conditionalFormatting sqref="E12">
    <cfRule type="expression" dxfId="19" priority="17">
      <formula>$P$12="Yes"</formula>
    </cfRule>
  </conditionalFormatting>
  <conditionalFormatting sqref="D12">
    <cfRule type="expression" dxfId="18" priority="16">
      <formula>$P$12="No"</formula>
    </cfRule>
  </conditionalFormatting>
  <conditionalFormatting sqref="E13">
    <cfRule type="expression" dxfId="17" priority="15">
      <formula>$P$13="Yes"</formula>
    </cfRule>
  </conditionalFormatting>
  <conditionalFormatting sqref="D13">
    <cfRule type="expression" dxfId="16" priority="14">
      <formula>$P$13="No"</formula>
    </cfRule>
  </conditionalFormatting>
  <conditionalFormatting sqref="E14">
    <cfRule type="expression" dxfId="15" priority="13">
      <formula>$P$14="Yes"</formula>
    </cfRule>
  </conditionalFormatting>
  <conditionalFormatting sqref="D14">
    <cfRule type="expression" dxfId="14" priority="12">
      <formula>$P$14="No"</formula>
    </cfRule>
  </conditionalFormatting>
  <conditionalFormatting sqref="E16">
    <cfRule type="expression" dxfId="13" priority="9">
      <formula>$P$16="Yes"</formula>
    </cfRule>
  </conditionalFormatting>
  <conditionalFormatting sqref="D16">
    <cfRule type="expression" dxfId="12" priority="8">
      <formula>$P$16="No"</formula>
    </cfRule>
  </conditionalFormatting>
  <conditionalFormatting sqref="B20">
    <cfRule type="expression" dxfId="11" priority="1">
      <formula>$B$20="All Sections Completed"</formula>
    </cfRule>
  </conditionalFormatting>
  <dataValidations count="2">
    <dataValidation type="date" operator="greaterThan" allowBlank="1" showInputMessage="1" showErrorMessage="1" errorTitle="Date" error="Please only inout dates un teh dd/mm/yyyy format." sqref="E11:E14 E16">
      <formula1>TODAY()</formula1>
    </dataValidation>
    <dataValidation type="textLength" operator="lessThan" allowBlank="1" showInputMessage="1" showErrorMessage="1" errorTitle="Cell Values" error="Please do not enter any data into this cell_x000a_" sqref="E17">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xdr:col>
                    <xdr:colOff>714375</xdr:colOff>
                    <xdr:row>10</xdr:row>
                    <xdr:rowOff>9525</xdr:rowOff>
                  </from>
                  <to>
                    <xdr:col>2</xdr:col>
                    <xdr:colOff>1609725</xdr:colOff>
                    <xdr:row>10</xdr:row>
                    <xdr:rowOff>495300</xdr:rowOff>
                  </to>
                </anchor>
              </controlPr>
            </control>
          </mc:Choice>
        </mc:AlternateContent>
        <mc:AlternateContent xmlns:mc="http://schemas.openxmlformats.org/markup-compatibility/2006">
          <mc:Choice Requires="x14">
            <control shapeId="27661" r:id="rId5" name="Check Box 13">
              <controlPr defaultSize="0" autoFill="0" autoLine="0" autoPict="0">
                <anchor moveWithCells="1">
                  <from>
                    <xdr:col>2</xdr:col>
                    <xdr:colOff>1628775</xdr:colOff>
                    <xdr:row>10</xdr:row>
                    <xdr:rowOff>9525</xdr:rowOff>
                  </from>
                  <to>
                    <xdr:col>2</xdr:col>
                    <xdr:colOff>2524125</xdr:colOff>
                    <xdr:row>10</xdr:row>
                    <xdr:rowOff>495300</xdr:rowOff>
                  </to>
                </anchor>
              </controlPr>
            </control>
          </mc:Choice>
        </mc:AlternateContent>
        <mc:AlternateContent xmlns:mc="http://schemas.openxmlformats.org/markup-compatibility/2006">
          <mc:Choice Requires="x14">
            <control shapeId="27662" r:id="rId6" name="Check Box 14">
              <controlPr defaultSize="0" autoFill="0" autoLine="0" autoPict="0">
                <anchor moveWithCells="1">
                  <from>
                    <xdr:col>2</xdr:col>
                    <xdr:colOff>714375</xdr:colOff>
                    <xdr:row>11</xdr:row>
                    <xdr:rowOff>9525</xdr:rowOff>
                  </from>
                  <to>
                    <xdr:col>2</xdr:col>
                    <xdr:colOff>1609725</xdr:colOff>
                    <xdr:row>11</xdr:row>
                    <xdr:rowOff>495300</xdr:rowOff>
                  </to>
                </anchor>
              </controlPr>
            </control>
          </mc:Choice>
        </mc:AlternateContent>
        <mc:AlternateContent xmlns:mc="http://schemas.openxmlformats.org/markup-compatibility/2006">
          <mc:Choice Requires="x14">
            <control shapeId="27663" r:id="rId7" name="Check Box 15">
              <controlPr defaultSize="0" autoFill="0" autoLine="0" autoPict="0">
                <anchor moveWithCells="1">
                  <from>
                    <xdr:col>2</xdr:col>
                    <xdr:colOff>1628775</xdr:colOff>
                    <xdr:row>11</xdr:row>
                    <xdr:rowOff>9525</xdr:rowOff>
                  </from>
                  <to>
                    <xdr:col>2</xdr:col>
                    <xdr:colOff>2524125</xdr:colOff>
                    <xdr:row>11</xdr:row>
                    <xdr:rowOff>495300</xdr:rowOff>
                  </to>
                </anchor>
              </controlPr>
            </control>
          </mc:Choice>
        </mc:AlternateContent>
        <mc:AlternateContent xmlns:mc="http://schemas.openxmlformats.org/markup-compatibility/2006">
          <mc:Choice Requires="x14">
            <control shapeId="27664" r:id="rId8" name="Check Box 16">
              <controlPr defaultSize="0" autoFill="0" autoLine="0" autoPict="0">
                <anchor moveWithCells="1">
                  <from>
                    <xdr:col>2</xdr:col>
                    <xdr:colOff>714375</xdr:colOff>
                    <xdr:row>12</xdr:row>
                    <xdr:rowOff>9525</xdr:rowOff>
                  </from>
                  <to>
                    <xdr:col>2</xdr:col>
                    <xdr:colOff>1609725</xdr:colOff>
                    <xdr:row>12</xdr:row>
                    <xdr:rowOff>495300</xdr:rowOff>
                  </to>
                </anchor>
              </controlPr>
            </control>
          </mc:Choice>
        </mc:AlternateContent>
        <mc:AlternateContent xmlns:mc="http://schemas.openxmlformats.org/markup-compatibility/2006">
          <mc:Choice Requires="x14">
            <control shapeId="27665" r:id="rId9" name="Check Box 17">
              <controlPr defaultSize="0" autoFill="0" autoLine="0" autoPict="0">
                <anchor moveWithCells="1">
                  <from>
                    <xdr:col>2</xdr:col>
                    <xdr:colOff>1628775</xdr:colOff>
                    <xdr:row>12</xdr:row>
                    <xdr:rowOff>9525</xdr:rowOff>
                  </from>
                  <to>
                    <xdr:col>2</xdr:col>
                    <xdr:colOff>2524125</xdr:colOff>
                    <xdr:row>12</xdr:row>
                    <xdr:rowOff>495300</xdr:rowOff>
                  </to>
                </anchor>
              </controlPr>
            </control>
          </mc:Choice>
        </mc:AlternateContent>
        <mc:AlternateContent xmlns:mc="http://schemas.openxmlformats.org/markup-compatibility/2006">
          <mc:Choice Requires="x14">
            <control shapeId="27666" r:id="rId10" name="Check Box 18">
              <controlPr defaultSize="0" autoFill="0" autoLine="0" autoPict="0">
                <anchor moveWithCells="1">
                  <from>
                    <xdr:col>2</xdr:col>
                    <xdr:colOff>714375</xdr:colOff>
                    <xdr:row>13</xdr:row>
                    <xdr:rowOff>9525</xdr:rowOff>
                  </from>
                  <to>
                    <xdr:col>2</xdr:col>
                    <xdr:colOff>1609725</xdr:colOff>
                    <xdr:row>13</xdr:row>
                    <xdr:rowOff>495300</xdr:rowOff>
                  </to>
                </anchor>
              </controlPr>
            </control>
          </mc:Choice>
        </mc:AlternateContent>
        <mc:AlternateContent xmlns:mc="http://schemas.openxmlformats.org/markup-compatibility/2006">
          <mc:Choice Requires="x14">
            <control shapeId="27667" r:id="rId11" name="Check Box 19">
              <controlPr defaultSize="0" autoFill="0" autoLine="0" autoPict="0">
                <anchor moveWithCells="1">
                  <from>
                    <xdr:col>2</xdr:col>
                    <xdr:colOff>1628775</xdr:colOff>
                    <xdr:row>13</xdr:row>
                    <xdr:rowOff>9525</xdr:rowOff>
                  </from>
                  <to>
                    <xdr:col>2</xdr:col>
                    <xdr:colOff>2524125</xdr:colOff>
                    <xdr:row>13</xdr:row>
                    <xdr:rowOff>495300</xdr:rowOff>
                  </to>
                </anchor>
              </controlPr>
            </control>
          </mc:Choice>
        </mc:AlternateContent>
        <mc:AlternateContent xmlns:mc="http://schemas.openxmlformats.org/markup-compatibility/2006">
          <mc:Choice Requires="x14">
            <control shapeId="27670" r:id="rId12" name="Check Box 22">
              <controlPr defaultSize="0" autoFill="0" autoLine="0" autoPict="0">
                <anchor moveWithCells="1">
                  <from>
                    <xdr:col>2</xdr:col>
                    <xdr:colOff>714375</xdr:colOff>
                    <xdr:row>15</xdr:row>
                    <xdr:rowOff>9525</xdr:rowOff>
                  </from>
                  <to>
                    <xdr:col>2</xdr:col>
                    <xdr:colOff>1609725</xdr:colOff>
                    <xdr:row>15</xdr:row>
                    <xdr:rowOff>695325</xdr:rowOff>
                  </to>
                </anchor>
              </controlPr>
            </control>
          </mc:Choice>
        </mc:AlternateContent>
        <mc:AlternateContent xmlns:mc="http://schemas.openxmlformats.org/markup-compatibility/2006">
          <mc:Choice Requires="x14">
            <control shapeId="27671" r:id="rId13" name="Check Box 23">
              <controlPr defaultSize="0" autoFill="0" autoLine="0" autoPict="0">
                <anchor moveWithCells="1">
                  <from>
                    <xdr:col>2</xdr:col>
                    <xdr:colOff>1628775</xdr:colOff>
                    <xdr:row>15</xdr:row>
                    <xdr:rowOff>9525</xdr:rowOff>
                  </from>
                  <to>
                    <xdr:col>2</xdr:col>
                    <xdr:colOff>2524125</xdr:colOff>
                    <xdr:row>15</xdr:row>
                    <xdr:rowOff>695325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909B5EBB-3F40-429C-94BF-EC15936D44E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Control</vt:lpstr>
      <vt:lpstr>Cover</vt:lpstr>
      <vt:lpstr>Notes on Completion</vt:lpstr>
      <vt:lpstr>Section 1</vt:lpstr>
      <vt:lpstr>Section 2</vt:lpstr>
      <vt:lpstr>Section 3</vt:lpstr>
      <vt:lpstr>Section 4</vt:lpstr>
      <vt:lpstr>Section 5</vt:lpstr>
      <vt:lpstr>Section 6</vt:lpstr>
      <vt:lpstr>Section 7</vt:lpstr>
      <vt:lpstr>8. Declarations</vt:lpstr>
      <vt:lpstr>Glossary</vt:lpstr>
      <vt:lpstr>Country_All</vt:lpstr>
      <vt:lpstr>Id_Type</vt:lpstr>
      <vt:lpstr>LegalStatus1</vt:lpstr>
      <vt:lpstr>Nation_all</vt:lpstr>
      <vt:lpstr>Number1</vt:lpstr>
      <vt:lpstr>Number2</vt:lpstr>
      <vt:lpstr>PCF</vt:lpstr>
      <vt:lpstr>Status1</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McNeilly, Brian</dc:creator>
  <cp:keywords>Public</cp:keywords>
  <cp:lastModifiedBy>McGuinness, Lucia</cp:lastModifiedBy>
  <dcterms:created xsi:type="dcterms:W3CDTF">2019-11-25T12:22:02Z</dcterms:created>
  <dcterms:modified xsi:type="dcterms:W3CDTF">2021-04-22T11:54:14Z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ac727822-169c-47d1-be16-4b0796b6a87c</vt:lpwstr>
  </property>
  <property fmtid="{D5CDD505-2E9C-101B-9397-08002B2CF9AE}" pid="3" name="bjSaver">
    <vt:lpwstr>e/bu8SK+a7LK/zX5m+qmT5zy5HVi4Cqy</vt:lpwstr>
  </property>
  <property fmtid="{D5CDD505-2E9C-101B-9397-08002B2CF9AE}" pid="4" name="_AdHocReviewCycleID">
    <vt:i4>-1289396347</vt:i4>
  </property>
  <property fmtid="{D5CDD505-2E9C-101B-9397-08002B2CF9AE}" pid="5" name="_NewReviewCycle">
    <vt:lpwstr/>
  </property>
  <property fmtid="{D5CDD505-2E9C-101B-9397-08002B2CF9AE}" pid="6" name="_EmailSubject">
    <vt:lpwstr>VASP Webpage</vt:lpwstr>
  </property>
  <property fmtid="{D5CDD505-2E9C-101B-9397-08002B2CF9AE}" pid="7" name="_AuthorEmail">
    <vt:lpwstr>conall.sargent@centralbank.ie</vt:lpwstr>
  </property>
  <property fmtid="{D5CDD505-2E9C-101B-9397-08002B2CF9AE}" pid="8" name="_AuthorEmailDisplayName">
    <vt:lpwstr>Sargent, Conall</vt:lpwstr>
  </property>
  <property fmtid="{D5CDD505-2E9C-101B-9397-08002B2CF9AE}" pid="9" name="_PreviousAdHocReviewCycleID">
    <vt:i4>1963578257</vt:i4>
  </property>
  <property fmtid="{D5CDD505-2E9C-101B-9397-08002B2CF9AE}" pid="10" name="_ReviewingToolsShownOnce">
    <vt:lpwstr/>
  </property>
  <property fmtid="{D5CDD505-2E9C-101B-9397-08002B2CF9AE}" pid="11" name="bjDocumentSecurityLabel">
    <vt:lpwstr>Public</vt:lpwstr>
  </property>
  <property fmtid="{D5CDD505-2E9C-101B-9397-08002B2CF9AE}" pid="12"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3" name="bjDocumentLabelXML-0">
    <vt:lpwstr>ames.com/2008/01/sie/internal/label"&gt;&lt;element uid="33ed6465-8d2f-4fab-bbbc-787e2c148707" value="" /&gt;&lt;element uid="28c775dd-3fa7-40f2-8368-0e7fa48abc25" value="" /&gt;&lt;/sisl&gt;</vt:lpwstr>
  </property>
  <property fmtid="{D5CDD505-2E9C-101B-9397-08002B2CF9AE}" pid="14" name="bjLeftHeaderLabel-first">
    <vt:lpwstr>&amp;"Times New Roman,Regular"&amp;12&amp;K000000 </vt:lpwstr>
  </property>
  <property fmtid="{D5CDD505-2E9C-101B-9397-08002B2CF9AE}" pid="15" name="bjLeftHeaderLabel-even">
    <vt:lpwstr>&amp;"Times New Roman,Regular"&amp;12&amp;K000000 </vt:lpwstr>
  </property>
  <property fmtid="{D5CDD505-2E9C-101B-9397-08002B2CF9AE}" pid="16" name="bjLeftHeaderLabel">
    <vt:lpwstr>&amp;"Times New Roman,Regular"&amp;12&amp;K000000 </vt:lpwstr>
  </property>
</Properties>
</file>