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Lmcguinness\Desktop\"/>
    </mc:Choice>
  </mc:AlternateContent>
  <workbookProtection workbookAlgorithmName="SHA-512" workbookHashValue="iEVTh/Fv5KQ9UZ1rt103ZUTcJTDJXMqtEwVRbpP3OBH2Snwz55FvUlvTtTVoPad8GYVcB8Wq6IG2Hk1PPPDL4g==" workbookSaltValue="JiH2A9GIdIkCgTGY9ApKDA==" workbookSpinCount="100000" lockStructure="1"/>
  <bookViews>
    <workbookView xWindow="0" yWindow="0" windowWidth="19200" windowHeight="8325" tabRatio="764" firstSheet="1" activeTab="1"/>
  </bookViews>
  <sheets>
    <sheet name="Read me" sheetId="8" r:id="rId1"/>
    <sheet name="1. General Information" sheetId="2" r:id="rId2"/>
    <sheet name="2. Basic annual contribution" sheetId="3" r:id="rId3"/>
    <sheet name="3. Deductions" sheetId="7" r:id="rId4"/>
    <sheet name="4. Risk adjustment" sheetId="5" r:id="rId5"/>
    <sheet name="5. Definitions and guidance" sheetId="11" r:id="rId6"/>
    <sheet name="6. Validation rules" sheetId="14" r:id="rId7"/>
    <sheet name="Master translation" sheetId="23" state="hidden" r:id="rId8"/>
    <sheet name="Master translation 1" sheetId="13" state="hidden" r:id="rId9"/>
  </sheets>
  <externalReferences>
    <externalReference r:id="rId10"/>
    <externalReference r:id="rId11"/>
  </externalReferences>
  <definedNames>
    <definedName name="_xlnm._FilterDatabase" localSheetId="1" hidden="1">'1. General Information'!$B$8:$G$15</definedName>
    <definedName name="_xlnm._FilterDatabase" localSheetId="4" hidden="1">'4. Risk adjustment'!$A$1:$G$1</definedName>
    <definedName name="_xlnm._FilterDatabase" localSheetId="5" hidden="1">'5. Definitions and guidance'!$A$18:$M$263</definedName>
    <definedName name="_xlnm._FilterDatabase" localSheetId="6" hidden="1">'6. Validation rules'!$A$13:$AA$102</definedName>
    <definedName name="_xlnm._FilterDatabase" localSheetId="7" hidden="1">'Master translation'!$A$23:$V$888</definedName>
    <definedName name="List_of_options" localSheetId="3">IF(#REF!="Yes",#REF!,#REF!)</definedName>
    <definedName name="List_of_options" localSheetId="5">IF(#REF!="Yes",#REF!,#REF!)</definedName>
    <definedName name="List_of_options" localSheetId="6">IF('[1]2. Basic annual contribution'!$F$26="Yes",'[1]2. Basic annual contribution'!$P$27:$P$28,'[1]2. Basic annual contribution'!$P$26)</definedName>
    <definedName name="List_of_options" localSheetId="0">IF('[2]2. Basic annual contribution'!$F$26="Yes",'[2]2. Basic annual contribution'!$P$27:$P$28,'[2]2. Basic annual contribution'!$P$26)</definedName>
    <definedName name="List_of_options">IF('2. Basic annual contribution'!$F$27="Yes",'2. Basic annual contribution'!$O$28:$O$28,'2. Basic annual contribution'!$O$27)</definedName>
    <definedName name="_xlnm.Print_Area" localSheetId="1">'1. General Information'!$B$3:$G$50</definedName>
    <definedName name="_xlnm.Print_Area" localSheetId="2">'2. Basic annual contribution'!$B$2:$G$44</definedName>
    <definedName name="_xlnm.Print_Area" localSheetId="3">'3. Deductions'!$B$2:$G$226</definedName>
    <definedName name="_xlnm.Print_Area" localSheetId="4">'4. Risk adjustment'!$B$3:$F$137</definedName>
    <definedName name="_xlnm.Print_Area" localSheetId="5">'5. Definitions and guidance'!$B$2:$M$285</definedName>
    <definedName name="_xlnm.Print_Area" localSheetId="6">'6. Validation rules'!$B$3:$U$102</definedName>
    <definedName name="_xlnm.Print_Area" localSheetId="0">'Read me'!$B$1:$G$134</definedName>
    <definedName name="_xlnm.Print_Titles" localSheetId="1">'1. General Information'!$1:$5</definedName>
    <definedName name="_xlnm.Print_Titles" localSheetId="2">'2. Basic annual contribution'!$1:$5</definedName>
    <definedName name="_xlnm.Print_Titles" localSheetId="3">'3. Deductions'!$1:$5</definedName>
    <definedName name="_xlnm.Print_Titles" localSheetId="4">'4. Risk adjustment'!$1:$6</definedName>
    <definedName name="_xlnm.Print_Titles" localSheetId="5">'5. Definitions and guidance'!$1:$5</definedName>
    <definedName name="_xlnm.Print_Titles" localSheetId="6">'6. Validation rules'!$1:$12</definedName>
    <definedName name="_xlnm.Print_Titles" localSheetId="0">'Read me'!$1:$3</definedName>
    <definedName name="Z_4B666BF9_6518_4C4F_9073_A8E3F807156B_.wvu.Cols" localSheetId="2" hidden="1">'2. Basic annual contribution'!$N:$O</definedName>
    <definedName name="Z_4B666BF9_6518_4C4F_9073_A8E3F807156B_.wvu.FilterData" localSheetId="1" hidden="1">'1. General Information'!$B$8:$G$15</definedName>
    <definedName name="Z_4B666BF9_6518_4C4F_9073_A8E3F807156B_.wvu.PrintArea" localSheetId="1" hidden="1">'1. General Information'!$B:$G</definedName>
    <definedName name="Z_4B666BF9_6518_4C4F_9073_A8E3F807156B_.wvu.PrintArea" localSheetId="2" hidden="1">'2. Basic annual contribution'!$B:$G</definedName>
    <definedName name="Z_4B666BF9_6518_4C4F_9073_A8E3F807156B_.wvu.PrintArea" localSheetId="4" hidden="1">'4. Risk adjustment'!$B:$F</definedName>
    <definedName name="Z_4B666BF9_6518_4C4F_9073_A8E3F807156B_.wvu.PrintTitles" localSheetId="1" hidden="1">'1. General Information'!$1:$5</definedName>
    <definedName name="Z_4B666BF9_6518_4C4F_9073_A8E3F807156B_.wvu.PrintTitles" localSheetId="2" hidden="1">'2. Basic annual contribution'!$1:$5</definedName>
    <definedName name="Z_4B666BF9_6518_4C4F_9073_A8E3F807156B_.wvu.PrintTitles" localSheetId="4" hidden="1">'4. Risk adjustment'!$1:$6</definedName>
    <definedName name="Z_4B666BF9_6518_4C4F_9073_A8E3F807156B_.wvu.Rows" localSheetId="1" hidden="1">'1. General Information'!$2:$3</definedName>
    <definedName name="Z_4B666BF9_6518_4C4F_9073_A8E3F807156B_.wvu.Rows" localSheetId="2" hidden="1">'2. Basic annual contribution'!$2:$3,'2. Basic annual contribution'!$11:$11</definedName>
    <definedName name="Z_4B666BF9_6518_4C4F_9073_A8E3F807156B_.wvu.Rows" localSheetId="4" hidden="1">'4. Risk adjustment'!$2:$3</definedName>
  </definedNames>
  <calcPr calcId="162913"/>
  <customWorkbookViews>
    <customWorkbookView name="VINEL Alexandre-Philippe - Personal View" guid="{4B666BF9-6518-4C4F-9073-A8E3F807156B}" mergeInterval="0" personalView="1" maximized="1" xWindow="-8" yWindow="-8" windowWidth="2576" windowHeight="1416" tabRatio="764" activeSheetId="1"/>
  </customWorkbookViews>
</workbook>
</file>

<file path=xl/calcChain.xml><?xml version="1.0" encoding="utf-8"?>
<calcChain xmlns="http://schemas.openxmlformats.org/spreadsheetml/2006/main">
  <c r="N69" i="14" l="1"/>
  <c r="G68" i="14" l="1"/>
  <c r="I15" i="2" l="1"/>
  <c r="H73" i="14"/>
  <c r="H79" i="14"/>
  <c r="H80" i="14"/>
  <c r="H81" i="14"/>
  <c r="H87" i="14"/>
  <c r="H93" i="14"/>
  <c r="H94" i="14"/>
  <c r="T887" i="23"/>
  <c r="T888" i="23"/>
  <c r="I45" i="2" l="1"/>
  <c r="I38" i="2"/>
  <c r="I36" i="2"/>
  <c r="I35" i="2"/>
  <c r="I34" i="2"/>
  <c r="I33" i="2"/>
  <c r="I32" i="2"/>
  <c r="I31" i="2"/>
  <c r="I30" i="2"/>
  <c r="H28" i="3"/>
  <c r="G135" i="5"/>
  <c r="G75" i="5"/>
  <c r="G74" i="5"/>
  <c r="G62" i="5"/>
  <c r="G61" i="5"/>
  <c r="G36" i="5"/>
  <c r="G37" i="5"/>
  <c r="G27" i="5"/>
  <c r="G26" i="5"/>
  <c r="G98" i="14" l="1"/>
  <c r="G97" i="14"/>
  <c r="G96" i="14"/>
  <c r="G95" i="14"/>
  <c r="G94" i="14"/>
  <c r="G93" i="14"/>
  <c r="G87" i="14"/>
  <c r="G81" i="14"/>
  <c r="G80" i="14"/>
  <c r="G79" i="14"/>
  <c r="G73"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A720" i="23" l="1"/>
  <c r="A719" i="23"/>
  <c r="A718" i="23"/>
  <c r="A717" i="23"/>
  <c r="A716" i="23"/>
  <c r="A721" i="23"/>
  <c r="N37" i="14"/>
  <c r="N66" i="14"/>
  <c r="N55" i="14"/>
  <c r="N54" i="14"/>
  <c r="N53" i="14"/>
  <c r="N52" i="14"/>
  <c r="N51" i="14"/>
  <c r="N50" i="14"/>
  <c r="N49" i="14"/>
  <c r="N48" i="14"/>
  <c r="N47" i="14"/>
  <c r="N46" i="14"/>
  <c r="N45" i="14"/>
  <c r="N44" i="14"/>
  <c r="N43" i="14"/>
  <c r="N31" i="14"/>
  <c r="N30" i="14"/>
  <c r="N29" i="14"/>
  <c r="N28" i="14"/>
  <c r="N27" i="14"/>
  <c r="N25" i="14"/>
  <c r="F40" i="14" l="1"/>
  <c r="H852" i="23" l="1"/>
  <c r="M852" i="23"/>
  <c r="O852" i="23"/>
  <c r="T851" i="23"/>
  <c r="T852" i="23"/>
  <c r="T853" i="23"/>
  <c r="T854" i="23"/>
  <c r="T855" i="23"/>
  <c r="T856" i="23"/>
  <c r="T857" i="23"/>
  <c r="T858" i="23"/>
  <c r="T859" i="23"/>
  <c r="T860" i="23"/>
  <c r="T861"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B4" i="13" l="1"/>
  <c r="C4" i="13"/>
  <c r="D4" i="13"/>
  <c r="E4" i="13"/>
  <c r="F4" i="13"/>
  <c r="G4" i="13"/>
  <c r="H4" i="13"/>
  <c r="I4" i="13"/>
  <c r="J4" i="13"/>
  <c r="K4" i="13"/>
  <c r="L4" i="13"/>
  <c r="M4" i="13"/>
  <c r="N4" i="13"/>
  <c r="O4" i="13"/>
  <c r="B5" i="13"/>
  <c r="C5" i="13"/>
  <c r="D5" i="13"/>
  <c r="E5" i="13"/>
  <c r="F5" i="13"/>
  <c r="G5" i="13"/>
  <c r="H5" i="13"/>
  <c r="I5" i="13"/>
  <c r="J5" i="13"/>
  <c r="K5" i="13"/>
  <c r="L5" i="13"/>
  <c r="M5" i="13"/>
  <c r="N5" i="13"/>
  <c r="O5" i="13"/>
  <c r="B6" i="13"/>
  <c r="C6" i="13"/>
  <c r="D6" i="13"/>
  <c r="E6" i="13"/>
  <c r="F6" i="13"/>
  <c r="G6" i="13"/>
  <c r="H6" i="13"/>
  <c r="I6" i="13"/>
  <c r="J6" i="13"/>
  <c r="K6" i="13"/>
  <c r="L6" i="13"/>
  <c r="M6" i="13"/>
  <c r="N6" i="13"/>
  <c r="O6" i="13"/>
  <c r="B7" i="13"/>
  <c r="C7" i="13"/>
  <c r="D7" i="13"/>
  <c r="E7" i="13"/>
  <c r="F7" i="13"/>
  <c r="G7" i="13"/>
  <c r="H7" i="13"/>
  <c r="I7" i="13"/>
  <c r="J7" i="13"/>
  <c r="K7" i="13"/>
  <c r="L7" i="13"/>
  <c r="M7" i="13"/>
  <c r="N7" i="13"/>
  <c r="O7" i="13"/>
  <c r="B8" i="13"/>
  <c r="C8" i="13"/>
  <c r="D8" i="13"/>
  <c r="E8" i="13"/>
  <c r="F8" i="13"/>
  <c r="G8" i="13"/>
  <c r="H8" i="13"/>
  <c r="I8" i="13"/>
  <c r="J8" i="13"/>
  <c r="K8" i="13"/>
  <c r="L8" i="13"/>
  <c r="M8" i="13"/>
  <c r="N8" i="13"/>
  <c r="O8" i="13"/>
  <c r="B9" i="13"/>
  <c r="C9" i="13"/>
  <c r="D9" i="13"/>
  <c r="E9" i="13"/>
  <c r="F9" i="13"/>
  <c r="G9" i="13"/>
  <c r="H9" i="13"/>
  <c r="I9" i="13"/>
  <c r="J9" i="13"/>
  <c r="K9" i="13"/>
  <c r="L9" i="13"/>
  <c r="M9" i="13"/>
  <c r="N9" i="13"/>
  <c r="O9" i="13"/>
  <c r="B10" i="13"/>
  <c r="C10" i="13"/>
  <c r="D10" i="13"/>
  <c r="E10" i="13"/>
  <c r="F10" i="13"/>
  <c r="G10" i="13"/>
  <c r="H10" i="13"/>
  <c r="I10" i="13"/>
  <c r="J10" i="13"/>
  <c r="K10" i="13"/>
  <c r="L10" i="13"/>
  <c r="M10" i="13"/>
  <c r="N10" i="13"/>
  <c r="O10" i="13"/>
  <c r="B11" i="13"/>
  <c r="C11" i="13"/>
  <c r="D11" i="13"/>
  <c r="E11" i="13"/>
  <c r="F11" i="13"/>
  <c r="G11" i="13"/>
  <c r="H11" i="13"/>
  <c r="I11" i="13"/>
  <c r="J11" i="13"/>
  <c r="K11" i="13"/>
  <c r="L11" i="13"/>
  <c r="M11" i="13"/>
  <c r="N11" i="13"/>
  <c r="O11" i="13"/>
  <c r="B12" i="13"/>
  <c r="C12" i="13"/>
  <c r="D12" i="13"/>
  <c r="E12" i="13"/>
  <c r="F12" i="13"/>
  <c r="G12" i="13"/>
  <c r="H12" i="13"/>
  <c r="I12" i="13"/>
  <c r="J12" i="13"/>
  <c r="K12" i="13"/>
  <c r="L12" i="13"/>
  <c r="M12" i="13"/>
  <c r="N12" i="13"/>
  <c r="O12" i="13"/>
  <c r="B13" i="13"/>
  <c r="C13" i="13"/>
  <c r="D13" i="13"/>
  <c r="E13" i="13"/>
  <c r="F13" i="13"/>
  <c r="G13" i="13"/>
  <c r="H13" i="13"/>
  <c r="I13" i="13"/>
  <c r="J13" i="13"/>
  <c r="K13" i="13"/>
  <c r="L13" i="13"/>
  <c r="M13" i="13"/>
  <c r="N13" i="13"/>
  <c r="O13" i="13"/>
  <c r="B14" i="13"/>
  <c r="C14" i="13"/>
  <c r="D14" i="13"/>
  <c r="E14" i="13"/>
  <c r="F14" i="13"/>
  <c r="G14" i="13"/>
  <c r="H14" i="13"/>
  <c r="I14" i="13"/>
  <c r="J14" i="13"/>
  <c r="K14" i="13"/>
  <c r="L14" i="13"/>
  <c r="M14" i="13"/>
  <c r="N14" i="13"/>
  <c r="O14" i="13"/>
  <c r="B15" i="13"/>
  <c r="C15" i="13"/>
  <c r="D15" i="13"/>
  <c r="E15" i="13"/>
  <c r="F15" i="13"/>
  <c r="G15" i="13"/>
  <c r="H15" i="13"/>
  <c r="I15" i="13"/>
  <c r="J15" i="13"/>
  <c r="K15" i="13"/>
  <c r="L15" i="13"/>
  <c r="M15" i="13"/>
  <c r="N15" i="13"/>
  <c r="O15" i="13"/>
  <c r="B16" i="13"/>
  <c r="C16" i="13"/>
  <c r="D16" i="13"/>
  <c r="E16" i="13"/>
  <c r="F16" i="13"/>
  <c r="G16" i="13"/>
  <c r="H16" i="13"/>
  <c r="I16" i="13"/>
  <c r="J16" i="13"/>
  <c r="K16" i="13"/>
  <c r="L16" i="13"/>
  <c r="M16" i="13"/>
  <c r="N16" i="13"/>
  <c r="O16" i="13"/>
  <c r="B17" i="13"/>
  <c r="C17" i="13"/>
  <c r="D17" i="13"/>
  <c r="E17" i="13"/>
  <c r="F17" i="13"/>
  <c r="G17" i="13"/>
  <c r="H17" i="13"/>
  <c r="I17" i="13"/>
  <c r="J17" i="13"/>
  <c r="K17" i="13"/>
  <c r="L17" i="13"/>
  <c r="M17" i="13"/>
  <c r="N17" i="13"/>
  <c r="O17" i="13"/>
  <c r="B18" i="13"/>
  <c r="C18" i="13"/>
  <c r="D18" i="13"/>
  <c r="E18" i="13"/>
  <c r="F18" i="13"/>
  <c r="G18" i="13"/>
  <c r="H18" i="13"/>
  <c r="I18" i="13"/>
  <c r="J18" i="13"/>
  <c r="K18" i="13"/>
  <c r="L18" i="13"/>
  <c r="M18" i="13"/>
  <c r="N18" i="13"/>
  <c r="O18" i="13"/>
  <c r="B19" i="13"/>
  <c r="C19" i="13"/>
  <c r="D19" i="13"/>
  <c r="E19" i="13"/>
  <c r="F19" i="13"/>
  <c r="G19" i="13"/>
  <c r="H19" i="13"/>
  <c r="I19" i="13"/>
  <c r="J19" i="13"/>
  <c r="K19" i="13"/>
  <c r="L19" i="13"/>
  <c r="M19" i="13"/>
  <c r="N19" i="13"/>
  <c r="O19" i="13"/>
  <c r="B20" i="13"/>
  <c r="C20" i="13"/>
  <c r="D20" i="13"/>
  <c r="E20" i="13"/>
  <c r="F20" i="13"/>
  <c r="G20" i="13"/>
  <c r="H20" i="13"/>
  <c r="I20" i="13"/>
  <c r="J20" i="13"/>
  <c r="K20" i="13"/>
  <c r="L20" i="13"/>
  <c r="M20" i="13"/>
  <c r="N20" i="13"/>
  <c r="O20" i="13"/>
  <c r="B21" i="13"/>
  <c r="C21" i="13"/>
  <c r="D21" i="13"/>
  <c r="E21" i="13"/>
  <c r="F21" i="13"/>
  <c r="G21" i="13"/>
  <c r="H21" i="13"/>
  <c r="I21" i="13"/>
  <c r="J21" i="13"/>
  <c r="K21" i="13"/>
  <c r="L21" i="13"/>
  <c r="M21" i="13"/>
  <c r="N21" i="13"/>
  <c r="O21" i="13"/>
  <c r="B22" i="13"/>
  <c r="C22" i="13"/>
  <c r="D22" i="13"/>
  <c r="E22" i="13"/>
  <c r="F22" i="13"/>
  <c r="G22" i="13"/>
  <c r="H22" i="13"/>
  <c r="I22" i="13"/>
  <c r="J22" i="13"/>
  <c r="K22" i="13"/>
  <c r="L22" i="13"/>
  <c r="M22" i="13"/>
  <c r="N22" i="13"/>
  <c r="O22" i="13"/>
  <c r="B23" i="13"/>
  <c r="C23" i="13"/>
  <c r="D23" i="13"/>
  <c r="E23" i="13"/>
  <c r="F23" i="13"/>
  <c r="G23" i="13"/>
  <c r="H23" i="13"/>
  <c r="I23" i="13"/>
  <c r="J23" i="13"/>
  <c r="K23" i="13"/>
  <c r="L23" i="13"/>
  <c r="M23" i="13"/>
  <c r="N23" i="13"/>
  <c r="O23" i="13"/>
  <c r="B24" i="13"/>
  <c r="C24" i="13"/>
  <c r="D24" i="13"/>
  <c r="E24" i="13"/>
  <c r="F24" i="13"/>
  <c r="G24" i="13"/>
  <c r="H24" i="13"/>
  <c r="I24" i="13"/>
  <c r="J24" i="13"/>
  <c r="K24" i="13"/>
  <c r="L24" i="13"/>
  <c r="M24" i="13"/>
  <c r="N24" i="13"/>
  <c r="O24" i="13"/>
  <c r="B25" i="13"/>
  <c r="C25" i="13"/>
  <c r="D25" i="13"/>
  <c r="E25" i="13"/>
  <c r="F25" i="13"/>
  <c r="G25" i="13"/>
  <c r="H25" i="13"/>
  <c r="I25" i="13"/>
  <c r="J25" i="13"/>
  <c r="K25" i="13"/>
  <c r="L25" i="13"/>
  <c r="M25" i="13"/>
  <c r="N25" i="13"/>
  <c r="O25" i="13"/>
  <c r="B26" i="13"/>
  <c r="C26" i="13"/>
  <c r="D26" i="13"/>
  <c r="E26" i="13"/>
  <c r="F26" i="13"/>
  <c r="G26" i="13"/>
  <c r="H26" i="13"/>
  <c r="I26" i="13"/>
  <c r="J26" i="13"/>
  <c r="K26" i="13"/>
  <c r="L26" i="13"/>
  <c r="M26" i="13"/>
  <c r="N26" i="13"/>
  <c r="O26" i="13"/>
  <c r="B27" i="13"/>
  <c r="C27" i="13"/>
  <c r="D27" i="13"/>
  <c r="E27" i="13"/>
  <c r="F27" i="13"/>
  <c r="G27" i="13"/>
  <c r="H27" i="13"/>
  <c r="I27" i="13"/>
  <c r="J27" i="13"/>
  <c r="K27" i="13"/>
  <c r="L27" i="13"/>
  <c r="M27" i="13"/>
  <c r="N27" i="13"/>
  <c r="O27" i="13"/>
  <c r="B28" i="13"/>
  <c r="C28" i="13"/>
  <c r="D28" i="13"/>
  <c r="E28" i="13"/>
  <c r="F28" i="13"/>
  <c r="G28" i="13"/>
  <c r="H28" i="13"/>
  <c r="I28" i="13"/>
  <c r="J28" i="13"/>
  <c r="K28" i="13"/>
  <c r="L28" i="13"/>
  <c r="M28" i="13"/>
  <c r="N28" i="13"/>
  <c r="O28" i="13"/>
  <c r="B29" i="13"/>
  <c r="C29" i="13"/>
  <c r="D29" i="13"/>
  <c r="E29" i="13"/>
  <c r="F29" i="13"/>
  <c r="G29" i="13"/>
  <c r="H29" i="13"/>
  <c r="I29" i="13"/>
  <c r="J29" i="13"/>
  <c r="K29" i="13"/>
  <c r="L29" i="13"/>
  <c r="M29" i="13"/>
  <c r="N29" i="13"/>
  <c r="O29" i="13"/>
  <c r="B30" i="13"/>
  <c r="C30" i="13"/>
  <c r="D30" i="13"/>
  <c r="E30" i="13"/>
  <c r="F30" i="13"/>
  <c r="G30" i="13"/>
  <c r="H30" i="13"/>
  <c r="I30" i="13"/>
  <c r="J30" i="13"/>
  <c r="K30" i="13"/>
  <c r="L30" i="13"/>
  <c r="M30" i="13"/>
  <c r="N30" i="13"/>
  <c r="O30" i="13"/>
  <c r="B31" i="13"/>
  <c r="C31" i="13"/>
  <c r="D31" i="13"/>
  <c r="E31" i="13"/>
  <c r="F31" i="13"/>
  <c r="G31" i="13"/>
  <c r="H31" i="13"/>
  <c r="I31" i="13"/>
  <c r="J31" i="13"/>
  <c r="K31" i="13"/>
  <c r="L31" i="13"/>
  <c r="M31" i="13"/>
  <c r="N31" i="13"/>
  <c r="O31" i="13"/>
  <c r="B32" i="13"/>
  <c r="C32" i="13"/>
  <c r="D32" i="13"/>
  <c r="E32" i="13"/>
  <c r="F32" i="13"/>
  <c r="G32" i="13"/>
  <c r="H32" i="13"/>
  <c r="I32" i="13"/>
  <c r="J32" i="13"/>
  <c r="K32" i="13"/>
  <c r="L32" i="13"/>
  <c r="M32" i="13"/>
  <c r="N32" i="13"/>
  <c r="O32" i="13"/>
  <c r="B33" i="13"/>
  <c r="C33" i="13"/>
  <c r="D33" i="13"/>
  <c r="E33" i="13"/>
  <c r="F33" i="13"/>
  <c r="G33" i="13"/>
  <c r="H33" i="13"/>
  <c r="I33" i="13"/>
  <c r="J33" i="13"/>
  <c r="K33" i="13"/>
  <c r="L33" i="13"/>
  <c r="M33" i="13"/>
  <c r="N33" i="13"/>
  <c r="O33" i="13"/>
  <c r="B34" i="13"/>
  <c r="C34" i="13"/>
  <c r="D34" i="13"/>
  <c r="E34" i="13"/>
  <c r="F34" i="13"/>
  <c r="G34" i="13"/>
  <c r="H34" i="13"/>
  <c r="I34" i="13"/>
  <c r="J34" i="13"/>
  <c r="K34" i="13"/>
  <c r="L34" i="13"/>
  <c r="M34" i="13"/>
  <c r="N34" i="13"/>
  <c r="O34" i="13"/>
  <c r="B35" i="13"/>
  <c r="C35" i="13"/>
  <c r="D35" i="13"/>
  <c r="E35" i="13"/>
  <c r="F35" i="13"/>
  <c r="G35" i="13"/>
  <c r="H35" i="13"/>
  <c r="I35" i="13"/>
  <c r="J35" i="13"/>
  <c r="K35" i="13"/>
  <c r="L35" i="13"/>
  <c r="M35" i="13"/>
  <c r="N35" i="13"/>
  <c r="O35" i="13"/>
  <c r="B36" i="13"/>
  <c r="C36" i="13"/>
  <c r="D36" i="13"/>
  <c r="E36" i="13"/>
  <c r="F36" i="13"/>
  <c r="G36" i="13"/>
  <c r="H36" i="13"/>
  <c r="I36" i="13"/>
  <c r="J36" i="13"/>
  <c r="K36" i="13"/>
  <c r="L36" i="13"/>
  <c r="M36" i="13"/>
  <c r="N36" i="13"/>
  <c r="O36" i="13"/>
  <c r="B37" i="13"/>
  <c r="C37" i="13"/>
  <c r="D37" i="13"/>
  <c r="E37" i="13"/>
  <c r="F37" i="13"/>
  <c r="G37" i="13"/>
  <c r="H37" i="13"/>
  <c r="I37" i="13"/>
  <c r="J37" i="13"/>
  <c r="K37" i="13"/>
  <c r="L37" i="13"/>
  <c r="M37" i="13"/>
  <c r="N37" i="13"/>
  <c r="O37" i="13"/>
  <c r="B38" i="13"/>
  <c r="C38" i="13"/>
  <c r="D38" i="13"/>
  <c r="E38" i="13"/>
  <c r="F38" i="13"/>
  <c r="G38" i="13"/>
  <c r="H38" i="13"/>
  <c r="I38" i="13"/>
  <c r="J38" i="13"/>
  <c r="K38" i="13"/>
  <c r="L38" i="13"/>
  <c r="M38" i="13"/>
  <c r="N38" i="13"/>
  <c r="O38" i="13"/>
  <c r="B39" i="13"/>
  <c r="C39" i="13"/>
  <c r="D39" i="13"/>
  <c r="E39" i="13"/>
  <c r="F39" i="13"/>
  <c r="G39" i="13"/>
  <c r="H39" i="13"/>
  <c r="I39" i="13"/>
  <c r="J39" i="13"/>
  <c r="K39" i="13"/>
  <c r="L39" i="13"/>
  <c r="M39" i="13"/>
  <c r="N39" i="13"/>
  <c r="O39" i="13"/>
  <c r="B40" i="13"/>
  <c r="C40" i="13"/>
  <c r="D40" i="13"/>
  <c r="E40" i="13"/>
  <c r="F40" i="13"/>
  <c r="G40" i="13"/>
  <c r="H40" i="13"/>
  <c r="I40" i="13"/>
  <c r="J40" i="13"/>
  <c r="K40" i="13"/>
  <c r="L40" i="13"/>
  <c r="M40" i="13"/>
  <c r="N40" i="13"/>
  <c r="O40" i="13"/>
  <c r="B41" i="13"/>
  <c r="C41" i="13"/>
  <c r="D41" i="13"/>
  <c r="E41" i="13"/>
  <c r="F41" i="13"/>
  <c r="G41" i="13"/>
  <c r="H41" i="13"/>
  <c r="I41" i="13"/>
  <c r="J41" i="13"/>
  <c r="K41" i="13"/>
  <c r="L41" i="13"/>
  <c r="M41" i="13"/>
  <c r="N41" i="13"/>
  <c r="O41" i="13"/>
  <c r="B42" i="13"/>
  <c r="C42" i="13"/>
  <c r="D42" i="13"/>
  <c r="E42" i="13"/>
  <c r="F42" i="13"/>
  <c r="G42" i="13"/>
  <c r="H42" i="13"/>
  <c r="I42" i="13"/>
  <c r="J42" i="13"/>
  <c r="K42" i="13"/>
  <c r="L42" i="13"/>
  <c r="M42" i="13"/>
  <c r="N42" i="13"/>
  <c r="O42" i="13"/>
  <c r="B43" i="13"/>
  <c r="C43" i="13"/>
  <c r="D43" i="13"/>
  <c r="E43" i="13"/>
  <c r="F43" i="13"/>
  <c r="G43" i="13"/>
  <c r="H43" i="13"/>
  <c r="I43" i="13"/>
  <c r="J43" i="13"/>
  <c r="K43" i="13"/>
  <c r="L43" i="13"/>
  <c r="M43" i="13"/>
  <c r="N43" i="13"/>
  <c r="O43" i="13"/>
  <c r="B44" i="13"/>
  <c r="C44" i="13"/>
  <c r="D44" i="13"/>
  <c r="E44" i="13"/>
  <c r="F44" i="13"/>
  <c r="G44" i="13"/>
  <c r="H44" i="13"/>
  <c r="I44" i="13"/>
  <c r="J44" i="13"/>
  <c r="K44" i="13"/>
  <c r="L44" i="13"/>
  <c r="M44" i="13"/>
  <c r="N44" i="13"/>
  <c r="O44" i="13"/>
  <c r="B45" i="13"/>
  <c r="C45" i="13"/>
  <c r="D45" i="13"/>
  <c r="E45" i="13"/>
  <c r="F45" i="13"/>
  <c r="G45" i="13"/>
  <c r="H45" i="13"/>
  <c r="I45" i="13"/>
  <c r="J45" i="13"/>
  <c r="K45" i="13"/>
  <c r="L45" i="13"/>
  <c r="M45" i="13"/>
  <c r="N45" i="13"/>
  <c r="O45" i="13"/>
  <c r="B46" i="13"/>
  <c r="C46" i="13"/>
  <c r="D46" i="13"/>
  <c r="E46" i="13"/>
  <c r="F46" i="13"/>
  <c r="G46" i="13"/>
  <c r="H46" i="13"/>
  <c r="I46" i="13"/>
  <c r="J46" i="13"/>
  <c r="K46" i="13"/>
  <c r="L46" i="13"/>
  <c r="M46" i="13"/>
  <c r="N46" i="13"/>
  <c r="O46" i="13"/>
  <c r="B47" i="13"/>
  <c r="C47" i="13"/>
  <c r="D47" i="13"/>
  <c r="E47" i="13"/>
  <c r="F47" i="13"/>
  <c r="G47" i="13"/>
  <c r="H47" i="13"/>
  <c r="I47" i="13"/>
  <c r="J47" i="13"/>
  <c r="K47" i="13"/>
  <c r="L47" i="13"/>
  <c r="M47" i="13"/>
  <c r="N47" i="13"/>
  <c r="O47" i="13"/>
  <c r="B3" i="13"/>
  <c r="C3" i="13"/>
  <c r="D3" i="13"/>
  <c r="E3" i="13"/>
  <c r="F3" i="13"/>
  <c r="G3" i="13"/>
  <c r="H3" i="13"/>
  <c r="I3" i="13"/>
  <c r="J3" i="13"/>
  <c r="K3" i="13"/>
  <c r="L3" i="13"/>
  <c r="M3" i="13"/>
  <c r="N3" i="13"/>
  <c r="O3" i="13"/>
  <c r="O2" i="13"/>
  <c r="N2" i="13"/>
  <c r="M2" i="13"/>
  <c r="L2" i="13"/>
  <c r="K2" i="13"/>
  <c r="J2" i="13"/>
  <c r="I2" i="13"/>
  <c r="H2" i="13"/>
  <c r="G2" i="13"/>
  <c r="F2" i="13"/>
  <c r="E2" i="13"/>
  <c r="D2" i="13"/>
  <c r="C2" i="13"/>
  <c r="B2" i="13"/>
  <c r="A25" i="23" l="1"/>
  <c r="T25" i="23" l="1"/>
  <c r="A519" i="23" l="1"/>
  <c r="T519" i="23" s="1"/>
  <c r="A370" i="23"/>
  <c r="T370" i="23" s="1"/>
  <c r="A486" i="23"/>
  <c r="T486" i="23" s="1"/>
  <c r="A237" i="23" l="1"/>
  <c r="T237" i="23" s="1"/>
  <c r="A83" i="23"/>
  <c r="T83" i="23" s="1"/>
  <c r="F173" i="7" l="1"/>
  <c r="F134" i="7"/>
  <c r="F108" i="7"/>
  <c r="F82" i="7"/>
  <c r="F56" i="7"/>
  <c r="F30" i="7"/>
  <c r="F18" i="14" l="1"/>
  <c r="G18" i="14" s="1"/>
  <c r="F19" i="14"/>
  <c r="F36" i="14"/>
  <c r="G36" i="14" l="1"/>
  <c r="N38" i="14"/>
  <c r="N14" i="14"/>
  <c r="G19" i="14"/>
  <c r="A687" i="23"/>
  <c r="T687" i="23" s="1"/>
  <c r="A686" i="23"/>
  <c r="T686" i="23" s="1"/>
  <c r="A685" i="23"/>
  <c r="T685" i="23" s="1"/>
  <c r="A684" i="23"/>
  <c r="T684" i="23" s="1"/>
  <c r="A683" i="23"/>
  <c r="T683" i="23" s="1"/>
  <c r="A678" i="23"/>
  <c r="T678" i="23" s="1"/>
  <c r="A713" i="23"/>
  <c r="T713" i="23" s="1"/>
  <c r="F76" i="14" l="1"/>
  <c r="A688" i="23" l="1"/>
  <c r="T688" i="23" s="1"/>
  <c r="A40" i="23" l="1"/>
  <c r="T40" i="23" s="1"/>
  <c r="Q3" i="13" l="1"/>
  <c r="Q4" i="13"/>
  <c r="Q5" i="13"/>
  <c r="N24" i="14" s="1"/>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2" i="13"/>
  <c r="N17" i="14" l="1"/>
  <c r="I37" i="2"/>
  <c r="I39" i="2"/>
  <c r="G102" i="14"/>
  <c r="G101" i="14"/>
  <c r="N78" i="14"/>
  <c r="N68" i="14"/>
  <c r="N79" i="14"/>
  <c r="N80" i="14"/>
  <c r="N76" i="14"/>
  <c r="N77" i="14"/>
  <c r="N67" i="14"/>
  <c r="N40" i="14"/>
  <c r="N41" i="14"/>
  <c r="N75" i="14"/>
  <c r="A243" i="23" l="1"/>
  <c r="T243" i="23" s="1"/>
  <c r="A768" i="23" l="1"/>
  <c r="A767" i="23"/>
  <c r="A728" i="23"/>
  <c r="A766" i="23"/>
  <c r="A765" i="23"/>
  <c r="A764" i="23"/>
  <c r="A715" i="23"/>
  <c r="T715" i="23" s="1"/>
  <c r="A714" i="23"/>
  <c r="T714" i="23" s="1"/>
  <c r="A646" i="23"/>
  <c r="T646" i="23" s="1"/>
  <c r="T767" i="23" l="1"/>
  <c r="T766" i="23"/>
  <c r="T728" i="23"/>
  <c r="T764" i="23"/>
  <c r="T765" i="23"/>
  <c r="T768" i="23"/>
  <c r="F32" i="7"/>
  <c r="A202" i="23" l="1"/>
  <c r="T202" i="23" s="1"/>
  <c r="A850" i="23" l="1"/>
  <c r="A849" i="23"/>
  <c r="A848" i="23"/>
  <c r="A847" i="23"/>
  <c r="A846" i="23"/>
  <c r="A845" i="23"/>
  <c r="A826" i="23"/>
  <c r="A825" i="23"/>
  <c r="A824" i="23"/>
  <c r="A782" i="23"/>
  <c r="A823" i="23"/>
  <c r="A39" i="23"/>
  <c r="T39" i="23" s="1"/>
  <c r="A781" i="23"/>
  <c r="A822" i="23"/>
  <c r="A38" i="23"/>
  <c r="T38" i="23" s="1"/>
  <c r="A821" i="23"/>
  <c r="A820" i="23"/>
  <c r="A819" i="23"/>
  <c r="A818" i="23"/>
  <c r="A817" i="23"/>
  <c r="A816" i="23"/>
  <c r="A815" i="23"/>
  <c r="A780" i="23"/>
  <c r="A814" i="23"/>
  <c r="A813" i="23"/>
  <c r="A812" i="23"/>
  <c r="A811" i="23"/>
  <c r="A810" i="23"/>
  <c r="A809" i="23"/>
  <c r="A808" i="23"/>
  <c r="A807" i="23"/>
  <c r="A779" i="23"/>
  <c r="A806" i="23"/>
  <c r="A805" i="23"/>
  <c r="A804" i="23"/>
  <c r="A803" i="23"/>
  <c r="A802" i="23"/>
  <c r="A801" i="23"/>
  <c r="A800" i="23"/>
  <c r="A799" i="23"/>
  <c r="A798" i="23"/>
  <c r="A797" i="23"/>
  <c r="T797" i="23" s="1"/>
  <c r="A796" i="23"/>
  <c r="A37" i="23"/>
  <c r="T37" i="23" s="1"/>
  <c r="A36" i="23"/>
  <c r="T36" i="23" s="1"/>
  <c r="A795" i="23"/>
  <c r="A794" i="23"/>
  <c r="A35" i="23"/>
  <c r="T35" i="23" s="1"/>
  <c r="A793" i="23"/>
  <c r="A792" i="23"/>
  <c r="A791" i="23"/>
  <c r="A790" i="23"/>
  <c r="A789" i="23"/>
  <c r="A788" i="23"/>
  <c r="A787" i="23"/>
  <c r="A786" i="23"/>
  <c r="A785" i="23"/>
  <c r="A784" i="23"/>
  <c r="A783" i="23"/>
  <c r="A844" i="23"/>
  <c r="A843" i="23"/>
  <c r="A842" i="23"/>
  <c r="A841" i="23"/>
  <c r="A840" i="23"/>
  <c r="A839" i="23"/>
  <c r="A838" i="23"/>
  <c r="A837" i="23"/>
  <c r="A836" i="23"/>
  <c r="A835" i="23"/>
  <c r="A834" i="23"/>
  <c r="A833" i="23"/>
  <c r="A832" i="23"/>
  <c r="A831" i="23"/>
  <c r="A830" i="23"/>
  <c r="A829" i="23"/>
  <c r="A828" i="23"/>
  <c r="A827" i="23"/>
  <c r="A763" i="23"/>
  <c r="A762" i="23"/>
  <c r="A761" i="23"/>
  <c r="A760" i="23"/>
  <c r="A727" i="23"/>
  <c r="A759" i="23"/>
  <c r="A758" i="23"/>
  <c r="A757" i="23"/>
  <c r="A756" i="23"/>
  <c r="A755" i="23"/>
  <c r="A726" i="23"/>
  <c r="A754" i="23"/>
  <c r="A753" i="23"/>
  <c r="A752" i="23"/>
  <c r="A725" i="23"/>
  <c r="A751" i="23"/>
  <c r="A724" i="23"/>
  <c r="A750" i="23"/>
  <c r="A749" i="23"/>
  <c r="A748" i="23"/>
  <c r="A747" i="23"/>
  <c r="A746" i="23"/>
  <c r="A745" i="23"/>
  <c r="A723" i="23"/>
  <c r="A744" i="23"/>
  <c r="A743" i="23"/>
  <c r="A742" i="23"/>
  <c r="A741" i="23"/>
  <c r="A740" i="23"/>
  <c r="A739" i="23"/>
  <c r="A738" i="23"/>
  <c r="A737" i="23"/>
  <c r="A736" i="23"/>
  <c r="A735" i="23"/>
  <c r="A734" i="23"/>
  <c r="A722" i="23"/>
  <c r="T722" i="23" s="1"/>
  <c r="A733" i="23"/>
  <c r="A732" i="23"/>
  <c r="A731" i="23"/>
  <c r="A730" i="23"/>
  <c r="A778" i="23"/>
  <c r="A777" i="23"/>
  <c r="A776" i="23"/>
  <c r="A775" i="23"/>
  <c r="A774" i="23"/>
  <c r="A729" i="23"/>
  <c r="A773" i="23"/>
  <c r="A772" i="23"/>
  <c r="A771" i="23"/>
  <c r="A770" i="23"/>
  <c r="A769" i="23"/>
  <c r="A712" i="23"/>
  <c r="T712" i="23" s="1"/>
  <c r="A41" i="23"/>
  <c r="T41" i="23" s="1"/>
  <c r="A711" i="23"/>
  <c r="T711" i="23" s="1"/>
  <c r="A710" i="23"/>
  <c r="T710" i="23" s="1"/>
  <c r="A709" i="23"/>
  <c r="T709" i="23" s="1"/>
  <c r="A708" i="23"/>
  <c r="T708" i="23" s="1"/>
  <c r="A707" i="23"/>
  <c r="T707" i="23" s="1"/>
  <c r="A706" i="23"/>
  <c r="T706" i="23" s="1"/>
  <c r="A705" i="23"/>
  <c r="T705" i="23" s="1"/>
  <c r="A704" i="23"/>
  <c r="T704" i="23" s="1"/>
  <c r="A703" i="23"/>
  <c r="T703" i="23" s="1"/>
  <c r="A702" i="23"/>
  <c r="T702" i="23" s="1"/>
  <c r="A701" i="23"/>
  <c r="T701" i="23" s="1"/>
  <c r="A700" i="23"/>
  <c r="T700" i="23" s="1"/>
  <c r="A699" i="23"/>
  <c r="T699" i="23" s="1"/>
  <c r="A698" i="23"/>
  <c r="T698" i="23" s="1"/>
  <c r="A697" i="23"/>
  <c r="T697" i="23" s="1"/>
  <c r="A696" i="23"/>
  <c r="T696" i="23" s="1"/>
  <c r="A695" i="23"/>
  <c r="T695" i="23" s="1"/>
  <c r="A694" i="23"/>
  <c r="T694" i="23" s="1"/>
  <c r="A693" i="23"/>
  <c r="T693" i="23" s="1"/>
  <c r="A692" i="23"/>
  <c r="T692" i="23" s="1"/>
  <c r="A691" i="23"/>
  <c r="T691" i="23" s="1"/>
  <c r="A690" i="23"/>
  <c r="T690" i="23" s="1"/>
  <c r="A689" i="23"/>
  <c r="T689" i="23" s="1"/>
  <c r="A682" i="23"/>
  <c r="T682" i="23" s="1"/>
  <c r="A681" i="23"/>
  <c r="T681" i="23" s="1"/>
  <c r="A680" i="23"/>
  <c r="T680" i="23" s="1"/>
  <c r="A679" i="23"/>
  <c r="T679" i="23" s="1"/>
  <c r="A677" i="23"/>
  <c r="T677" i="23" s="1"/>
  <c r="A676" i="23"/>
  <c r="T676" i="23" s="1"/>
  <c r="A675" i="23"/>
  <c r="T675" i="23" s="1"/>
  <c r="A674" i="23"/>
  <c r="T674" i="23" s="1"/>
  <c r="A673" i="23"/>
  <c r="T673" i="23" s="1"/>
  <c r="A672" i="23"/>
  <c r="T672" i="23" s="1"/>
  <c r="A671" i="23"/>
  <c r="T671" i="23" s="1"/>
  <c r="A670" i="23"/>
  <c r="T670" i="23" s="1"/>
  <c r="A669" i="23"/>
  <c r="T669" i="23" s="1"/>
  <c r="A668" i="23"/>
  <c r="T668" i="23" s="1"/>
  <c r="A667" i="23"/>
  <c r="T667" i="23" s="1"/>
  <c r="A666" i="23"/>
  <c r="T666" i="23" s="1"/>
  <c r="A665" i="23"/>
  <c r="T665" i="23" s="1"/>
  <c r="A664" i="23"/>
  <c r="T664" i="23" s="1"/>
  <c r="A663" i="23"/>
  <c r="T663" i="23" s="1"/>
  <c r="A662" i="23"/>
  <c r="T662" i="23" s="1"/>
  <c r="A661" i="23"/>
  <c r="T661" i="23" s="1"/>
  <c r="A660" i="23"/>
  <c r="T660" i="23" s="1"/>
  <c r="A659" i="23"/>
  <c r="T659" i="23" s="1"/>
  <c r="A658" i="23"/>
  <c r="T658" i="23" s="1"/>
  <c r="A657" i="23"/>
  <c r="T657" i="23" s="1"/>
  <c r="A656" i="23"/>
  <c r="T656" i="23" s="1"/>
  <c r="A655" i="23"/>
  <c r="T655" i="23" s="1"/>
  <c r="A654" i="23"/>
  <c r="T654" i="23" s="1"/>
  <c r="A653" i="23"/>
  <c r="T653" i="23" s="1"/>
  <c r="A652" i="23"/>
  <c r="T652" i="23" s="1"/>
  <c r="A651" i="23"/>
  <c r="T651" i="23" s="1"/>
  <c r="A650" i="23"/>
  <c r="T650" i="23" s="1"/>
  <c r="A649" i="23"/>
  <c r="T649" i="23" s="1"/>
  <c r="A648" i="23"/>
  <c r="T648" i="23" s="1"/>
  <c r="A647" i="23"/>
  <c r="T647" i="23" s="1"/>
  <c r="A643" i="23"/>
  <c r="T643" i="23" s="1"/>
  <c r="A642" i="23"/>
  <c r="T642" i="23" s="1"/>
  <c r="A641" i="23"/>
  <c r="T641" i="23" s="1"/>
  <c r="A644" i="23"/>
  <c r="T644" i="23" s="1"/>
  <c r="A640" i="23"/>
  <c r="T640" i="23" s="1"/>
  <c r="A645" i="23"/>
  <c r="T645" i="23" s="1"/>
  <c r="A639" i="23"/>
  <c r="T639" i="23" s="1"/>
  <c r="A527" i="23"/>
  <c r="T527" i="23" s="1"/>
  <c r="A526" i="23"/>
  <c r="T526" i="23" s="1"/>
  <c r="A525" i="23"/>
  <c r="T525" i="23" s="1"/>
  <c r="A524" i="23"/>
  <c r="T524" i="23" s="1"/>
  <c r="A523" i="23"/>
  <c r="T523" i="23" s="1"/>
  <c r="A522" i="23"/>
  <c r="T522" i="23" s="1"/>
  <c r="A521" i="23"/>
  <c r="T521" i="23" s="1"/>
  <c r="A520" i="23"/>
  <c r="T520" i="23" s="1"/>
  <c r="A518" i="23"/>
  <c r="T518" i="23" s="1"/>
  <c r="A517" i="23"/>
  <c r="T517" i="23" s="1"/>
  <c r="A516" i="23"/>
  <c r="T516" i="23" s="1"/>
  <c r="A515" i="23"/>
  <c r="T515" i="23" s="1"/>
  <c r="A514" i="23"/>
  <c r="T514" i="23" s="1"/>
  <c r="A513" i="23"/>
  <c r="T513" i="23" s="1"/>
  <c r="A512" i="23"/>
  <c r="T512" i="23" s="1"/>
  <c r="A511" i="23"/>
  <c r="T511" i="23" s="1"/>
  <c r="A510" i="23"/>
  <c r="T510" i="23" s="1"/>
  <c r="A509" i="23"/>
  <c r="T509" i="23" s="1"/>
  <c r="A508" i="23"/>
  <c r="T508" i="23" s="1"/>
  <c r="A507" i="23"/>
  <c r="T507" i="23" s="1"/>
  <c r="A506" i="23"/>
  <c r="T506" i="23" s="1"/>
  <c r="A505" i="23"/>
  <c r="T505" i="23" s="1"/>
  <c r="A504" i="23"/>
  <c r="T504" i="23" s="1"/>
  <c r="A503" i="23"/>
  <c r="T503" i="23" s="1"/>
  <c r="A502" i="23"/>
  <c r="T502" i="23" s="1"/>
  <c r="A501" i="23"/>
  <c r="T501" i="23" s="1"/>
  <c r="A500" i="23"/>
  <c r="T500" i="23" s="1"/>
  <c r="A34" i="23"/>
  <c r="T34" i="23" s="1"/>
  <c r="A499" i="23"/>
  <c r="T499" i="23" s="1"/>
  <c r="A498" i="23"/>
  <c r="T498" i="23" s="1"/>
  <c r="A638" i="23"/>
  <c r="T638" i="23" s="1"/>
  <c r="A637" i="23"/>
  <c r="T637" i="23" s="1"/>
  <c r="A636" i="23"/>
  <c r="T636" i="23" s="1"/>
  <c r="A635" i="23"/>
  <c r="T635" i="23" s="1"/>
  <c r="A634" i="23"/>
  <c r="T634" i="23" s="1"/>
  <c r="A633" i="23"/>
  <c r="T633" i="23" s="1"/>
  <c r="A632" i="23"/>
  <c r="T632" i="23" s="1"/>
  <c r="A631" i="23"/>
  <c r="T631" i="23" s="1"/>
  <c r="A630" i="23"/>
  <c r="T630" i="23" s="1"/>
  <c r="A629" i="23"/>
  <c r="T629" i="23" s="1"/>
  <c r="A628" i="23"/>
  <c r="T628" i="23" s="1"/>
  <c r="A627" i="23"/>
  <c r="T627" i="23" s="1"/>
  <c r="A626" i="23"/>
  <c r="T626" i="23" s="1"/>
  <c r="A625" i="23"/>
  <c r="T625" i="23" s="1"/>
  <c r="A624" i="23"/>
  <c r="T624" i="23" s="1"/>
  <c r="A623" i="23"/>
  <c r="T623" i="23" s="1"/>
  <c r="A622" i="23"/>
  <c r="T622" i="23" s="1"/>
  <c r="A621" i="23"/>
  <c r="T621" i="23" s="1"/>
  <c r="A620" i="23"/>
  <c r="T620" i="23" s="1"/>
  <c r="A497" i="23"/>
  <c r="T497" i="23" s="1"/>
  <c r="A619" i="23"/>
  <c r="T619" i="23" s="1"/>
  <c r="A618" i="23"/>
  <c r="T618" i="23" s="1"/>
  <c r="A617" i="23"/>
  <c r="T617" i="23" s="1"/>
  <c r="A616" i="23"/>
  <c r="T616" i="23" s="1"/>
  <c r="A615" i="23"/>
  <c r="T615" i="23" s="1"/>
  <c r="A614" i="23"/>
  <c r="T614" i="23" s="1"/>
  <c r="A613" i="23"/>
  <c r="T613" i="23" s="1"/>
  <c r="A612" i="23"/>
  <c r="T612" i="23" s="1"/>
  <c r="A496" i="23"/>
  <c r="T496" i="23" s="1"/>
  <c r="A611" i="23"/>
  <c r="T611" i="23" s="1"/>
  <c r="A610" i="23"/>
  <c r="T610" i="23" s="1"/>
  <c r="A609" i="23"/>
  <c r="T609" i="23" s="1"/>
  <c r="A608" i="23"/>
  <c r="T608" i="23" s="1"/>
  <c r="A607" i="23"/>
  <c r="T607" i="23" s="1"/>
  <c r="A606" i="23"/>
  <c r="T606" i="23" s="1"/>
  <c r="A495" i="23"/>
  <c r="T495" i="23" s="1"/>
  <c r="A605" i="23"/>
  <c r="T605" i="23" s="1"/>
  <c r="A604" i="23"/>
  <c r="T604" i="23" s="1"/>
  <c r="A603" i="23"/>
  <c r="T603" i="23" s="1"/>
  <c r="A602" i="23"/>
  <c r="T602" i="23" s="1"/>
  <c r="A601" i="23"/>
  <c r="T601" i="23" s="1"/>
  <c r="A494" i="23"/>
  <c r="T494" i="23" s="1"/>
  <c r="A600" i="23"/>
  <c r="T600" i="23" s="1"/>
  <c r="A599" i="23"/>
  <c r="T599" i="23" s="1"/>
  <c r="A598" i="23"/>
  <c r="T598" i="23" s="1"/>
  <c r="A597" i="23"/>
  <c r="T597" i="23" s="1"/>
  <c r="A596" i="23"/>
  <c r="T596" i="23" s="1"/>
  <c r="A595" i="23"/>
  <c r="T595" i="23" s="1"/>
  <c r="A594" i="23"/>
  <c r="T594" i="23" s="1"/>
  <c r="A593" i="23"/>
  <c r="T593" i="23" s="1"/>
  <c r="A592" i="23"/>
  <c r="T592" i="23" s="1"/>
  <c r="A591" i="23"/>
  <c r="T591" i="23" s="1"/>
  <c r="A493" i="23"/>
  <c r="T493" i="23" s="1"/>
  <c r="A590" i="23"/>
  <c r="T590" i="23" s="1"/>
  <c r="A492" i="23"/>
  <c r="T492" i="23" s="1"/>
  <c r="A589" i="23"/>
  <c r="T589" i="23" s="1"/>
  <c r="A588" i="23"/>
  <c r="T588" i="23" s="1"/>
  <c r="A491" i="23"/>
  <c r="T491" i="23" s="1"/>
  <c r="A587" i="23"/>
  <c r="T587" i="23" s="1"/>
  <c r="A586" i="23"/>
  <c r="T586" i="23" s="1"/>
  <c r="A585" i="23"/>
  <c r="T585" i="23" s="1"/>
  <c r="A584" i="23"/>
  <c r="T584" i="23" s="1"/>
  <c r="A583" i="23"/>
  <c r="T583" i="23" s="1"/>
  <c r="A582" i="23"/>
  <c r="T582" i="23" s="1"/>
  <c r="A581" i="23"/>
  <c r="T581" i="23" s="1"/>
  <c r="A580" i="23"/>
  <c r="T580" i="23" s="1"/>
  <c r="A579" i="23"/>
  <c r="T579" i="23" s="1"/>
  <c r="A490" i="23"/>
  <c r="T490" i="23" s="1"/>
  <c r="A578" i="23"/>
  <c r="T578" i="23" s="1"/>
  <c r="A577" i="23"/>
  <c r="T577" i="23" s="1"/>
  <c r="A576" i="23"/>
  <c r="T576" i="23" s="1"/>
  <c r="A575" i="23"/>
  <c r="T575" i="23" s="1"/>
  <c r="A574" i="23"/>
  <c r="T574" i="23" s="1"/>
  <c r="A573" i="23"/>
  <c r="T573" i="23" s="1"/>
  <c r="A572" i="23"/>
  <c r="T572" i="23" s="1"/>
  <c r="A571" i="23"/>
  <c r="T571" i="23" s="1"/>
  <c r="A570" i="23"/>
  <c r="T570" i="23" s="1"/>
  <c r="A569" i="23"/>
  <c r="T569" i="23" s="1"/>
  <c r="A568" i="23"/>
  <c r="T568" i="23" s="1"/>
  <c r="A567" i="23"/>
  <c r="T567" i="23" s="1"/>
  <c r="A566" i="23"/>
  <c r="T566" i="23" s="1"/>
  <c r="A565" i="23"/>
  <c r="T565" i="23" s="1"/>
  <c r="A564" i="23"/>
  <c r="T564" i="23" s="1"/>
  <c r="A563" i="23"/>
  <c r="T563" i="23" s="1"/>
  <c r="A562" i="23"/>
  <c r="T562" i="23" s="1"/>
  <c r="A561" i="23"/>
  <c r="T561" i="23" s="1"/>
  <c r="A560" i="23"/>
  <c r="T560" i="23" s="1"/>
  <c r="A559" i="23"/>
  <c r="T559" i="23" s="1"/>
  <c r="A558" i="23"/>
  <c r="T558" i="23" s="1"/>
  <c r="A557" i="23"/>
  <c r="T557" i="23" s="1"/>
  <c r="A556" i="23"/>
  <c r="T556" i="23" s="1"/>
  <c r="A555" i="23"/>
  <c r="T555" i="23" s="1"/>
  <c r="A554" i="23"/>
  <c r="T554" i="23" s="1"/>
  <c r="A553" i="23"/>
  <c r="T553" i="23" s="1"/>
  <c r="A552" i="23"/>
  <c r="T552" i="23" s="1"/>
  <c r="A551" i="23"/>
  <c r="T551" i="23" s="1"/>
  <c r="A550" i="23"/>
  <c r="T550" i="23" s="1"/>
  <c r="A549" i="23"/>
  <c r="T549" i="23" s="1"/>
  <c r="A548" i="23"/>
  <c r="T548" i="23" s="1"/>
  <c r="A547" i="23"/>
  <c r="T547" i="23" s="1"/>
  <c r="A546" i="23"/>
  <c r="T546" i="23" s="1"/>
  <c r="A545" i="23"/>
  <c r="T545" i="23" s="1"/>
  <c r="A544" i="23"/>
  <c r="T544" i="23" s="1"/>
  <c r="A543" i="23"/>
  <c r="T543" i="23" s="1"/>
  <c r="A542" i="23"/>
  <c r="T542" i="23" s="1"/>
  <c r="A541" i="23"/>
  <c r="T541" i="23" s="1"/>
  <c r="A540" i="23"/>
  <c r="T540" i="23" s="1"/>
  <c r="A539" i="23"/>
  <c r="T539" i="23" s="1"/>
  <c r="A538" i="23"/>
  <c r="T538" i="23" s="1"/>
  <c r="A537" i="23"/>
  <c r="T537" i="23" s="1"/>
  <c r="A536" i="23"/>
  <c r="T536" i="23" s="1"/>
  <c r="A535" i="23"/>
  <c r="T535" i="23" s="1"/>
  <c r="A534" i="23"/>
  <c r="T534" i="23" s="1"/>
  <c r="A533" i="23"/>
  <c r="T533" i="23" s="1"/>
  <c r="A532" i="23"/>
  <c r="T532" i="23" s="1"/>
  <c r="A531" i="23"/>
  <c r="T531" i="23" s="1"/>
  <c r="A530" i="23"/>
  <c r="T530" i="23" s="1"/>
  <c r="A529" i="23"/>
  <c r="T529" i="23" s="1"/>
  <c r="A528" i="23"/>
  <c r="T528" i="23" s="1"/>
  <c r="A378" i="23"/>
  <c r="T378" i="23" s="1"/>
  <c r="A377" i="23"/>
  <c r="T377" i="23" s="1"/>
  <c r="A376" i="23"/>
  <c r="T376" i="23" s="1"/>
  <c r="A375" i="23"/>
  <c r="T375" i="23" s="1"/>
  <c r="A374" i="23"/>
  <c r="T374" i="23" s="1"/>
  <c r="A373" i="23"/>
  <c r="T373" i="23" s="1"/>
  <c r="A372" i="23"/>
  <c r="T372" i="23" s="1"/>
  <c r="A371" i="23"/>
  <c r="T371" i="23" s="1"/>
  <c r="A369" i="23"/>
  <c r="T369" i="23" s="1"/>
  <c r="A368" i="23"/>
  <c r="T368" i="23" s="1"/>
  <c r="A367" i="23"/>
  <c r="T367" i="23" s="1"/>
  <c r="A366" i="23"/>
  <c r="T366" i="23" s="1"/>
  <c r="A33" i="23"/>
  <c r="T33" i="23" s="1"/>
  <c r="A32" i="23"/>
  <c r="T32" i="23" s="1"/>
  <c r="A365" i="23"/>
  <c r="T365" i="23" s="1"/>
  <c r="A364" i="23"/>
  <c r="T364" i="23" s="1"/>
  <c r="A363" i="23"/>
  <c r="T363" i="23" s="1"/>
  <c r="A362" i="23"/>
  <c r="T362" i="23" s="1"/>
  <c r="A361" i="23"/>
  <c r="T361" i="23" s="1"/>
  <c r="A26" i="23"/>
  <c r="A360" i="23"/>
  <c r="T360" i="23" s="1"/>
  <c r="A359" i="23"/>
  <c r="T359" i="23" s="1"/>
  <c r="A358" i="23"/>
  <c r="T358" i="23" s="1"/>
  <c r="A357" i="23"/>
  <c r="T357" i="23" s="1"/>
  <c r="A356" i="23"/>
  <c r="T356" i="23" s="1"/>
  <c r="A355" i="23"/>
  <c r="T355" i="23" s="1"/>
  <c r="A354" i="23"/>
  <c r="T354" i="23" s="1"/>
  <c r="A353" i="23"/>
  <c r="T353" i="23" s="1"/>
  <c r="A352" i="23"/>
  <c r="T352" i="23" s="1"/>
  <c r="A30" i="23"/>
  <c r="T30" i="23" s="1"/>
  <c r="A351" i="23"/>
  <c r="T351" i="23" s="1"/>
  <c r="A350" i="23"/>
  <c r="T350" i="23" s="1"/>
  <c r="A349" i="23"/>
  <c r="T349" i="23" s="1"/>
  <c r="A489" i="23"/>
  <c r="T489" i="23" s="1"/>
  <c r="A488" i="23"/>
  <c r="T488" i="23" s="1"/>
  <c r="A487" i="23"/>
  <c r="T487" i="23" s="1"/>
  <c r="A485" i="23"/>
  <c r="T485" i="23" s="1"/>
  <c r="A484" i="23"/>
  <c r="T484" i="23" s="1"/>
  <c r="A483" i="23"/>
  <c r="T483" i="23" s="1"/>
  <c r="A482" i="23"/>
  <c r="T482" i="23" s="1"/>
  <c r="A481" i="23"/>
  <c r="T481" i="23" s="1"/>
  <c r="A480" i="23"/>
  <c r="T480" i="23" s="1"/>
  <c r="A479" i="23"/>
  <c r="T479" i="23" s="1"/>
  <c r="A478" i="23"/>
  <c r="T478" i="23" s="1"/>
  <c r="A29" i="23"/>
  <c r="T29" i="23" s="1"/>
  <c r="A477" i="23"/>
  <c r="T477" i="23" s="1"/>
  <c r="A476" i="23"/>
  <c r="T476" i="23" s="1"/>
  <c r="A475" i="23"/>
  <c r="T475" i="23" s="1"/>
  <c r="A474" i="23"/>
  <c r="T474" i="23" s="1"/>
  <c r="A473" i="23"/>
  <c r="T473" i="23" s="1"/>
  <c r="A472" i="23"/>
  <c r="T472" i="23" s="1"/>
  <c r="A471" i="23"/>
  <c r="T471" i="23" s="1"/>
  <c r="A348" i="23"/>
  <c r="T348" i="23" s="1"/>
  <c r="A470" i="23"/>
  <c r="T470" i="23" s="1"/>
  <c r="A469" i="23"/>
  <c r="T469" i="23" s="1"/>
  <c r="A468" i="23"/>
  <c r="T468" i="23" s="1"/>
  <c r="A467" i="23"/>
  <c r="T467" i="23" s="1"/>
  <c r="A466" i="23"/>
  <c r="T466" i="23" s="1"/>
  <c r="A465" i="23"/>
  <c r="T465" i="23" s="1"/>
  <c r="A464" i="23"/>
  <c r="T464" i="23" s="1"/>
  <c r="A463" i="23"/>
  <c r="T463" i="23" s="1"/>
  <c r="A347" i="23"/>
  <c r="T347" i="23" s="1"/>
  <c r="A462" i="23"/>
  <c r="T462" i="23" s="1"/>
  <c r="A461" i="23"/>
  <c r="T461" i="23" s="1"/>
  <c r="A460" i="23"/>
  <c r="T460" i="23" s="1"/>
  <c r="A459" i="23"/>
  <c r="T459" i="23" s="1"/>
  <c r="A458" i="23"/>
  <c r="T458" i="23" s="1"/>
  <c r="A457" i="23"/>
  <c r="T457" i="23" s="1"/>
  <c r="A346" i="23"/>
  <c r="T346" i="23" s="1"/>
  <c r="A456" i="23"/>
  <c r="T456" i="23" s="1"/>
  <c r="A455" i="23"/>
  <c r="T455" i="23" s="1"/>
  <c r="A454" i="23"/>
  <c r="T454" i="23" s="1"/>
  <c r="A453" i="23"/>
  <c r="T453" i="23" s="1"/>
  <c r="A452" i="23"/>
  <c r="T452" i="23" s="1"/>
  <c r="A345" i="23"/>
  <c r="T345" i="23" s="1"/>
  <c r="A451" i="23"/>
  <c r="T451" i="23" s="1"/>
  <c r="A450" i="23"/>
  <c r="T450" i="23" s="1"/>
  <c r="A449" i="23"/>
  <c r="T449" i="23" s="1"/>
  <c r="A448" i="23"/>
  <c r="T448" i="23" s="1"/>
  <c r="A447" i="23"/>
  <c r="T447" i="23" s="1"/>
  <c r="A446" i="23"/>
  <c r="T446" i="23" s="1"/>
  <c r="A445" i="23"/>
  <c r="T445" i="23" s="1"/>
  <c r="A444" i="23"/>
  <c r="T444" i="23" s="1"/>
  <c r="A443" i="23"/>
  <c r="T443" i="23" s="1"/>
  <c r="A442" i="23"/>
  <c r="T442" i="23" s="1"/>
  <c r="A344" i="23"/>
  <c r="T344" i="23" s="1"/>
  <c r="A441" i="23"/>
  <c r="T441" i="23" s="1"/>
  <c r="A343" i="23"/>
  <c r="T343" i="23" s="1"/>
  <c r="A440" i="23"/>
  <c r="T440" i="23" s="1"/>
  <c r="A439" i="23"/>
  <c r="T439" i="23" s="1"/>
  <c r="A342" i="23"/>
  <c r="T342" i="23" s="1"/>
  <c r="A438" i="23"/>
  <c r="T438" i="23" s="1"/>
  <c r="A437" i="23"/>
  <c r="T437" i="23" s="1"/>
  <c r="A436" i="23"/>
  <c r="T436" i="23" s="1"/>
  <c r="A435" i="23"/>
  <c r="T435" i="23" s="1"/>
  <c r="A434" i="23"/>
  <c r="T434" i="23" s="1"/>
  <c r="A433" i="23"/>
  <c r="T433" i="23" s="1"/>
  <c r="A432" i="23"/>
  <c r="T432" i="23" s="1"/>
  <c r="A431" i="23"/>
  <c r="T431" i="23" s="1"/>
  <c r="A430" i="23"/>
  <c r="T430" i="23" s="1"/>
  <c r="A341" i="23"/>
  <c r="T341" i="23" s="1"/>
  <c r="A429" i="23"/>
  <c r="T429" i="23" s="1"/>
  <c r="A428" i="23"/>
  <c r="T428" i="23" s="1"/>
  <c r="A427" i="23"/>
  <c r="T427" i="23" s="1"/>
  <c r="A426" i="23"/>
  <c r="T426" i="23" s="1"/>
  <c r="A425" i="23"/>
  <c r="T425" i="23" s="1"/>
  <c r="A424" i="23"/>
  <c r="T424" i="23" s="1"/>
  <c r="A423" i="23"/>
  <c r="T423" i="23" s="1"/>
  <c r="A422" i="23"/>
  <c r="T422" i="23" s="1"/>
  <c r="A421" i="23"/>
  <c r="T421" i="23" s="1"/>
  <c r="A28" i="23"/>
  <c r="T28" i="23" s="1"/>
  <c r="A420" i="23"/>
  <c r="T420" i="23" s="1"/>
  <c r="A419" i="23"/>
  <c r="T419" i="23" s="1"/>
  <c r="A418" i="23"/>
  <c r="T418" i="23" s="1"/>
  <c r="A417" i="23"/>
  <c r="T417" i="23" s="1"/>
  <c r="A416" i="23"/>
  <c r="T416" i="23" s="1"/>
  <c r="A415" i="23"/>
  <c r="T415" i="23" s="1"/>
  <c r="A414" i="23"/>
  <c r="T414" i="23" s="1"/>
  <c r="A413" i="23"/>
  <c r="T413" i="23" s="1"/>
  <c r="A412" i="23"/>
  <c r="T412" i="23" s="1"/>
  <c r="A411" i="23"/>
  <c r="T411" i="23" s="1"/>
  <c r="A410" i="23"/>
  <c r="T410" i="23" s="1"/>
  <c r="A409" i="23"/>
  <c r="T409" i="23" s="1"/>
  <c r="A408" i="23"/>
  <c r="T408" i="23" s="1"/>
  <c r="A407" i="23"/>
  <c r="T407" i="23" s="1"/>
  <c r="A406" i="23"/>
  <c r="T406" i="23" s="1"/>
  <c r="A405" i="23"/>
  <c r="T405" i="23" s="1"/>
  <c r="A404" i="23"/>
  <c r="T404" i="23" s="1"/>
  <c r="A403" i="23"/>
  <c r="T403" i="23" s="1"/>
  <c r="A402" i="23"/>
  <c r="T402" i="23" s="1"/>
  <c r="A401" i="23"/>
  <c r="T401" i="23" s="1"/>
  <c r="A27" i="23"/>
  <c r="T27" i="23" s="1"/>
  <c r="A400" i="23"/>
  <c r="T400" i="23" s="1"/>
  <c r="A399" i="23"/>
  <c r="T399" i="23" s="1"/>
  <c r="A398" i="23"/>
  <c r="T398" i="23" s="1"/>
  <c r="A397" i="23"/>
  <c r="T397" i="23" s="1"/>
  <c r="A396" i="23"/>
  <c r="T396" i="23" s="1"/>
  <c r="A395" i="23"/>
  <c r="T395" i="23" s="1"/>
  <c r="A394" i="23"/>
  <c r="T394" i="23" s="1"/>
  <c r="A393" i="23"/>
  <c r="T393" i="23" s="1"/>
  <c r="A392" i="23"/>
  <c r="T392" i="23" s="1"/>
  <c r="A391" i="23"/>
  <c r="T391" i="23" s="1"/>
  <c r="A390" i="23"/>
  <c r="T390" i="23" s="1"/>
  <c r="A389" i="23"/>
  <c r="T389" i="23" s="1"/>
  <c r="A388" i="23"/>
  <c r="T388" i="23" s="1"/>
  <c r="A387" i="23"/>
  <c r="T387" i="23" s="1"/>
  <c r="A386" i="23"/>
  <c r="T386" i="23" s="1"/>
  <c r="A385" i="23"/>
  <c r="T385" i="23" s="1"/>
  <c r="A384" i="23"/>
  <c r="T384" i="23" s="1"/>
  <c r="A383" i="23"/>
  <c r="T383" i="23" s="1"/>
  <c r="A382" i="23"/>
  <c r="T382" i="23" s="1"/>
  <c r="A381" i="23"/>
  <c r="T381" i="23" s="1"/>
  <c r="A380" i="23"/>
  <c r="T380" i="23" s="1"/>
  <c r="A379" i="23"/>
  <c r="T379" i="23" s="1"/>
  <c r="A322" i="23"/>
  <c r="T322" i="23" s="1"/>
  <c r="A329" i="23"/>
  <c r="T329" i="23" s="1"/>
  <c r="A328" i="23"/>
  <c r="T328" i="23" s="1"/>
  <c r="A327" i="23"/>
  <c r="T327" i="23" s="1"/>
  <c r="A340" i="23"/>
  <c r="T340" i="23" s="1"/>
  <c r="A339" i="23"/>
  <c r="T339" i="23" s="1"/>
  <c r="A338" i="23"/>
  <c r="T338" i="23" s="1"/>
  <c r="A337" i="23"/>
  <c r="T337" i="23" s="1"/>
  <c r="A326" i="23"/>
  <c r="T326" i="23" s="1"/>
  <c r="A325" i="23"/>
  <c r="T325" i="23" s="1"/>
  <c r="A324" i="23"/>
  <c r="T324" i="23" s="1"/>
  <c r="A336" i="23"/>
  <c r="T336" i="23" s="1"/>
  <c r="A335" i="23"/>
  <c r="T335" i="23" s="1"/>
  <c r="A334" i="23"/>
  <c r="T334" i="23" s="1"/>
  <c r="A333" i="23"/>
  <c r="T333" i="23" s="1"/>
  <c r="A332" i="23"/>
  <c r="T332" i="23" s="1"/>
  <c r="A331" i="23"/>
  <c r="T331" i="23" s="1"/>
  <c r="A330" i="23"/>
  <c r="T330" i="23" s="1"/>
  <c r="A323" i="23"/>
  <c r="T323" i="23" s="1"/>
  <c r="A307" i="23"/>
  <c r="T307" i="23" s="1"/>
  <c r="A306" i="23"/>
  <c r="T306" i="23" s="1"/>
  <c r="A305" i="23"/>
  <c r="T305" i="23" s="1"/>
  <c r="A296" i="23"/>
  <c r="T296" i="23" s="1"/>
  <c r="A304" i="23"/>
  <c r="T304" i="23" s="1"/>
  <c r="A303" i="23"/>
  <c r="T303" i="23" s="1"/>
  <c r="A302" i="23"/>
  <c r="T302" i="23" s="1"/>
  <c r="A301" i="23"/>
  <c r="T301" i="23" s="1"/>
  <c r="A295" i="23"/>
  <c r="T295" i="23" s="1"/>
  <c r="A300" i="23"/>
  <c r="T300" i="23" s="1"/>
  <c r="A294" i="23"/>
  <c r="T294" i="23" s="1"/>
  <c r="A299" i="23"/>
  <c r="T299" i="23" s="1"/>
  <c r="A298" i="23"/>
  <c r="T298" i="23" s="1"/>
  <c r="A321" i="23"/>
  <c r="T321" i="23" s="1"/>
  <c r="A320" i="23"/>
  <c r="T320" i="23" s="1"/>
  <c r="A319" i="23"/>
  <c r="T319" i="23" s="1"/>
  <c r="A318" i="23"/>
  <c r="T318" i="23" s="1"/>
  <c r="A317" i="23"/>
  <c r="T317" i="23" s="1"/>
  <c r="A316" i="23"/>
  <c r="T316" i="23" s="1"/>
  <c r="A315" i="23"/>
  <c r="T315" i="23" s="1"/>
  <c r="A314" i="23"/>
  <c r="T314" i="23" s="1"/>
  <c r="A313" i="23"/>
  <c r="T313" i="23" s="1"/>
  <c r="A312" i="23"/>
  <c r="T312" i="23" s="1"/>
  <c r="A297" i="23"/>
  <c r="T297" i="23" s="1"/>
  <c r="A311" i="23"/>
  <c r="T311" i="23" s="1"/>
  <c r="A310" i="23"/>
  <c r="T310" i="23" s="1"/>
  <c r="A309" i="23"/>
  <c r="T309" i="23" s="1"/>
  <c r="A308" i="23"/>
  <c r="T308" i="23" s="1"/>
  <c r="A293" i="23"/>
  <c r="T293" i="23" s="1"/>
  <c r="A292" i="23"/>
  <c r="T292" i="23" s="1"/>
  <c r="A291" i="23"/>
  <c r="T291" i="23" s="1"/>
  <c r="A290" i="23"/>
  <c r="T290" i="23" s="1"/>
  <c r="A279" i="23"/>
  <c r="T279" i="23" s="1"/>
  <c r="A278" i="23"/>
  <c r="T278" i="23" s="1"/>
  <c r="A277" i="23"/>
  <c r="T277" i="23" s="1"/>
  <c r="A276" i="23"/>
  <c r="T276" i="23" s="1"/>
  <c r="A275" i="23"/>
  <c r="T275" i="23" s="1"/>
  <c r="A274" i="23"/>
  <c r="T274" i="23" s="1"/>
  <c r="A273" i="23"/>
  <c r="T273" i="23" s="1"/>
  <c r="A272" i="23"/>
  <c r="T272" i="23" s="1"/>
  <c r="A271" i="23"/>
  <c r="T271" i="23" s="1"/>
  <c r="A270" i="23"/>
  <c r="T270" i="23" s="1"/>
  <c r="A269" i="23"/>
  <c r="T269" i="23" s="1"/>
  <c r="A268" i="23"/>
  <c r="T268" i="23" s="1"/>
  <c r="A267" i="23"/>
  <c r="T267" i="23" s="1"/>
  <c r="A266" i="23"/>
  <c r="T266" i="23" s="1"/>
  <c r="A265" i="23"/>
  <c r="T265" i="23" s="1"/>
  <c r="A264" i="23"/>
  <c r="T264" i="23" s="1"/>
  <c r="A263" i="23"/>
  <c r="T263" i="23" s="1"/>
  <c r="A262" i="23"/>
  <c r="T262" i="23" s="1"/>
  <c r="A261" i="23"/>
  <c r="T261" i="23" s="1"/>
  <c r="A260" i="23"/>
  <c r="T260" i="23" s="1"/>
  <c r="A259" i="23"/>
  <c r="T259" i="23" s="1"/>
  <c r="A258" i="23"/>
  <c r="T258" i="23" s="1"/>
  <c r="A257" i="23"/>
  <c r="T257" i="23" s="1"/>
  <c r="A256" i="23"/>
  <c r="T256" i="23" s="1"/>
  <c r="A255" i="23"/>
  <c r="T255" i="23" s="1"/>
  <c r="A254" i="23"/>
  <c r="T254" i="23" s="1"/>
  <c r="A253" i="23"/>
  <c r="T253" i="23" s="1"/>
  <c r="A252" i="23"/>
  <c r="T252" i="23" s="1"/>
  <c r="A251" i="23"/>
  <c r="T251" i="23" s="1"/>
  <c r="A250" i="23"/>
  <c r="T250" i="23" s="1"/>
  <c r="A249" i="23"/>
  <c r="T249" i="23" s="1"/>
  <c r="A248" i="23"/>
  <c r="T248" i="23" s="1"/>
  <c r="A247" i="23"/>
  <c r="T247" i="23" s="1"/>
  <c r="A246" i="23"/>
  <c r="T246" i="23" s="1"/>
  <c r="A245" i="23"/>
  <c r="T245" i="23" s="1"/>
  <c r="A244" i="23"/>
  <c r="T244" i="23" s="1"/>
  <c r="A242" i="23"/>
  <c r="T242" i="23" s="1"/>
  <c r="A241" i="23"/>
  <c r="T241" i="23" s="1"/>
  <c r="A289" i="23"/>
  <c r="T289" i="23" s="1"/>
  <c r="A288" i="23"/>
  <c r="T288" i="23" s="1"/>
  <c r="A287" i="23"/>
  <c r="T287" i="23" s="1"/>
  <c r="A286" i="23"/>
  <c r="T286" i="23" s="1"/>
  <c r="A240" i="23"/>
  <c r="T240" i="23" s="1"/>
  <c r="A239" i="23"/>
  <c r="T239" i="23" s="1"/>
  <c r="A285" i="23"/>
  <c r="T285" i="23" s="1"/>
  <c r="A284" i="23"/>
  <c r="T284" i="23" s="1"/>
  <c r="A283" i="23"/>
  <c r="T283" i="23" s="1"/>
  <c r="A282" i="23"/>
  <c r="T282" i="23" s="1"/>
  <c r="A281" i="23"/>
  <c r="T281" i="23" s="1"/>
  <c r="A280" i="23"/>
  <c r="T280" i="23" s="1"/>
  <c r="A234" i="23"/>
  <c r="T234" i="23" s="1"/>
  <c r="A233" i="23"/>
  <c r="T233" i="23" s="1"/>
  <c r="A232" i="23"/>
  <c r="T232" i="23" s="1"/>
  <c r="A218" i="23"/>
  <c r="T218" i="23" s="1"/>
  <c r="A231" i="23"/>
  <c r="T231" i="23" s="1"/>
  <c r="A217" i="23"/>
  <c r="T217" i="23" s="1"/>
  <c r="A230" i="23"/>
  <c r="T230" i="23" s="1"/>
  <c r="A229" i="23"/>
  <c r="T229" i="23" s="1"/>
  <c r="A228" i="23"/>
  <c r="T228" i="23" s="1"/>
  <c r="A227" i="23"/>
  <c r="T227" i="23" s="1"/>
  <c r="A226" i="23"/>
  <c r="T226" i="23" s="1"/>
  <c r="A225" i="23"/>
  <c r="T225" i="23" s="1"/>
  <c r="A216" i="23"/>
  <c r="T216" i="23" s="1"/>
  <c r="A224" i="23"/>
  <c r="T224" i="23" s="1"/>
  <c r="A223" i="23"/>
  <c r="T223" i="23" s="1"/>
  <c r="A222" i="23"/>
  <c r="T222" i="23" s="1"/>
  <c r="A221" i="23"/>
  <c r="T221" i="23" s="1"/>
  <c r="A220" i="23"/>
  <c r="T220" i="23" s="1"/>
  <c r="A238" i="23"/>
  <c r="T238" i="23" s="1"/>
  <c r="A236" i="23"/>
  <c r="T236" i="23" s="1"/>
  <c r="A235" i="23"/>
  <c r="T235" i="23" s="1"/>
  <c r="A219" i="23"/>
  <c r="T219" i="23" s="1"/>
  <c r="A213" i="23"/>
  <c r="T213" i="23" s="1"/>
  <c r="A212" i="23"/>
  <c r="T212" i="23" s="1"/>
  <c r="A211" i="23"/>
  <c r="T211" i="23" s="1"/>
  <c r="A210" i="23"/>
  <c r="T210" i="23" s="1"/>
  <c r="A215" i="23"/>
  <c r="T215" i="23" s="1"/>
  <c r="A214" i="23"/>
  <c r="T214" i="23" s="1"/>
  <c r="A209" i="23"/>
  <c r="T209" i="23" s="1"/>
  <c r="A208" i="23"/>
  <c r="T208" i="23" s="1"/>
  <c r="A207" i="23"/>
  <c r="T207" i="23" s="1"/>
  <c r="A206" i="23"/>
  <c r="T206" i="23" s="1"/>
  <c r="A205" i="23"/>
  <c r="T205" i="23" s="1"/>
  <c r="A204" i="23"/>
  <c r="T204" i="23" s="1"/>
  <c r="A203" i="23"/>
  <c r="T203" i="23" s="1"/>
  <c r="A172" i="23"/>
  <c r="T172" i="23" s="1"/>
  <c r="A171" i="23"/>
  <c r="T171" i="23" s="1"/>
  <c r="A170" i="23"/>
  <c r="T170" i="23" s="1"/>
  <c r="A169" i="23"/>
  <c r="T169" i="23" s="1"/>
  <c r="A168" i="23"/>
  <c r="T168" i="23" s="1"/>
  <c r="A167" i="23"/>
  <c r="T167" i="23" s="1"/>
  <c r="A166" i="23"/>
  <c r="T166" i="23" s="1"/>
  <c r="A165" i="23"/>
  <c r="T165" i="23" s="1"/>
  <c r="A164" i="23"/>
  <c r="T164" i="23" s="1"/>
  <c r="A163" i="23"/>
  <c r="T163" i="23" s="1"/>
  <c r="A162" i="23"/>
  <c r="T162" i="23" s="1"/>
  <c r="A161" i="23"/>
  <c r="T161" i="23" s="1"/>
  <c r="A160" i="23"/>
  <c r="T160" i="23" s="1"/>
  <c r="A159" i="23"/>
  <c r="T159" i="23" s="1"/>
  <c r="A158" i="23"/>
  <c r="T158" i="23" s="1"/>
  <c r="A157" i="23"/>
  <c r="T157" i="23" s="1"/>
  <c r="A156" i="23"/>
  <c r="T156" i="23" s="1"/>
  <c r="A155" i="23"/>
  <c r="T155" i="23" s="1"/>
  <c r="A154" i="23"/>
  <c r="T154" i="23" s="1"/>
  <c r="A153" i="23"/>
  <c r="T153" i="23" s="1"/>
  <c r="A152" i="23"/>
  <c r="T152" i="23" s="1"/>
  <c r="A151" i="23"/>
  <c r="T151" i="23" s="1"/>
  <c r="A150" i="23"/>
  <c r="T150" i="23" s="1"/>
  <c r="A149" i="23"/>
  <c r="T149" i="23" s="1"/>
  <c r="A201" i="23"/>
  <c r="T201" i="23" s="1"/>
  <c r="A200" i="23"/>
  <c r="T200" i="23" s="1"/>
  <c r="A199" i="23"/>
  <c r="T199" i="23" s="1"/>
  <c r="A198" i="23"/>
  <c r="T198" i="23" s="1"/>
  <c r="A197" i="23"/>
  <c r="T197" i="23" s="1"/>
  <c r="A196" i="23"/>
  <c r="T196" i="23" s="1"/>
  <c r="A148" i="23"/>
  <c r="T148" i="23" s="1"/>
  <c r="A195" i="23"/>
  <c r="T195" i="23" s="1"/>
  <c r="A194" i="23"/>
  <c r="T194" i="23" s="1"/>
  <c r="A193" i="23"/>
  <c r="T193" i="23" s="1"/>
  <c r="A192" i="23"/>
  <c r="T192" i="23" s="1"/>
  <c r="A147" i="23"/>
  <c r="T147" i="23" s="1"/>
  <c r="A191" i="23"/>
  <c r="T191" i="23" s="1"/>
  <c r="A146" i="23"/>
  <c r="T146" i="23" s="1"/>
  <c r="A190" i="23"/>
  <c r="T190" i="23" s="1"/>
  <c r="A189" i="23"/>
  <c r="T189" i="23" s="1"/>
  <c r="A145" i="23"/>
  <c r="T145" i="23" s="1"/>
  <c r="A188" i="23"/>
  <c r="T188" i="23" s="1"/>
  <c r="A187" i="23"/>
  <c r="T187" i="23" s="1"/>
  <c r="A186" i="23"/>
  <c r="T186" i="23" s="1"/>
  <c r="A185" i="23"/>
  <c r="T185" i="23" s="1"/>
  <c r="A144" i="23"/>
  <c r="T144" i="23" s="1"/>
  <c r="A184" i="23"/>
  <c r="T184" i="23" s="1"/>
  <c r="A183" i="23"/>
  <c r="T183" i="23" s="1"/>
  <c r="A182" i="23"/>
  <c r="T182" i="23" s="1"/>
  <c r="A181" i="23"/>
  <c r="T181" i="23" s="1"/>
  <c r="A143" i="23"/>
  <c r="T143" i="23" s="1"/>
  <c r="A180" i="23"/>
  <c r="T180" i="23" s="1"/>
  <c r="A179" i="23"/>
  <c r="T179" i="23" s="1"/>
  <c r="A178" i="23"/>
  <c r="T178" i="23" s="1"/>
  <c r="A142" i="23"/>
  <c r="T142" i="23" s="1"/>
  <c r="A177" i="23"/>
  <c r="T177" i="23" s="1"/>
  <c r="A176" i="23"/>
  <c r="T176" i="23" s="1"/>
  <c r="A175" i="23"/>
  <c r="T175" i="23" s="1"/>
  <c r="A174" i="23"/>
  <c r="T174" i="23" s="1"/>
  <c r="A173" i="23"/>
  <c r="T173" i="23" s="1"/>
  <c r="A107" i="23"/>
  <c r="T107" i="23" s="1"/>
  <c r="A106" i="23"/>
  <c r="T106" i="23" s="1"/>
  <c r="A87" i="23"/>
  <c r="T87" i="23" s="1"/>
  <c r="A105" i="23"/>
  <c r="T105" i="23" s="1"/>
  <c r="A86" i="23"/>
  <c r="T86" i="23" s="1"/>
  <c r="A104" i="23"/>
  <c r="T104" i="23" s="1"/>
  <c r="A103" i="23"/>
  <c r="T103" i="23" s="1"/>
  <c r="A102" i="23"/>
  <c r="T102" i="23" s="1"/>
  <c r="A101" i="23"/>
  <c r="T101" i="23" s="1"/>
  <c r="A100" i="23"/>
  <c r="T100" i="23" s="1"/>
  <c r="A99" i="23"/>
  <c r="T99" i="23" s="1"/>
  <c r="A85" i="23"/>
  <c r="T85" i="23" s="1"/>
  <c r="A98" i="23"/>
  <c r="T98" i="23" s="1"/>
  <c r="A97" i="23"/>
  <c r="T97" i="23" s="1"/>
  <c r="A96" i="23"/>
  <c r="T96" i="23" s="1"/>
  <c r="A95" i="23"/>
  <c r="T95" i="23" s="1"/>
  <c r="A84" i="23"/>
  <c r="T84" i="23" s="1"/>
  <c r="A94" i="23"/>
  <c r="T94" i="23" s="1"/>
  <c r="A93" i="23"/>
  <c r="T93" i="23" s="1"/>
  <c r="A92" i="23"/>
  <c r="T92" i="23" s="1"/>
  <c r="A91" i="23"/>
  <c r="T91" i="23" s="1"/>
  <c r="A90" i="23"/>
  <c r="T90" i="23" s="1"/>
  <c r="A141" i="23"/>
  <c r="T141" i="23" s="1"/>
  <c r="A140" i="23"/>
  <c r="T140" i="23" s="1"/>
  <c r="A139" i="23"/>
  <c r="T139" i="23" s="1"/>
  <c r="A138" i="23"/>
  <c r="T138" i="23" s="1"/>
  <c r="A137" i="23"/>
  <c r="T137" i="23" s="1"/>
  <c r="A136" i="23"/>
  <c r="T136" i="23" s="1"/>
  <c r="A135" i="23"/>
  <c r="T135" i="23" s="1"/>
  <c r="A134" i="23"/>
  <c r="T134" i="23" s="1"/>
  <c r="A133" i="23"/>
  <c r="T133" i="23" s="1"/>
  <c r="A132" i="23"/>
  <c r="T132" i="23" s="1"/>
  <c r="A89" i="23"/>
  <c r="T89" i="23" s="1"/>
  <c r="A131" i="23"/>
  <c r="T131" i="23" s="1"/>
  <c r="A130" i="23"/>
  <c r="T130" i="23" s="1"/>
  <c r="A129" i="23"/>
  <c r="T129" i="23" s="1"/>
  <c r="A128" i="23"/>
  <c r="T128" i="23" s="1"/>
  <c r="A127" i="23"/>
  <c r="T127" i="23" s="1"/>
  <c r="A126" i="23"/>
  <c r="T126" i="23" s="1"/>
  <c r="A125" i="23"/>
  <c r="T125" i="23" s="1"/>
  <c r="A124" i="23"/>
  <c r="T124" i="23" s="1"/>
  <c r="A123" i="23"/>
  <c r="T123" i="23" s="1"/>
  <c r="A122" i="23"/>
  <c r="T122" i="23" s="1"/>
  <c r="A121" i="23"/>
  <c r="T121" i="23" s="1"/>
  <c r="A120" i="23"/>
  <c r="T120" i="23" s="1"/>
  <c r="A119" i="23"/>
  <c r="T119" i="23" s="1"/>
  <c r="A118" i="23"/>
  <c r="T118" i="23" s="1"/>
  <c r="A117" i="23"/>
  <c r="T117" i="23" s="1"/>
  <c r="A116" i="23"/>
  <c r="T116" i="23" s="1"/>
  <c r="A115" i="23"/>
  <c r="T115" i="23" s="1"/>
  <c r="A114" i="23"/>
  <c r="T114" i="23" s="1"/>
  <c r="A113" i="23"/>
  <c r="T113" i="23" s="1"/>
  <c r="A112" i="23"/>
  <c r="T112" i="23" s="1"/>
  <c r="A111" i="23"/>
  <c r="T111" i="23" s="1"/>
  <c r="A88" i="23"/>
  <c r="T88" i="23" s="1"/>
  <c r="A110" i="23"/>
  <c r="T110" i="23" s="1"/>
  <c r="A109" i="23"/>
  <c r="T109" i="23" s="1"/>
  <c r="A108" i="23"/>
  <c r="T108" i="23" s="1"/>
  <c r="A82" i="23"/>
  <c r="T82" i="23" s="1"/>
  <c r="A70" i="23"/>
  <c r="T70" i="23" s="1"/>
  <c r="A69" i="23"/>
  <c r="T69" i="23" s="1"/>
  <c r="A68" i="23"/>
  <c r="T68" i="23" s="1"/>
  <c r="A81" i="23"/>
  <c r="T81" i="23" s="1"/>
  <c r="A80" i="23"/>
  <c r="T80" i="23" s="1"/>
  <c r="A79" i="23"/>
  <c r="T79" i="23" s="1"/>
  <c r="A78" i="23"/>
  <c r="T78" i="23" s="1"/>
  <c r="A77" i="23"/>
  <c r="T77" i="23" s="1"/>
  <c r="A76" i="23"/>
  <c r="T76" i="23" s="1"/>
  <c r="A75" i="23"/>
  <c r="T75" i="23" s="1"/>
  <c r="A74" i="23"/>
  <c r="T74" i="23" s="1"/>
  <c r="A73" i="23"/>
  <c r="T73" i="23" s="1"/>
  <c r="A72" i="23"/>
  <c r="T72" i="23" s="1"/>
  <c r="A71" i="23"/>
  <c r="T71" i="23" s="1"/>
  <c r="A58" i="23"/>
  <c r="T58" i="23" s="1"/>
  <c r="A57" i="23"/>
  <c r="T57" i="23" s="1"/>
  <c r="A67" i="23"/>
  <c r="T67" i="23" s="1"/>
  <c r="A66" i="23"/>
  <c r="T66" i="23" s="1"/>
  <c r="A65" i="23"/>
  <c r="T65" i="23" s="1"/>
  <c r="A64" i="23"/>
  <c r="T64" i="23" s="1"/>
  <c r="A63" i="23"/>
  <c r="T63" i="23" s="1"/>
  <c r="A62" i="23"/>
  <c r="T62" i="23" s="1"/>
  <c r="A61" i="23"/>
  <c r="T61" i="23" s="1"/>
  <c r="A60" i="23"/>
  <c r="T60" i="23" s="1"/>
  <c r="A59" i="23"/>
  <c r="T59" i="23" s="1"/>
  <c r="A31" i="23"/>
  <c r="T31" i="23" s="1"/>
  <c r="A56" i="23"/>
  <c r="T56" i="23" s="1"/>
  <c r="A55" i="23"/>
  <c r="T55" i="23" s="1"/>
  <c r="A54" i="23"/>
  <c r="T54" i="23" s="1"/>
  <c r="A53" i="23"/>
  <c r="T53" i="23" s="1"/>
  <c r="A52" i="23"/>
  <c r="T52" i="23" s="1"/>
  <c r="A51" i="23"/>
  <c r="T51" i="23" s="1"/>
  <c r="A50" i="23"/>
  <c r="T50" i="23" s="1"/>
  <c r="A49" i="23"/>
  <c r="T49" i="23" s="1"/>
  <c r="A48" i="23"/>
  <c r="T48" i="23" s="1"/>
  <c r="A47" i="23"/>
  <c r="T47" i="23" s="1"/>
  <c r="A46" i="23"/>
  <c r="T46" i="23" s="1"/>
  <c r="A45" i="23"/>
  <c r="T45" i="23" s="1"/>
  <c r="A44" i="23"/>
  <c r="T44" i="23" s="1"/>
  <c r="A43" i="23"/>
  <c r="T43" i="23" s="1"/>
  <c r="A42" i="23"/>
  <c r="T42" i="23" s="1"/>
  <c r="T769" i="23" l="1"/>
  <c r="T773" i="23"/>
  <c r="T776" i="23"/>
  <c r="T731" i="23"/>
  <c r="T734" i="23"/>
  <c r="T738" i="23"/>
  <c r="T742" i="23"/>
  <c r="T745" i="23"/>
  <c r="T749" i="23"/>
  <c r="T725" i="23"/>
  <c r="T726" i="23"/>
  <c r="T758" i="23"/>
  <c r="T761" i="23"/>
  <c r="T828" i="23"/>
  <c r="T832" i="23"/>
  <c r="T836" i="23"/>
  <c r="T840" i="23"/>
  <c r="T844" i="23"/>
  <c r="T786" i="23"/>
  <c r="T790" i="23"/>
  <c r="T799" i="23"/>
  <c r="T803" i="23"/>
  <c r="T779" i="23"/>
  <c r="T810" i="23"/>
  <c r="T814" i="23"/>
  <c r="T817" i="23"/>
  <c r="T821" i="23"/>
  <c r="T825" i="23"/>
  <c r="T847" i="23"/>
  <c r="T770" i="23"/>
  <c r="T729" i="23"/>
  <c r="T777" i="23"/>
  <c r="T732" i="23"/>
  <c r="T735" i="23"/>
  <c r="T739" i="23"/>
  <c r="T743" i="23"/>
  <c r="T746" i="23"/>
  <c r="T750" i="23"/>
  <c r="T752" i="23"/>
  <c r="T755" i="23"/>
  <c r="T759" i="23"/>
  <c r="T762" i="23"/>
  <c r="T829" i="23"/>
  <c r="T833" i="23"/>
  <c r="T837" i="23"/>
  <c r="T841" i="23"/>
  <c r="T783" i="23"/>
  <c r="T787" i="23"/>
  <c r="T791" i="23"/>
  <c r="T794" i="23"/>
  <c r="T796" i="23"/>
  <c r="T800" i="23"/>
  <c r="T804" i="23"/>
  <c r="T807" i="23"/>
  <c r="T811" i="23"/>
  <c r="T780" i="23"/>
  <c r="T818" i="23"/>
  <c r="T823" i="23"/>
  <c r="T826" i="23"/>
  <c r="T848" i="23"/>
  <c r="T771" i="23"/>
  <c r="T774" i="23"/>
  <c r="T778" i="23"/>
  <c r="T733" i="23"/>
  <c r="T736" i="23"/>
  <c r="T740" i="23"/>
  <c r="T744" i="23"/>
  <c r="T747" i="23"/>
  <c r="T724" i="23"/>
  <c r="T753" i="23"/>
  <c r="T756" i="23"/>
  <c r="T727" i="23"/>
  <c r="T763" i="23"/>
  <c r="T830" i="23"/>
  <c r="T834" i="23"/>
  <c r="T838" i="23"/>
  <c r="T842" i="23"/>
  <c r="T784" i="23"/>
  <c r="T788" i="23"/>
  <c r="T792" i="23"/>
  <c r="T795" i="23"/>
  <c r="T801" i="23"/>
  <c r="T805" i="23"/>
  <c r="T808" i="23"/>
  <c r="T812" i="23"/>
  <c r="T815" i="23"/>
  <c r="T819" i="23"/>
  <c r="T822" i="23"/>
  <c r="T782" i="23"/>
  <c r="T845" i="23"/>
  <c r="T849" i="23"/>
  <c r="T772" i="23"/>
  <c r="T775" i="23"/>
  <c r="T730" i="23"/>
  <c r="T737" i="23"/>
  <c r="T741" i="23"/>
  <c r="T723" i="23"/>
  <c r="T748" i="23"/>
  <c r="T751" i="23"/>
  <c r="T754" i="23"/>
  <c r="T757" i="23"/>
  <c r="T760" i="23"/>
  <c r="T827" i="23"/>
  <c r="T831" i="23"/>
  <c r="T835" i="23"/>
  <c r="T839" i="23"/>
  <c r="T843" i="23"/>
  <c r="T785" i="23"/>
  <c r="T789" i="23"/>
  <c r="T793" i="23"/>
  <c r="T798" i="23"/>
  <c r="T802" i="23"/>
  <c r="T806" i="23"/>
  <c r="T809" i="23"/>
  <c r="T813" i="23"/>
  <c r="T816" i="23"/>
  <c r="T820" i="23"/>
  <c r="T781" i="23"/>
  <c r="T824" i="23"/>
  <c r="T846" i="23"/>
  <c r="T850" i="23"/>
  <c r="T26" i="23"/>
  <c r="E41" i="14"/>
  <c r="C222" i="7"/>
  <c r="C128" i="5"/>
  <c r="S13" i="14"/>
  <c r="B3" i="14" l="1"/>
  <c r="B3" i="7"/>
  <c r="B3" i="5"/>
  <c r="B3" i="2"/>
  <c r="B3" i="3"/>
  <c r="B122" i="5"/>
  <c r="D13" i="14" l="1"/>
  <c r="M13" i="14"/>
  <c r="B13" i="14"/>
  <c r="C30" i="7" l="1"/>
  <c r="C127" i="5"/>
  <c r="C56" i="7" l="1"/>
  <c r="C82" i="7"/>
  <c r="C108" i="7"/>
  <c r="C134" i="7"/>
  <c r="C173" i="7"/>
  <c r="C13" i="14" l="1"/>
  <c r="G15" i="3"/>
  <c r="E13" i="14" l="1"/>
  <c r="F38" i="3"/>
  <c r="F13" i="14"/>
  <c r="C38" i="3"/>
  <c r="B15" i="3"/>
  <c r="L13" i="14"/>
  <c r="D137" i="5"/>
  <c r="D134" i="5"/>
  <c r="B20" i="2"/>
  <c r="B43" i="2"/>
  <c r="F20" i="2"/>
  <c r="F43" i="2"/>
  <c r="F15" i="3"/>
  <c r="D136" i="5"/>
  <c r="C8" i="2"/>
  <c r="C126" i="5"/>
  <c r="C73" i="5"/>
  <c r="C25" i="5"/>
  <c r="C193" i="7"/>
  <c r="C154" i="7"/>
  <c r="C107" i="7"/>
  <c r="C55" i="7"/>
  <c r="C88" i="5"/>
  <c r="C35" i="5"/>
  <c r="C201" i="7"/>
  <c r="C104" i="5"/>
  <c r="C60" i="5"/>
  <c r="C221" i="7"/>
  <c r="C183" i="7"/>
  <c r="C144" i="7"/>
  <c r="C92" i="7"/>
  <c r="C40" i="7"/>
  <c r="C118" i="7"/>
  <c r="C96" i="5"/>
  <c r="C47" i="5"/>
  <c r="C211" i="7"/>
  <c r="C172" i="7"/>
  <c r="C133" i="7"/>
  <c r="C81" i="7"/>
  <c r="C29" i="7"/>
  <c r="C134" i="5"/>
  <c r="C162" i="7"/>
  <c r="C66" i="7"/>
  <c r="C20" i="2"/>
  <c r="C43" i="2"/>
  <c r="G20" i="2"/>
  <c r="G43" i="2"/>
  <c r="F25" i="3"/>
  <c r="F134" i="5"/>
  <c r="F88" i="5"/>
  <c r="F35" i="5"/>
  <c r="G201" i="7"/>
  <c r="G162" i="7"/>
  <c r="G118" i="7"/>
  <c r="G66" i="7"/>
  <c r="F47" i="5"/>
  <c r="G133" i="7"/>
  <c r="G81" i="7"/>
  <c r="F126" i="5"/>
  <c r="F73" i="5"/>
  <c r="F25" i="5"/>
  <c r="G193" i="7"/>
  <c r="G154" i="7"/>
  <c r="G107" i="7"/>
  <c r="G55" i="7"/>
  <c r="G211" i="7"/>
  <c r="F104" i="5"/>
  <c r="F60" i="5"/>
  <c r="G221" i="7"/>
  <c r="G183" i="7"/>
  <c r="G144" i="7"/>
  <c r="G92" i="7"/>
  <c r="G40" i="7"/>
  <c r="F96" i="5"/>
  <c r="G172" i="7"/>
  <c r="G29" i="7"/>
  <c r="B134" i="5"/>
  <c r="B88" i="5"/>
  <c r="B35" i="5"/>
  <c r="B201" i="7"/>
  <c r="B162" i="7"/>
  <c r="B118" i="7"/>
  <c r="B66" i="7"/>
  <c r="B126" i="5"/>
  <c r="B73" i="5"/>
  <c r="B25" i="5"/>
  <c r="B193" i="7"/>
  <c r="B154" i="7"/>
  <c r="B107" i="7"/>
  <c r="B55" i="7"/>
  <c r="B96" i="5"/>
  <c r="B172" i="7"/>
  <c r="B81" i="7"/>
  <c r="B29" i="7"/>
  <c r="B104" i="5"/>
  <c r="B60" i="5"/>
  <c r="B221" i="7"/>
  <c r="B183" i="7"/>
  <c r="B144" i="7"/>
  <c r="B92" i="7"/>
  <c r="B40" i="7"/>
  <c r="B47" i="5"/>
  <c r="B211" i="7"/>
  <c r="B133" i="7"/>
  <c r="B29" i="2"/>
  <c r="B49" i="2"/>
  <c r="F29" i="2"/>
  <c r="F49" i="2"/>
  <c r="C15" i="3"/>
  <c r="B25" i="3"/>
  <c r="G25" i="3"/>
  <c r="E96" i="5"/>
  <c r="E47" i="5"/>
  <c r="F211" i="7"/>
  <c r="F172" i="7"/>
  <c r="F133" i="7"/>
  <c r="F81" i="7"/>
  <c r="F29" i="7"/>
  <c r="E104" i="5"/>
  <c r="F221" i="7"/>
  <c r="F40" i="7"/>
  <c r="E134" i="5"/>
  <c r="E88" i="5"/>
  <c r="E35" i="5"/>
  <c r="F201" i="7"/>
  <c r="F162" i="7"/>
  <c r="F118" i="7"/>
  <c r="F66" i="7"/>
  <c r="E60" i="5"/>
  <c r="F183" i="7"/>
  <c r="F144" i="7"/>
  <c r="E126" i="5"/>
  <c r="E73" i="5"/>
  <c r="E25" i="5"/>
  <c r="F193" i="7"/>
  <c r="F154" i="7"/>
  <c r="F107" i="7"/>
  <c r="F55" i="7"/>
  <c r="F92" i="7"/>
  <c r="C29" i="2"/>
  <c r="C49" i="2"/>
  <c r="G29" i="2"/>
  <c r="G49" i="2"/>
  <c r="C25" i="3"/>
  <c r="B38" i="3"/>
  <c r="G38" i="3"/>
  <c r="F8" i="2"/>
  <c r="B8" i="2"/>
  <c r="G8" i="2"/>
  <c r="E129" i="14" l="1"/>
  <c r="C129" i="14"/>
  <c r="B129" i="14" s="1"/>
  <c r="F128" i="14"/>
  <c r="G128" i="14" s="1"/>
  <c r="E128" i="14"/>
  <c r="C128" i="14"/>
  <c r="E127" i="14"/>
  <c r="C127" i="14"/>
  <c r="E126" i="14"/>
  <c r="C126" i="14"/>
  <c r="B126" i="14" s="1"/>
  <c r="F125" i="14"/>
  <c r="G125" i="14" s="1"/>
  <c r="E125" i="14"/>
  <c r="C125" i="14"/>
  <c r="B125" i="14" s="1"/>
  <c r="E124" i="14"/>
  <c r="C124" i="14"/>
  <c r="E123" i="14"/>
  <c r="C123" i="14"/>
  <c r="F122" i="14"/>
  <c r="G122" i="14" s="1"/>
  <c r="E122" i="14"/>
  <c r="C122" i="14"/>
  <c r="B122" i="14" s="1"/>
  <c r="E121" i="14"/>
  <c r="C121" i="14"/>
  <c r="B121" i="14" s="1"/>
  <c r="E120" i="14"/>
  <c r="C120" i="14"/>
  <c r="F119" i="14"/>
  <c r="G119" i="14" s="1"/>
  <c r="E119" i="14"/>
  <c r="C119" i="14"/>
  <c r="E118" i="14"/>
  <c r="C118" i="14"/>
  <c r="B118" i="14" s="1"/>
  <c r="E117" i="14"/>
  <c r="C117" i="14"/>
  <c r="B117" i="14" s="1"/>
  <c r="F116" i="14"/>
  <c r="G116" i="14" s="1"/>
  <c r="E116" i="14"/>
  <c r="C116" i="14"/>
  <c r="E115" i="14"/>
  <c r="C115" i="14"/>
  <c r="E114" i="14"/>
  <c r="C114" i="14"/>
  <c r="F113" i="14"/>
  <c r="G113" i="14" s="1"/>
  <c r="E113" i="14"/>
  <c r="C113" i="14"/>
  <c r="B113" i="14" s="1"/>
  <c r="E112" i="14"/>
  <c r="C112" i="14"/>
  <c r="E111" i="14"/>
  <c r="C111" i="14"/>
  <c r="B111" i="14" s="1"/>
  <c r="E110" i="14"/>
  <c r="C110" i="14"/>
  <c r="B110" i="14" s="1"/>
  <c r="F102" i="14"/>
  <c r="E102" i="14"/>
  <c r="C102" i="14"/>
  <c r="B102" i="14" s="1"/>
  <c r="F101" i="14"/>
  <c r="E101" i="14"/>
  <c r="C101" i="14"/>
  <c r="B101" i="14" s="1"/>
  <c r="F100" i="14"/>
  <c r="G100" i="14" s="1"/>
  <c r="E100" i="14"/>
  <c r="C100" i="14"/>
  <c r="B100" i="14" s="1"/>
  <c r="F99" i="14"/>
  <c r="E99" i="14"/>
  <c r="C99" i="14"/>
  <c r="F98" i="14"/>
  <c r="E98" i="14"/>
  <c r="C98" i="14"/>
  <c r="B98" i="14" s="1"/>
  <c r="F97" i="14"/>
  <c r="E97" i="14"/>
  <c r="C97" i="14"/>
  <c r="B97" i="14" s="1"/>
  <c r="F96" i="14"/>
  <c r="E96" i="14"/>
  <c r="C96" i="14"/>
  <c r="B96" i="14" s="1"/>
  <c r="F95" i="14"/>
  <c r="E95" i="14"/>
  <c r="C95" i="14"/>
  <c r="F94" i="14"/>
  <c r="E94" i="14"/>
  <c r="C94" i="14"/>
  <c r="F93" i="14"/>
  <c r="E93" i="14"/>
  <c r="C93" i="14"/>
  <c r="B93" i="14" s="1"/>
  <c r="F92" i="14"/>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E80" i="14"/>
  <c r="C80" i="14"/>
  <c r="B80" i="14" s="1"/>
  <c r="F79" i="14"/>
  <c r="E79" i="14"/>
  <c r="C79" i="14"/>
  <c r="B79" i="14" s="1"/>
  <c r="F78" i="14"/>
  <c r="E78" i="14"/>
  <c r="C78" i="14"/>
  <c r="B78" i="14" s="1"/>
  <c r="F77" i="14"/>
  <c r="E77" i="14"/>
  <c r="C77" i="14"/>
  <c r="B77" i="14" s="1"/>
  <c r="E76" i="14"/>
  <c r="C76" i="14"/>
  <c r="B76" i="14" s="1"/>
  <c r="F75" i="14"/>
  <c r="E75" i="14"/>
  <c r="C75" i="14"/>
  <c r="F74" i="14"/>
  <c r="E74" i="14"/>
  <c r="C74" i="14"/>
  <c r="B74" i="14" s="1"/>
  <c r="F73" i="14"/>
  <c r="E73" i="14"/>
  <c r="C73" i="14"/>
  <c r="B73" i="14" s="1"/>
  <c r="F72" i="14"/>
  <c r="E72" i="14"/>
  <c r="C72" i="14"/>
  <c r="B72" i="14" s="1"/>
  <c r="F71" i="14"/>
  <c r="E71" i="14"/>
  <c r="C71" i="14"/>
  <c r="B71" i="14" s="1"/>
  <c r="F70" i="14"/>
  <c r="E70" i="14"/>
  <c r="C70" i="14"/>
  <c r="B70" i="14" s="1"/>
  <c r="F69" i="14"/>
  <c r="E69" i="14"/>
  <c r="C69" i="14"/>
  <c r="B69" i="14" s="1"/>
  <c r="F68" i="14"/>
  <c r="E68" i="14"/>
  <c r="C68" i="14"/>
  <c r="B68" i="14" s="1"/>
  <c r="F67" i="14"/>
  <c r="E67" i="14"/>
  <c r="C67" i="14"/>
  <c r="B67" i="14" s="1"/>
  <c r="F66" i="14"/>
  <c r="E66" i="14"/>
  <c r="C66" i="14"/>
  <c r="B66" i="14" s="1"/>
  <c r="F65" i="14"/>
  <c r="E65" i="14"/>
  <c r="C65" i="14"/>
  <c r="B65" i="14" s="1"/>
  <c r="F64" i="14"/>
  <c r="E64" i="14"/>
  <c r="C64" i="14"/>
  <c r="B64" i="14" s="1"/>
  <c r="F63" i="14"/>
  <c r="E63" i="14"/>
  <c r="C63" i="14"/>
  <c r="B63" i="14" s="1"/>
  <c r="F62" i="14"/>
  <c r="E62" i="14"/>
  <c r="C62" i="14"/>
  <c r="B62" i="14" s="1"/>
  <c r="F61" i="14"/>
  <c r="E61" i="14"/>
  <c r="C61" i="14"/>
  <c r="B61" i="14" s="1"/>
  <c r="F60" i="14"/>
  <c r="E60" i="14"/>
  <c r="C60" i="14"/>
  <c r="F59" i="14"/>
  <c r="E59" i="14"/>
  <c r="C59" i="14"/>
  <c r="B59" i="14" s="1"/>
  <c r="F58" i="14"/>
  <c r="E58" i="14"/>
  <c r="C58" i="14"/>
  <c r="B58" i="14" s="1"/>
  <c r="F57" i="14"/>
  <c r="E57" i="14"/>
  <c r="C57" i="14"/>
  <c r="B57" i="14" s="1"/>
  <c r="F56" i="14"/>
  <c r="E56" i="14"/>
  <c r="C56" i="14"/>
  <c r="B56" i="14" s="1"/>
  <c r="F55" i="14"/>
  <c r="E55" i="14"/>
  <c r="C55" i="14"/>
  <c r="B55" i="14" s="1"/>
  <c r="F54" i="14"/>
  <c r="E54" i="14"/>
  <c r="C54" i="14"/>
  <c r="B54" i="14" s="1"/>
  <c r="F53" i="14"/>
  <c r="E53" i="14"/>
  <c r="C53" i="14"/>
  <c r="B53" i="14" s="1"/>
  <c r="F52" i="14"/>
  <c r="E52" i="14"/>
  <c r="C52" i="14"/>
  <c r="B52" i="14" s="1"/>
  <c r="F51" i="14"/>
  <c r="E51" i="14"/>
  <c r="C51" i="14"/>
  <c r="B51" i="14" s="1"/>
  <c r="F50" i="14"/>
  <c r="E50" i="14"/>
  <c r="C50" i="14"/>
  <c r="B50" i="14" s="1"/>
  <c r="F49" i="14"/>
  <c r="E49" i="14"/>
  <c r="C49" i="14"/>
  <c r="B49" i="14" s="1"/>
  <c r="F48" i="14"/>
  <c r="E48" i="14"/>
  <c r="C48" i="14"/>
  <c r="B48" i="14" s="1"/>
  <c r="F47" i="14"/>
  <c r="E47" i="14"/>
  <c r="C47" i="14"/>
  <c r="B47" i="14" s="1"/>
  <c r="F46" i="14"/>
  <c r="E46" i="14"/>
  <c r="C46" i="14"/>
  <c r="B46" i="14" s="1"/>
  <c r="F45" i="14"/>
  <c r="E45" i="14"/>
  <c r="C45" i="14"/>
  <c r="B45" i="14" s="1"/>
  <c r="F44" i="14"/>
  <c r="E44" i="14"/>
  <c r="C44" i="14"/>
  <c r="B44" i="14" s="1"/>
  <c r="F43" i="14"/>
  <c r="E43" i="14"/>
  <c r="C43" i="14"/>
  <c r="B43" i="14" s="1"/>
  <c r="F41" i="14"/>
  <c r="G41" i="14" s="1"/>
  <c r="F39" i="14"/>
  <c r="G39" i="14" s="1"/>
  <c r="E39" i="14"/>
  <c r="C39" i="14"/>
  <c r="B39" i="14" s="1"/>
  <c r="F38" i="14"/>
  <c r="G38" i="14" s="1"/>
  <c r="E38" i="14"/>
  <c r="C38" i="14"/>
  <c r="F37" i="14"/>
  <c r="E37" i="14"/>
  <c r="C37" i="14"/>
  <c r="B37" i="14" s="1"/>
  <c r="E36" i="14"/>
  <c r="C36" i="14"/>
  <c r="B36" i="14" s="1"/>
  <c r="F35" i="14"/>
  <c r="G35" i="14" s="1"/>
  <c r="E35" i="14"/>
  <c r="C35" i="14"/>
  <c r="B35" i="14" s="1"/>
  <c r="F34" i="14"/>
  <c r="G34" i="14" s="1"/>
  <c r="E34" i="14"/>
  <c r="C34" i="14"/>
  <c r="B34" i="14" s="1"/>
  <c r="F33" i="14"/>
  <c r="E33" i="14"/>
  <c r="C33" i="14"/>
  <c r="B33" i="14" s="1"/>
  <c r="F32" i="14"/>
  <c r="G32" i="14" s="1"/>
  <c r="E32" i="14"/>
  <c r="C32" i="14"/>
  <c r="B32" i="14" s="1"/>
  <c r="F31" i="14"/>
  <c r="E31" i="14"/>
  <c r="C31" i="14"/>
  <c r="B31" i="14" s="1"/>
  <c r="F30" i="14"/>
  <c r="E30" i="14"/>
  <c r="C30" i="14"/>
  <c r="B30" i="14" s="1"/>
  <c r="F29" i="14"/>
  <c r="E29" i="14"/>
  <c r="C29" i="14"/>
  <c r="F28" i="14"/>
  <c r="E28" i="14"/>
  <c r="C28" i="14"/>
  <c r="B28" i="14" s="1"/>
  <c r="F27" i="14"/>
  <c r="E27" i="14"/>
  <c r="C27" i="14"/>
  <c r="B27" i="14" s="1"/>
  <c r="F26" i="14"/>
  <c r="E26" i="14"/>
  <c r="C26" i="14"/>
  <c r="B26" i="14" s="1"/>
  <c r="F25" i="14"/>
  <c r="G25" i="14" s="1"/>
  <c r="E25" i="14"/>
  <c r="C25" i="14"/>
  <c r="B25" i="14" s="1"/>
  <c r="F24" i="14"/>
  <c r="G24" i="14" s="1"/>
  <c r="E24" i="14"/>
  <c r="C24" i="14"/>
  <c r="B24" i="14" s="1"/>
  <c r="F23" i="14"/>
  <c r="G23" i="14" s="1"/>
  <c r="E23" i="14"/>
  <c r="C23" i="14"/>
  <c r="B23" i="14" s="1"/>
  <c r="F22" i="14"/>
  <c r="G22" i="14" s="1"/>
  <c r="E22" i="14"/>
  <c r="C22" i="14"/>
  <c r="B22" i="14" s="1"/>
  <c r="F21" i="14"/>
  <c r="G21" i="14" s="1"/>
  <c r="E21" i="14"/>
  <c r="C21" i="14"/>
  <c r="B21" i="14" s="1"/>
  <c r="F20" i="14"/>
  <c r="E20" i="14"/>
  <c r="C20" i="14"/>
  <c r="B20" i="14" s="1"/>
  <c r="E19" i="14"/>
  <c r="C19" i="14"/>
  <c r="B19" i="14" s="1"/>
  <c r="E18" i="14"/>
  <c r="C18" i="14"/>
  <c r="B18" i="14" s="1"/>
  <c r="F17" i="14"/>
  <c r="G17" i="14" s="1"/>
  <c r="E17" i="14"/>
  <c r="C17" i="14"/>
  <c r="B17" i="14" s="1"/>
  <c r="F16" i="14"/>
  <c r="G16" i="14" s="1"/>
  <c r="E16" i="14"/>
  <c r="C16" i="14"/>
  <c r="B16" i="14" s="1"/>
  <c r="F15" i="14"/>
  <c r="G15" i="14" s="1"/>
  <c r="E15" i="14"/>
  <c r="C15" i="14"/>
  <c r="B15" i="14" s="1"/>
  <c r="F14" i="14"/>
  <c r="G14" i="14" s="1"/>
  <c r="E14" i="14"/>
  <c r="C14" i="14"/>
  <c r="B14" i="14" s="1"/>
  <c r="B128" i="14"/>
  <c r="B127" i="14"/>
  <c r="B124" i="14"/>
  <c r="B123" i="14"/>
  <c r="B120" i="14"/>
  <c r="B119" i="14"/>
  <c r="B116" i="14"/>
  <c r="B115" i="14"/>
  <c r="B114" i="14"/>
  <c r="B112" i="14"/>
  <c r="B99" i="14"/>
  <c r="B95" i="14"/>
  <c r="B94" i="14"/>
  <c r="B75" i="14"/>
  <c r="B60" i="14"/>
  <c r="B41" i="14"/>
  <c r="B38" i="14"/>
  <c r="B29" i="14"/>
  <c r="G28" i="14" l="1"/>
  <c r="N32" i="14"/>
  <c r="G99" i="14"/>
  <c r="G27" i="14"/>
  <c r="N21" i="14"/>
  <c r="G26" i="14"/>
  <c r="N18" i="14"/>
  <c r="N56" i="14"/>
  <c r="N19" i="14"/>
  <c r="N20" i="14"/>
  <c r="G69" i="14"/>
  <c r="G72" i="14"/>
  <c r="G70" i="14"/>
  <c r="N57" i="14"/>
  <c r="G71" i="14"/>
  <c r="G20" i="14"/>
  <c r="N15" i="14"/>
  <c r="G89" i="14"/>
  <c r="N64" i="14"/>
  <c r="N65" i="14"/>
  <c r="G83" i="14"/>
  <c r="N61" i="14"/>
  <c r="G88" i="14"/>
  <c r="G92" i="14"/>
  <c r="G90" i="14"/>
  <c r="N63" i="14"/>
  <c r="G91" i="14"/>
  <c r="G82" i="14"/>
  <c r="N73" i="14"/>
  <c r="G85" i="14"/>
  <c r="G86" i="14"/>
  <c r="G84" i="14"/>
  <c r="N60" i="14"/>
  <c r="G75" i="14"/>
  <c r="N59" i="14"/>
  <c r="N62" i="14"/>
  <c r="G74" i="14"/>
  <c r="N58" i="14"/>
  <c r="G76" i="14"/>
  <c r="G77" i="14"/>
  <c r="G78" i="14"/>
  <c r="G33" i="14"/>
  <c r="N36" i="14"/>
  <c r="G31" i="14"/>
  <c r="N16" i="14"/>
  <c r="N74" i="14"/>
  <c r="N23" i="14"/>
  <c r="N35" i="14"/>
  <c r="G30" i="14"/>
  <c r="N34" i="14"/>
  <c r="G29" i="14"/>
  <c r="N22" i="14"/>
  <c r="N33" i="14"/>
  <c r="G37" i="14"/>
  <c r="N26" i="14"/>
  <c r="J37" i="14"/>
  <c r="J39" i="14"/>
  <c r="J38" i="14"/>
  <c r="H37" i="14"/>
  <c r="H38" i="14"/>
  <c r="V9" i="13" l="1"/>
  <c r="V8" i="13"/>
  <c r="F42" i="3"/>
  <c r="V2" i="13"/>
  <c r="F43" i="3" l="1"/>
  <c r="F110" i="14" s="1"/>
  <c r="D135" i="5"/>
  <c r="V4" i="13"/>
  <c r="V7" i="13"/>
  <c r="V3" i="13"/>
  <c r="G110" i="14" l="1"/>
  <c r="F85" i="7"/>
  <c r="F44" i="3"/>
  <c r="F111" i="14" s="1"/>
  <c r="N39" i="14" s="1"/>
  <c r="C46" i="3"/>
  <c r="F27" i="3" s="1"/>
  <c r="U70" i="14" l="1"/>
  <c r="T55" i="14"/>
  <c r="S54" i="14"/>
  <c r="U52" i="14"/>
  <c r="T51" i="14"/>
  <c r="S50" i="14"/>
  <c r="U48" i="14"/>
  <c r="T47" i="14"/>
  <c r="S46" i="14"/>
  <c r="U44" i="14"/>
  <c r="T43" i="14"/>
  <c r="S41" i="14"/>
  <c r="U39" i="14"/>
  <c r="T36" i="14"/>
  <c r="S35" i="14"/>
  <c r="S26" i="14"/>
  <c r="T27" i="14"/>
  <c r="U28" i="14"/>
  <c r="S30" i="14"/>
  <c r="T31" i="14"/>
  <c r="U32" i="14"/>
  <c r="S25" i="14"/>
  <c r="I62" i="14"/>
  <c r="I66" i="14"/>
  <c r="I54" i="14"/>
  <c r="I58" i="14"/>
  <c r="I45" i="14"/>
  <c r="I49" i="14"/>
  <c r="S53" i="14"/>
  <c r="S49" i="14"/>
  <c r="U43" i="14"/>
  <c r="S40" i="14"/>
  <c r="S34" i="14"/>
  <c r="U29" i="14"/>
  <c r="I61" i="14"/>
  <c r="I57" i="14"/>
  <c r="I43" i="14"/>
  <c r="T70" i="14"/>
  <c r="S55" i="14"/>
  <c r="U53" i="14"/>
  <c r="T52" i="14"/>
  <c r="S51" i="14"/>
  <c r="U49" i="14"/>
  <c r="T48" i="14"/>
  <c r="S47" i="14"/>
  <c r="U45" i="14"/>
  <c r="T44" i="14"/>
  <c r="S43" i="14"/>
  <c r="U40" i="14"/>
  <c r="T39" i="14"/>
  <c r="S36" i="14"/>
  <c r="U34" i="14"/>
  <c r="T26" i="14"/>
  <c r="U27" i="14"/>
  <c r="S29" i="14"/>
  <c r="T30" i="14"/>
  <c r="U31" i="14"/>
  <c r="S33" i="14"/>
  <c r="U25" i="14"/>
  <c r="I63" i="14"/>
  <c r="I67" i="14"/>
  <c r="I55" i="14"/>
  <c r="I59" i="14"/>
  <c r="I46" i="14"/>
  <c r="I50" i="14"/>
  <c r="T54" i="14"/>
  <c r="T50" i="14"/>
  <c r="T46" i="14"/>
  <c r="T41" i="14"/>
  <c r="T35" i="14"/>
  <c r="T28" i="14"/>
  <c r="S31" i="14"/>
  <c r="U33" i="14"/>
  <c r="I53" i="14"/>
  <c r="I48" i="14"/>
  <c r="S70" i="14"/>
  <c r="U54" i="14"/>
  <c r="T53" i="14"/>
  <c r="S52" i="14"/>
  <c r="U50" i="14"/>
  <c r="T49" i="14"/>
  <c r="S48" i="14"/>
  <c r="U46" i="14"/>
  <c r="T45" i="14"/>
  <c r="S44" i="14"/>
  <c r="U41" i="14"/>
  <c r="T40" i="14"/>
  <c r="S39" i="14"/>
  <c r="U35" i="14"/>
  <c r="T34" i="14"/>
  <c r="U26" i="14"/>
  <c r="S28" i="14"/>
  <c r="T29" i="14"/>
  <c r="U30" i="14"/>
  <c r="S32" i="14"/>
  <c r="T33" i="14"/>
  <c r="T25" i="14"/>
  <c r="I64" i="14"/>
  <c r="I52" i="14"/>
  <c r="I56" i="14"/>
  <c r="I60" i="14"/>
  <c r="I47" i="14"/>
  <c r="I51" i="14"/>
  <c r="U55" i="14"/>
  <c r="U51" i="14"/>
  <c r="U47" i="14"/>
  <c r="S45" i="14"/>
  <c r="U36" i="14"/>
  <c r="S27" i="14"/>
  <c r="T32" i="14"/>
  <c r="I65" i="14"/>
  <c r="I44" i="14"/>
  <c r="N71" i="14"/>
  <c r="I102" i="14"/>
  <c r="I86" i="14"/>
  <c r="I70" i="14"/>
  <c r="S64" i="14"/>
  <c r="I101" i="14"/>
  <c r="I85" i="14"/>
  <c r="I69" i="14"/>
  <c r="S63" i="14"/>
  <c r="I96" i="14"/>
  <c r="I80" i="14"/>
  <c r="S78" i="14"/>
  <c r="S19" i="14"/>
  <c r="I75" i="14"/>
  <c r="S65" i="14"/>
  <c r="S77" i="14"/>
  <c r="I98" i="14"/>
  <c r="I82" i="14"/>
  <c r="S80" i="14"/>
  <c r="S60" i="14"/>
  <c r="I97" i="14"/>
  <c r="I81" i="14"/>
  <c r="S79" i="14"/>
  <c r="S59" i="14"/>
  <c r="I92" i="14"/>
  <c r="I76" i="14"/>
  <c r="S66" i="14"/>
  <c r="I99" i="14"/>
  <c r="S61" i="14"/>
  <c r="I91" i="14"/>
  <c r="S57" i="14"/>
  <c r="I94" i="14"/>
  <c r="I78" i="14"/>
  <c r="S76" i="14"/>
  <c r="S56" i="14"/>
  <c r="I93" i="14"/>
  <c r="I77" i="14"/>
  <c r="S73" i="14"/>
  <c r="S20" i="14"/>
  <c r="I88" i="14"/>
  <c r="I72" i="14"/>
  <c r="S62" i="14"/>
  <c r="I83" i="14"/>
  <c r="I95" i="14"/>
  <c r="I87" i="14"/>
  <c r="S18" i="14"/>
  <c r="I90" i="14"/>
  <c r="I74" i="14"/>
  <c r="S68" i="14"/>
  <c r="S17" i="14"/>
  <c r="I89" i="14"/>
  <c r="I73" i="14"/>
  <c r="S67" i="14"/>
  <c r="I100" i="14"/>
  <c r="I84" i="14"/>
  <c r="I68" i="14"/>
  <c r="S58" i="14"/>
  <c r="S69" i="14"/>
  <c r="I79" i="14"/>
  <c r="I71" i="14"/>
  <c r="G111" i="14"/>
  <c r="N42" i="14" l="1"/>
  <c r="N72" i="14"/>
  <c r="G11" i="14" l="1"/>
  <c r="F11" i="14" s="1"/>
  <c r="F95" i="7" l="1"/>
  <c r="F222" i="7" l="1"/>
  <c r="F212" i="7"/>
  <c r="F43" i="7" l="1"/>
  <c r="F58" i="7"/>
  <c r="F69" i="7"/>
  <c r="F84" i="7"/>
  <c r="F110" i="7"/>
  <c r="F121" i="7"/>
  <c r="F136" i="7"/>
  <c r="F147" i="7"/>
  <c r="F175" i="7"/>
  <c r="F186" i="7"/>
  <c r="E92" i="5" l="1"/>
  <c r="E91" i="5"/>
  <c r="E90" i="5"/>
  <c r="E81" i="5"/>
  <c r="E49" i="5"/>
  <c r="E43" i="5"/>
  <c r="E107" i="5"/>
  <c r="E128" i="5"/>
  <c r="E127" i="5"/>
  <c r="E109" i="5"/>
  <c r="E108" i="5"/>
  <c r="E100" i="5"/>
  <c r="E99" i="5"/>
  <c r="E98" i="5"/>
  <c r="F137" i="7" l="1"/>
  <c r="F138" i="7" s="1"/>
  <c r="F124" i="14" s="1"/>
  <c r="G124" i="14" s="1"/>
  <c r="F86" i="7"/>
  <c r="F59" i="7"/>
  <c r="F60" i="7" s="1"/>
  <c r="F33" i="7"/>
  <c r="F34" i="7" s="1"/>
  <c r="F44" i="7" s="1"/>
  <c r="F176" i="7"/>
  <c r="F177" i="7" s="1"/>
  <c r="F127" i="14" s="1"/>
  <c r="G127" i="14" s="1"/>
  <c r="F111" i="7"/>
  <c r="F115" i="14" l="1"/>
  <c r="G115" i="14" s="1"/>
  <c r="F70" i="7"/>
  <c r="F117" i="14" s="1"/>
  <c r="F112" i="14"/>
  <c r="G112" i="14" s="1"/>
  <c r="F114" i="14"/>
  <c r="F112" i="7"/>
  <c r="F121" i="14" s="1"/>
  <c r="G121" i="14" s="1"/>
  <c r="F118" i="14"/>
  <c r="G118" i="14" s="1"/>
  <c r="F96" i="7"/>
  <c r="F120" i="14" s="1"/>
  <c r="F187" i="7"/>
  <c r="F202" i="7" s="1"/>
  <c r="F129" i="14" s="1"/>
  <c r="G129" i="14" s="1"/>
  <c r="F148" i="7"/>
  <c r="F163" i="7" s="1"/>
  <c r="F126" i="14" s="1"/>
  <c r="F122" i="7" l="1"/>
  <c r="F123" i="14" s="1"/>
  <c r="G123" i="14" s="1"/>
  <c r="G114" i="14"/>
  <c r="G120" i="14"/>
  <c r="G126" i="14"/>
  <c r="G117" i="14"/>
  <c r="N70" i="14" l="1"/>
  <c r="S11" i="14" s="1"/>
  <c r="R11" i="14" s="1"/>
</calcChain>
</file>

<file path=xl/sharedStrings.xml><?xml version="1.0" encoding="utf-8"?>
<sst xmlns="http://schemas.openxmlformats.org/spreadsheetml/2006/main" count="16031" uniqueCount="11163">
  <si>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</si>
  <si>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</si>
  <si>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</si>
  <si>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</si>
  <si>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</si>
  <si>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</si>
  <si>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</si>
  <si>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</si>
  <si>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</si>
  <si>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</si>
  <si>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</si>
  <si>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</si>
  <si>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</si>
  <si>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</si>
  <si>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</si>
  <si>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</si>
  <si>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</si>
  <si>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</si>
  <si>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</si>
  <si>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</si>
  <si>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</si>
  <si>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</si>
  <si>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</si>
  <si>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</si>
  <si>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</si>
  <si>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</si>
  <si>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</si>
  <si>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</si>
  <si>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</si>
  <si>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</si>
  <si>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</si>
  <si>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</si>
  <si>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</si>
  <si>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</si>
  <si>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</si>
  <si>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</si>
  <si>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</si>
  <si>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</si>
  <si>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</si>
  <si>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</si>
  <si>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</si>
  <si>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</si>
  <si>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</si>
  <si>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</si>
  <si>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</si>
  <si>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</si>
  <si>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</si>
  <si>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</si>
  <si>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</si>
  <si>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</si>
  <si>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</si>
  <si>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</si>
  <si>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</si>
  <si>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</si>
  <si>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</si>
  <si>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</si>
  <si>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</si>
  <si>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</si>
  <si>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</si>
  <si>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</si>
  <si>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</si>
  <si>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</si>
  <si>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</si>
  <si>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</si>
  <si>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</si>
  <si>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</si>
  <si>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</si>
  <si>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</si>
  <si>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</si>
  <si>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</si>
  <si>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</si>
  <si>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</si>
  <si>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</si>
  <si>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</si>
  <si>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</si>
  <si>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</si>
  <si>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</si>
  <si>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</si>
  <si>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</si>
  <si>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</si>
  <si>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</si>
  <si>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</si>
  <si>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</si>
  <si>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</si>
  <si>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</si>
  <si>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</si>
  <si>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</si>
  <si>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</si>
  <si>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</si>
  <si>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</si>
  <si>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</si>
  <si>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</si>
  <si>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</si>
  <si>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</si>
  <si>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</si>
  <si>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</si>
  <si>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</si>
  <si>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</si>
  <si>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</si>
  <si>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</si>
  <si>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</si>
  <si>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</si>
  <si>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</si>
  <si>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</si>
  <si>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</si>
  <si>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</si>
  <si>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</si>
  <si>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</si>
  <si>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</si>
  <si>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</si>
  <si>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</si>
  <si>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</si>
  <si>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</si>
  <si>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</si>
  <si>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</si>
  <si>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</si>
  <si>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</si>
  <si>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</si>
  <si>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</si>
  <si>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</si>
  <si>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</si>
  <si>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</si>
  <si>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</si>
  <si>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</si>
  <si>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</si>
  <si>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</si>
  <si>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</si>
  <si>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</si>
  <si>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</si>
  <si>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</si>
  <si>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</si>
  <si>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</si>
  <si>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</si>
  <si>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</si>
  <si>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</si>
  <si>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</si>
  <si>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</si>
  <si>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</si>
  <si>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</si>
  <si>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</si>
  <si>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</si>
  <si>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</si>
  <si>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</si>
  <si>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</si>
  <si>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</si>
  <si>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</si>
  <si>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</si>
  <si>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</si>
  <si>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</si>
  <si>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</si>
  <si>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</si>
  <si>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</si>
  <si>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</si>
  <si>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</si>
  <si>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</si>
  <si>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</si>
  <si>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</si>
  <si>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</si>
  <si>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</si>
  <si>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</si>
  <si>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</si>
  <si>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</si>
  <si>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</si>
  <si>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</si>
  <si>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</si>
  <si>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</si>
  <si>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</si>
  <si>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</si>
  <si>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</si>
  <si>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</si>
  <si>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</si>
  <si>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</si>
  <si>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</si>
  <si>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</si>
  <si>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</si>
  <si>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</si>
  <si>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</si>
  <si>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</si>
  <si>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</si>
  <si>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</si>
  <si>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</si>
  <si>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</si>
  <si>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</si>
  <si>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</si>
  <si>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</si>
  <si>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</si>
  <si>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</si>
  <si>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</si>
  <si>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</si>
  <si>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</si>
  <si>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</si>
  <si>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060+070+080+090+100+110+120+130+140</t>
  </si>
  <si>
    <t>010</t>
  </si>
  <si>
    <t>C 47.00</t>
  </si>
  <si>
    <t>X</t>
  </si>
  <si>
    <t>100+140+150+160</t>
  </si>
  <si>
    <t>070</t>
  </si>
  <si>
    <t>C 40.00</t>
  </si>
  <si>
    <t>C 02.00</t>
  </si>
  <si>
    <t>I</t>
  </si>
  <si>
    <t>Row</t>
  </si>
  <si>
    <t>Column</t>
  </si>
  <si>
    <t>ID</t>
  </si>
  <si>
    <t>Template code</t>
  </si>
  <si>
    <t>Template number</t>
  </si>
  <si>
    <t>Annex</t>
  </si>
  <si>
    <t>Field to fill in by the institution? (Yes / No)</t>
  </si>
  <si>
    <t>Guidance</t>
  </si>
  <si>
    <t>Definitions</t>
  </si>
  <si>
    <t>Tab</t>
  </si>
  <si>
    <t>C 76.00</t>
  </si>
  <si>
    <t>C 03.00</t>
  </si>
  <si>
    <t>020</t>
  </si>
  <si>
    <t>1.1.1</t>
  </si>
  <si>
    <t>C 01.00</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</si>
  <si>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</si>
  <si>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</si>
  <si>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</si>
  <si>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</si>
  <si>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</si>
  <si>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</si>
  <si>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</si>
  <si>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</si>
  <si>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</si>
  <si>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</si>
  <si>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</si>
  <si>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</si>
  <si>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</si>
  <si>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</si>
  <si>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</si>
  <si>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</si>
  <si>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</si>
  <si>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</si>
  <si>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</si>
  <si>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</si>
  <si>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</si>
  <si>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</si>
  <si>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</si>
  <si>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III/IV</t>
  </si>
  <si>
    <t>010+020+030+034+035</t>
  </si>
  <si>
    <t>160+210</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</si>
  <si>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</si>
  <si>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</si>
  <si>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</si>
  <si>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</si>
  <si>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</si>
  <si>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</si>
  <si>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</si>
  <si>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</si>
  <si>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</si>
  <si>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</si>
  <si>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</si>
  <si>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</si>
  <si>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</si>
  <si>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</si>
  <si>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</si>
  <si>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</si>
  <si>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</si>
  <si>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</si>
  <si>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</si>
  <si>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</si>
  <si>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</si>
  <si>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</si>
  <si>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</si>
  <si>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</si>
  <si>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</si>
  <si>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</si>
  <si>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</si>
  <si>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</si>
  <si>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</si>
  <si>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</si>
  <si>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</si>
  <si>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</si>
  <si>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</si>
  <si>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</si>
  <si>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</si>
  <si>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</si>
  <si>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</si>
  <si>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</si>
  <si>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</si>
  <si>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</si>
  <si>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</si>
  <si>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</si>
  <si>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</si>
  <si>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</si>
  <si>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</si>
  <si>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</si>
  <si>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</si>
  <si>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</si>
  <si>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</si>
  <si>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</si>
  <si>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</si>
  <si>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</si>
  <si>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</si>
  <si>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</si>
  <si>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</si>
  <si>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</si>
  <si>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</si>
  <si>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</si>
  <si>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</si>
  <si>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</si>
  <si>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</si>
  <si>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</si>
  <si>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</si>
  <si>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</si>
  <si>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</si>
  <si>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</si>
  <si>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</si>
  <si>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</si>
  <si>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</si>
  <si>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</si>
  <si>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</si>
  <si>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</si>
  <si>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</si>
  <si>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</si>
  <si>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</si>
  <si>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</si>
  <si>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</si>
  <si>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</si>
  <si>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</si>
  <si>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</si>
  <si>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</si>
  <si>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</si>
  <si>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</si>
  <si>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</si>
  <si>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</si>
  <si>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</si>
  <si>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</si>
  <si>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</si>
  <si>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</si>
  <si>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</si>
  <si>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</si>
  <si>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</si>
  <si>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</si>
  <si>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</si>
  <si>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</si>
  <si>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</si>
  <si>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</si>
  <si>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</si>
  <si>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</si>
  <si>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</si>
  <si>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</si>
  <si>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</si>
  <si>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</si>
  <si>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</si>
  <si>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</si>
  <si>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</si>
  <si>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</si>
  <si>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</si>
  <si>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</si>
  <si>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</si>
  <si>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</si>
  <si>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</si>
  <si>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</si>
  <si>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</si>
  <si>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</si>
  <si>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</si>
  <si>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</si>
  <si>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</si>
  <si>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</si>
  <si>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</si>
  <si>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</si>
  <si>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</si>
  <si>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</si>
  <si>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</si>
  <si>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</si>
  <si>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</si>
  <si>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</si>
  <si>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</si>
  <si>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</si>
  <si>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</si>
  <si>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</si>
  <si>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</si>
  <si>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</si>
  <si>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</si>
  <si>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</si>
  <si>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</si>
  <si>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</si>
  <si>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</si>
  <si>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</si>
  <si>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</si>
  <si>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</si>
  <si>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</si>
  <si>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</si>
  <si>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</si>
  <si>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</si>
  <si>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</si>
  <si>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</si>
  <si>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</si>
  <si>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</si>
  <si>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</si>
  <si>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</si>
  <si>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</si>
  <si>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</si>
  <si>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</si>
  <si>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</si>
  <si>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</si>
  <si>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</si>
  <si>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</si>
  <si>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</si>
  <si>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</si>
  <si>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</si>
  <si>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</si>
  <si>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</si>
  <si>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</si>
  <si>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</si>
  <si>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</si>
  <si>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</si>
  <si>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</si>
  <si>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</si>
  <si>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</si>
  <si>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</si>
  <si>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</si>
  <si>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</si>
  <si>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</si>
  <si>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</si>
  <si>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</si>
  <si>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</si>
  <si>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</si>
  <si>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</si>
  <si>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</si>
  <si>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</si>
  <si>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</si>
  <si>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</si>
  <si>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</si>
  <si>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</si>
  <si>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</si>
  <si>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</si>
  <si>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</si>
  <si>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</si>
  <si>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</si>
  <si>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</si>
  <si>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</si>
  <si>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</si>
  <si>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</si>
  <si>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</si>
  <si>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</si>
  <si>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</si>
  <si>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</si>
  <si>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</si>
  <si>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</si>
  <si>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</si>
  <si>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</si>
  <si>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</si>
  <si>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</si>
  <si>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</si>
  <si>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</si>
  <si>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</si>
  <si>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</si>
  <si>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</si>
  <si>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</si>
  <si>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</si>
  <si>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</si>
  <si>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</si>
  <si>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</si>
  <si>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</si>
  <si>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</si>
  <si>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</si>
  <si>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</si>
  <si>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</si>
  <si>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</si>
  <si>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</si>
  <si>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</si>
  <si>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</si>
  <si>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</si>
  <si>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</si>
  <si>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</si>
  <si>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</si>
  <si>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</si>
  <si>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</si>
  <si>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</si>
  <si>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</si>
  <si>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</si>
  <si>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</si>
  <si>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</si>
  <si>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</si>
  <si>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</si>
  <si>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</si>
  <si>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</si>
  <si>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</si>
  <si>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</si>
  <si>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</si>
  <si>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</si>
  <si>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</si>
  <si>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</si>
  <si>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</si>
  <si>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</si>
  <si>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</si>
  <si>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</si>
  <si>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</si>
  <si>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</si>
  <si>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</si>
  <si>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</si>
  <si>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</si>
  <si>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</si>
  <si>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</si>
  <si>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</si>
  <si>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</si>
  <si>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</si>
  <si>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</si>
  <si>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</si>
  <si>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</si>
  <si>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</si>
  <si>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</si>
  <si>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</si>
  <si>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</si>
  <si>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</si>
  <si>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</si>
  <si>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</si>
  <si>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</si>
  <si>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</si>
  <si>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</si>
  <si>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</si>
  <si>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</si>
  <si>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</si>
  <si>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</si>
  <si>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</si>
  <si>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</si>
  <si>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</si>
  <si>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</si>
  <si>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</si>
  <si>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</si>
  <si>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</si>
  <si>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</si>
  <si>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</si>
  <si>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</si>
  <si>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</si>
  <si>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</si>
  <si>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</si>
  <si>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</si>
  <si>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</si>
  <si>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</si>
  <si>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</si>
  <si>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</si>
  <si>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</si>
  <si>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</si>
  <si>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</si>
  <si>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</si>
  <si>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</si>
  <si>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</si>
  <si>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</si>
  <si>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</si>
  <si>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</si>
  <si>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</si>
  <si>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</si>
  <si>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</si>
  <si>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</si>
  <si>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</si>
  <si>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</si>
  <si>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</si>
  <si>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</si>
  <si>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</si>
  <si>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</si>
  <si>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</si>
  <si>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</si>
  <si>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</si>
  <si>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</si>
  <si>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</si>
  <si>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</si>
  <si>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</si>
  <si>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</si>
  <si>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</si>
  <si>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</si>
  <si>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</si>
  <si>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</si>
  <si>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</si>
  <si>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</si>
  <si>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</si>
  <si>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</si>
  <si>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</si>
  <si>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</si>
  <si>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</si>
  <si>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</si>
  <si>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</si>
  <si>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</si>
  <si>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</si>
  <si>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</si>
  <si>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</si>
  <si>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</si>
  <si>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</si>
  <si>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</si>
  <si>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</si>
  <si>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</si>
  <si>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</si>
  <si>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</si>
  <si>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</si>
  <si>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</si>
  <si>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</si>
  <si>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</si>
  <si>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</si>
  <si>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</si>
  <si>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</si>
  <si>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</si>
  <si>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</si>
  <si>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</si>
  <si>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</si>
  <si>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</si>
  <si>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</si>
  <si>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</si>
  <si>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</si>
  <si>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</si>
  <si>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</si>
  <si>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</si>
  <si>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</si>
  <si>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</si>
  <si>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</si>
  <si>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</si>
  <si>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</si>
  <si>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</si>
  <si>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</si>
  <si>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</si>
  <si>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</si>
  <si>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</si>
  <si>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</si>
  <si>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</si>
  <si>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</si>
  <si>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</si>
  <si>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</si>
  <si>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</si>
  <si>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</si>
  <si>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</si>
  <si>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</si>
  <si>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</si>
  <si>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</si>
  <si>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</si>
  <si>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</si>
  <si>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</si>
  <si>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</si>
  <si>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</si>
  <si>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</si>
  <si>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</si>
  <si>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</si>
  <si>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</si>
  <si>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</si>
  <si>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</si>
  <si>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</si>
  <si>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</si>
  <si>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</si>
  <si>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</si>
  <si>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</si>
  <si>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</si>
  <si>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</si>
  <si>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</si>
  <si>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</si>
  <si>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</si>
  <si>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</si>
  <si>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</si>
  <si>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</si>
  <si>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</si>
  <si>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</si>
  <si>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</si>
  <si>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</si>
  <si>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</si>
  <si>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</si>
  <si>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</si>
  <si>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</si>
  <si>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</si>
  <si>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</si>
  <si>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</si>
  <si>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</si>
  <si>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</si>
  <si>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</si>
  <si>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</si>
  <si>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</si>
  <si>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</si>
  <si>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</si>
  <si>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</si>
  <si>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</si>
  <si>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</si>
  <si>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</si>
  <si>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</si>
  <si>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</si>
  <si>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</si>
  <si>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</si>
  <si>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</si>
  <si>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</si>
  <si>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</si>
  <si>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</si>
  <si>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</si>
  <si>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</si>
  <si>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</si>
  <si>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</si>
  <si>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</si>
  <si>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</si>
  <si>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</si>
  <si>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</si>
  <si>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</si>
  <si>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</si>
  <si>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</si>
  <si>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</si>
  <si>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</si>
  <si>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</si>
  <si>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</si>
  <si>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</si>
  <si>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</si>
  <si>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</si>
  <si>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</si>
  <si>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</si>
  <si>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</si>
  <si>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</si>
  <si>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</si>
  <si>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</si>
  <si>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</si>
  <si>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</si>
  <si>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</si>
  <si>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</si>
  <si>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</si>
  <si>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</si>
  <si>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</si>
  <si>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</si>
  <si>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</si>
  <si>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</si>
  <si>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</si>
  <si>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</si>
  <si>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</si>
  <si>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</si>
  <si>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</si>
  <si>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</si>
  <si>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</si>
  <si>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</si>
  <si>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</si>
  <si>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</si>
  <si>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</si>
  <si>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</si>
  <si>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</si>
  <si>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</si>
  <si>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</si>
  <si>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</si>
  <si>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</si>
  <si>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</si>
  <si>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</si>
  <si>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</si>
  <si>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</si>
  <si>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</si>
  <si>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</si>
  <si>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</si>
  <si>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</si>
  <si>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</si>
  <si>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</si>
  <si>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</si>
  <si>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</si>
  <si>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</si>
  <si>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</si>
  <si>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</si>
  <si>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</si>
  <si>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</si>
  <si>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</si>
  <si>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</si>
  <si>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</si>
  <si>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</si>
  <si>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</si>
  <si>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</si>
  <si>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</si>
  <si>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</si>
  <si>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</si>
  <si>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</si>
  <si>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</si>
  <si>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</si>
  <si>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</si>
  <si>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</si>
  <si>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</si>
  <si>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</si>
  <si>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</si>
  <si>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</si>
  <si>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</si>
  <si>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</si>
  <si>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</si>
  <si>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</si>
  <si>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</si>
  <si>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</si>
  <si>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</si>
  <si>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</si>
  <si>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</si>
  <si>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</si>
  <si>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</si>
  <si>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</si>
  <si>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</si>
  <si>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</si>
  <si>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</si>
  <si>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</si>
  <si>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</si>
  <si>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</si>
  <si>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</si>
  <si>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</si>
  <si>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</si>
  <si>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</si>
  <si>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</si>
  <si>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</si>
  <si>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</si>
  <si>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</si>
  <si>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</si>
  <si>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</si>
  <si>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</si>
  <si>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</si>
  <si>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</si>
  <si>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</si>
  <si>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</si>
  <si>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</si>
  <si>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</si>
  <si>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</si>
  <si>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</si>
  <si>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</si>
  <si>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</si>
  <si>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</si>
  <si>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</si>
  <si>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</si>
  <si>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</si>
  <si>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</si>
  <si>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</si>
  <si>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</si>
  <si>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</si>
  <si>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</si>
  <si>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</si>
  <si>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</si>
  <si>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</si>
  <si>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</si>
  <si>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</si>
  <si>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</si>
  <si>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</si>
  <si>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</si>
  <si>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</si>
  <si>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</si>
  <si>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</si>
  <si>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</si>
  <si>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</si>
  <si>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</si>
  <si>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C15</t>
  </si>
  <si>
    <t>LEI-Code des Instituts</t>
  </si>
  <si>
    <t>Asutuse LEI-kood</t>
  </si>
  <si>
    <t>Κωδικός LEI του ιδρύματος</t>
  </si>
  <si>
    <t>LEI code of the institution</t>
  </si>
  <si>
    <t>Laitoksen LEI-tunnus</t>
  </si>
  <si>
    <t>Code LEI de l’établissement</t>
  </si>
  <si>
    <t>Codice LEI dell’ente</t>
  </si>
  <si>
    <t>Įstaigos LEI kodas</t>
  </si>
  <si>
    <t>Iestādes LEI kods</t>
  </si>
  <si>
    <t>LEI-code van de instelling</t>
  </si>
  <si>
    <t>Koda LEI institucije</t>
  </si>
  <si>
    <t>LEI kód</t>
  </si>
  <si>
    <t>C16</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</si>
  <si>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</si>
  <si>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</si>
  <si>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</si>
  <si>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</si>
  <si>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</si>
  <si>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</si>
  <si>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</si>
  <si>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</si>
  <si>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</si>
  <si>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</si>
  <si>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</si>
  <si>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</si>
  <si>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</si>
  <si>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</si>
  <si>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</si>
  <si>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</si>
  <si>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</si>
  <si>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</si>
  <si>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</si>
  <si>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</si>
  <si>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</si>
  <si>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</si>
  <si>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</si>
  <si>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</si>
  <si>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</si>
  <si>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</si>
  <si>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</si>
  <si>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</si>
  <si>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</si>
  <si>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</si>
  <si>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</si>
  <si>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</si>
  <si>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</si>
  <si>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</si>
  <si>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</si>
  <si>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</si>
  <si>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</si>
  <si>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</si>
  <si>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</si>
  <si>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</si>
  <si>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</si>
  <si>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</si>
  <si>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</si>
  <si>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</si>
  <si>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</si>
  <si>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</si>
  <si>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</si>
  <si>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</si>
  <si>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</si>
  <si>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</si>
  <si>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</si>
  <si>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</si>
  <si>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</si>
  <si>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</si>
  <si>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</si>
  <si>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</si>
  <si>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</si>
  <si>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</si>
  <si>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</si>
  <si>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</si>
  <si>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</si>
  <si>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</si>
  <si>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</si>
  <si>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</si>
  <si>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</si>
  <si>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</si>
  <si>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</si>
  <si>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</si>
  <si>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</si>
  <si>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</si>
  <si>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</si>
  <si>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</si>
  <si>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</si>
  <si>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</si>
  <si>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</si>
  <si>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</si>
  <si>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</si>
  <si>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</si>
  <si>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</si>
  <si>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</si>
  <si>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</si>
  <si>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</si>
  <si>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</si>
  <si>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</si>
  <si>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</si>
  <si>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</si>
  <si>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</si>
  <si>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</si>
  <si>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</si>
  <si>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</si>
  <si>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</si>
  <si>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</si>
  <si>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</si>
  <si>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</si>
  <si>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</si>
  <si>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</si>
  <si>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</si>
  <si>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</si>
  <si>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</si>
  <si>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</si>
  <si>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</si>
  <si>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</si>
  <si>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</si>
  <si>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</si>
  <si>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</si>
  <si>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</si>
  <si>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</si>
  <si>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</si>
  <si>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</si>
  <si>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</si>
  <si>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</si>
  <si>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</si>
  <si>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</si>
  <si>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</si>
  <si>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</si>
  <si>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</si>
  <si>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</si>
  <si>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</si>
  <si>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</si>
  <si>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</si>
  <si>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</si>
  <si>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</si>
  <si>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</si>
  <si>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</si>
  <si>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</si>
  <si>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</si>
  <si>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</si>
  <si>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</si>
  <si>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</si>
  <si>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</si>
  <si>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</si>
  <si>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</si>
  <si>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</si>
  <si>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</si>
  <si>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</si>
  <si>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</si>
  <si>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</si>
  <si>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</si>
  <si>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</si>
  <si>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</si>
  <si>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</si>
  <si>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</si>
  <si>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</si>
  <si>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</si>
  <si>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</si>
  <si>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</si>
  <si>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</si>
  <si>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</si>
  <si>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</si>
  <si>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</si>
  <si>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</si>
  <si>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</si>
  <si>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</si>
  <si>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</si>
  <si>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</si>
  <si>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</si>
  <si>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</si>
  <si>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</si>
  <si>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</si>
  <si>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</si>
  <si>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</si>
  <si>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</si>
  <si>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</si>
  <si>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</si>
  <si>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</si>
  <si>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</si>
  <si>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</si>
  <si>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</si>
  <si>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</si>
  <si>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</si>
  <si>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Kas asutus on investeerimisühing, kellel on lubatud tegelda ainult piiratud teenuste ja tegevustega, nagu on määratletud selle välja jaoks vahelehel 5?</t>
  </si>
  <si>
    <t>Είναι το ίδρυμα επιχείρηση επενδύσεων που εξουσιοδοτείται να πραγματοποιεί μόνο περιορισμένες υπηρεσίες και δραστηριότητες, όπως ορίζεται στην καρτέλα 5 για το παρόν πεδίο;</t>
  </si>
  <si>
    <t>Is the institution an investment firm authorized to carry out only the limited services and activities listed in tab 5 for this field?</t>
  </si>
  <si>
    <t>Onko laitos tämän kentän määritelmän mukainen sijoituspalveluyritys, jolla on lupa harjoittaa vain välilehdellä 5 listattuja rajoitettuja palveluja ja toimintoja?</t>
  </si>
  <si>
    <t xml:space="preserve">L'ente e' un'impresa di investimento autorizzata a svolgere solo servizi ed attivita' limitati, elencati nella scheda 5 di questo campo?  </t>
  </si>
  <si>
    <t>Ar pagal šiam laukeliui taikomą apibrėžtį įstaiga yra investicinė įmonė, kuriai leidžiama teikti tik ribotas paslaugas ir vykdyti ribotą veiklą kaip pateikta penktoje kortelėje?</t>
  </si>
  <si>
    <t>Vai iestāde ir ieguldījumu brokeru sabiedrība, kurai ir dota atļauja veikt tikai ierobežotus pakalpojumus un darbības, kā definēts 5. tabulā šim laukam?</t>
  </si>
  <si>
    <t>Is de instelling een beleggingsonderneming die slechts beperkte diensten en activiteiten mag verrichten, zoals opgelijst in tab 5 voor dit veld?</t>
  </si>
  <si>
    <t>Ali je institucija investicijsko podjetje, ki ima dovoljenje za izvajanje samo omejenih storitev in dejavnosti, kot je opredeljeno v zavihku 5 za to polje?</t>
  </si>
  <si>
    <t>Je inštitúcia investičnou spoločnosťou oprávnenou vykonávať len obmedzené služby a činnosti uvedené v tabuľke 5 pre túto oblasť?</t>
  </si>
  <si>
    <t>C38</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</si>
  <si>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</si>
  <si>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</si>
  <si>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</si>
  <si>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</si>
  <si>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</si>
  <si>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</si>
  <si>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</si>
  <si>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</si>
  <si>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</si>
  <si>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</si>
  <si>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</si>
  <si>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</si>
  <si>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</si>
  <si>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</si>
  <si>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</si>
  <si>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</si>
  <si>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</si>
  <si>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</si>
  <si>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</si>
  <si>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</si>
  <si>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</si>
  <si>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</si>
  <si>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</si>
  <si>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</si>
  <si>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</si>
  <si>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</si>
  <si>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</si>
  <si>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</si>
  <si>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</si>
  <si>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</si>
  <si>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</si>
  <si>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</si>
  <si>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</si>
  <si>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</si>
  <si>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</si>
  <si>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</si>
  <si>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</si>
  <si>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</si>
  <si>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</si>
  <si>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</si>
  <si>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</si>
  <si>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</si>
  <si>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</si>
  <si>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</si>
  <si>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</si>
  <si>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</si>
  <si>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</si>
  <si>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</si>
  <si>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</si>
  <si>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</si>
  <si>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</si>
  <si>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</si>
  <si>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</si>
  <si>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</si>
  <si>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</si>
  <si>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</si>
  <si>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</si>
  <si>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</si>
  <si>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</si>
  <si>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</si>
  <si>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</si>
  <si>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</si>
  <si>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</si>
  <si>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</si>
  <si>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</si>
  <si>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</si>
  <si>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</si>
  <si>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</si>
  <si>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</si>
  <si>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</si>
  <si>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</si>
  <si>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</si>
  <si>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</si>
  <si>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</si>
  <si>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</si>
  <si>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</si>
  <si>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</si>
  <si>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</si>
  <si>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</si>
  <si>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</si>
  <si>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</si>
  <si>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</si>
  <si>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</si>
  <si>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</si>
  <si>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</si>
  <si>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</si>
  <si>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</si>
  <si>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</si>
  <si>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</si>
  <si>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</si>
  <si>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</si>
  <si>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</si>
  <si>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</si>
  <si>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</si>
  <si>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</si>
  <si>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</si>
  <si>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</si>
  <si>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</si>
  <si>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</si>
  <si>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</si>
  <si>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</si>
  <si>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</si>
  <si>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</si>
  <si>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</si>
  <si>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</si>
  <si>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</si>
  <si>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</si>
  <si>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</si>
  <si>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</si>
  <si>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</si>
  <si>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</si>
  <si>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</si>
  <si>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</si>
  <si>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</si>
  <si>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</si>
  <si>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</si>
  <si>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</si>
  <si>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</si>
  <si>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</si>
  <si>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</si>
  <si>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</si>
  <si>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</si>
  <si>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</si>
  <si>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</si>
  <si>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</si>
  <si>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</si>
  <si>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</si>
  <si>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</si>
  <si>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</si>
  <si>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</si>
  <si>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</si>
  <si>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</si>
  <si>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</si>
  <si>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</si>
  <si>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</si>
  <si>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</si>
  <si>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</si>
  <si>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</si>
  <si>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</si>
  <si>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</si>
  <si>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</si>
  <si>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</si>
  <si>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</si>
  <si>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</si>
  <si>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</si>
  <si>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</si>
  <si>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</si>
  <si>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</si>
  <si>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</si>
  <si>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</si>
  <si>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</si>
  <si>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</si>
  <si>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</si>
  <si>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</si>
  <si>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</si>
  <si>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</si>
  <si>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</si>
  <si>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</si>
  <si>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</si>
  <si>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</si>
  <si>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</si>
  <si>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</si>
  <si>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</si>
  <si>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</si>
  <si>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</si>
  <si>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</si>
  <si>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</si>
  <si>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</si>
  <si>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</si>
  <si>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</si>
  <si>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</si>
  <si>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</si>
  <si>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</si>
  <si>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</si>
  <si>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</si>
  <si>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</si>
  <si>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</si>
  <si>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</si>
  <si>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</si>
  <si>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</si>
  <si>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</si>
  <si>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</si>
  <si>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</si>
  <si>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</si>
  <si>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</si>
  <si>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</si>
  <si>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</si>
  <si>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</si>
  <si>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</si>
  <si>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</si>
  <si>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</si>
  <si>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</si>
  <si>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</si>
  <si>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</si>
  <si>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</si>
  <si>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</si>
  <si>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</si>
  <si>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</si>
  <si>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</si>
  <si>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</si>
  <si>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</si>
  <si>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</si>
  <si>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</si>
  <si>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</si>
  <si>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</si>
  <si>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</si>
  <si>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</si>
  <si>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</si>
  <si>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</si>
  <si>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</si>
  <si>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</si>
  <si>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</si>
  <si>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</si>
  <si>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</si>
  <si>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</si>
  <si>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</si>
  <si>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</si>
  <si>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</si>
  <si>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</si>
  <si>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</si>
  <si>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</si>
  <si>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</si>
  <si>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</si>
  <si>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</si>
  <si>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</si>
  <si>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</si>
  <si>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</si>
  <si>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</si>
  <si>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</si>
  <si>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</si>
  <si>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</si>
  <si>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</si>
  <si>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</si>
  <si>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</si>
  <si>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</si>
  <si>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</si>
  <si>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</si>
  <si>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</si>
  <si>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</si>
  <si>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</si>
  <si>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</si>
  <si>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</si>
  <si>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</si>
  <si>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</si>
  <si>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</si>
  <si>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</si>
  <si>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</si>
  <si>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 xml:space="preserve">Verbindlichkeiten aus allen Derivaten (ausgenommen Kreditderivate), die gemäß der Verschuldungsquote bewertet werden </t>
  </si>
  <si>
    <t xml:space="preserve">Kõigist tuletisinstrumendilepingutest (v.a krediidituletisinstrumendid) tulenevad kohustused hinnatuna finantsvõimenduse määra metoodikaga </t>
  </si>
  <si>
    <t xml:space="preserve">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t>
  </si>
  <si>
    <t xml:space="preserve">Pasivos procedentes de todos los contratos de derivados (que no sean derivados de crédito) valorados de conformidad con el método de la ratio de apalancamiento </t>
  </si>
  <si>
    <t xml:space="preserve">Kaikista johdannaissopimuksista (pl. luottojohdannaiset) syntyvät velat, jotka on arvostettu vähimmäisomavaraisuusastetta koskevan menetelmän mukaisesti </t>
  </si>
  <si>
    <t xml:space="preserve">Passività risultanti da tutti i contratti derivati (esclusi i derivati di credito) valutati secondo la metodologia di calcolo del coefficiente di leva finanziaria </t>
  </si>
  <si>
    <t xml:space="preserve">Įsipareigojimai, kurie atsiranda dėl visų išvestinių finansinių priemonių sutarčių (išskyrus kredito išvestines finansines priemones) ir kurių vertė nustatoma pagal sverto koeficiento metodiką </t>
  </si>
  <si>
    <t xml:space="preserve">Saistības, kas izriet no visiem atvasināto instrumentu līgumiem (izņemot kredītu atvasinātos instrumentus) un kas novērtētas saskaņā ar sviras rādītāja metodi </t>
  </si>
  <si>
    <t xml:space="preserve">Passiva die voortvloeien uit alle derivatencontracten (met uitzondering van kredietderivaten) die worden gewaardeerd overeenkomstig de hefboomratiomethode </t>
  </si>
  <si>
    <t xml:space="preserve">Obveznosti, ki izhajajo iz vseh pogodb o izvedenih finančnih instrumentih (brez kreditnih izvedenih finančnih instrumentov), vrednotene v skladu z metodologijo za količnik finančnega vzvoda </t>
  </si>
  <si>
    <t xml:space="preserve">Záväzky vyplývajúce zo všetkých derivátových zmlúv (okrem kreditných derivátov) ocenené podľa metódy finančnej páky. </t>
  </si>
  <si>
    <t>C40</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</si>
  <si>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</si>
  <si>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</si>
  <si>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</si>
  <si>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</si>
  <si>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</si>
  <si>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</si>
  <si>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</si>
  <si>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</si>
  <si>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</si>
  <si>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</si>
  <si>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</si>
  <si>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</si>
  <si>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</si>
  <si>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</si>
  <si>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</si>
  <si>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</si>
  <si>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</si>
  <si>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</si>
  <si>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</si>
  <si>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</si>
  <si>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</si>
  <si>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</si>
  <si>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</si>
  <si>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</si>
  <si>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</si>
  <si>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</si>
  <si>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</si>
  <si>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</si>
  <si>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</si>
  <si>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</si>
  <si>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</si>
  <si>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</si>
  <si>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</si>
  <si>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</si>
  <si>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</si>
  <si>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</si>
  <si>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</si>
  <si>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</si>
  <si>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</si>
  <si>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</si>
  <si>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</si>
  <si>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</si>
  <si>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</si>
  <si>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</si>
  <si>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</si>
  <si>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</si>
  <si>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</si>
  <si>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</si>
  <si>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</si>
  <si>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</si>
  <si>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</si>
  <si>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</si>
  <si>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</si>
  <si>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</si>
  <si>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</si>
  <si>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</si>
  <si>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</si>
  <si>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</si>
  <si>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</si>
  <si>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</si>
  <si>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</si>
  <si>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</si>
  <si>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</si>
  <si>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</si>
  <si>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</si>
  <si>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</si>
  <si>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</si>
  <si>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</si>
  <si>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</si>
  <si>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</si>
  <si>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</si>
  <si>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</si>
  <si>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</si>
  <si>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</si>
  <si>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</si>
  <si>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</si>
  <si>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</si>
  <si>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</si>
  <si>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</si>
  <si>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</si>
  <si>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</si>
  <si>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</si>
  <si>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</si>
  <si>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</si>
  <si>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</si>
  <si>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</si>
  <si>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</si>
  <si>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</si>
  <si>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</si>
  <si>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</si>
  <si>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</si>
  <si>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</si>
  <si>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</si>
  <si>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</si>
  <si>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</si>
  <si>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</si>
  <si>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</si>
  <si>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</si>
  <si>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</si>
  <si>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</si>
  <si>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</si>
  <si>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</si>
  <si>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</si>
  <si>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</si>
  <si>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</si>
  <si>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</si>
  <si>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</si>
  <si>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</si>
  <si>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</si>
  <si>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</si>
  <si>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</si>
  <si>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</si>
  <si>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</si>
  <si>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</si>
  <si>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</si>
  <si>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</si>
  <si>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</si>
  <si>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</si>
  <si>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</si>
  <si>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</si>
  <si>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</si>
  <si>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</si>
  <si>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</si>
  <si>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</si>
  <si>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</si>
  <si>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</si>
  <si>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</si>
  <si>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</si>
  <si>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</si>
  <si>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</si>
  <si>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</si>
  <si>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</si>
  <si>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</si>
  <si>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</si>
  <si>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</si>
  <si>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</si>
  <si>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</si>
  <si>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</si>
  <si>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</si>
  <si>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</si>
  <si>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</si>
  <si>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</si>
  <si>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</si>
  <si>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</si>
  <si>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</si>
  <si>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</si>
  <si>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</si>
  <si>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</si>
  <si>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</si>
  <si>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</si>
  <si>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</si>
  <si>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</si>
  <si>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</si>
  <si>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</si>
  <si>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</si>
  <si>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</si>
  <si>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</si>
  <si>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</si>
  <si>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</si>
  <si>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</si>
  <si>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</si>
  <si>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</si>
  <si>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</si>
  <si>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</si>
  <si>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</si>
  <si>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</si>
  <si>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</si>
  <si>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</si>
  <si>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</si>
  <si>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</si>
  <si>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</si>
  <si>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</si>
  <si>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</si>
  <si>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</si>
  <si>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</si>
  <si>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</si>
  <si>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</si>
  <si>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</si>
  <si>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</si>
  <si>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</si>
  <si>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</si>
  <si>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</si>
  <si>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</si>
  <si>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</si>
  <si>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</si>
  <si>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</si>
  <si>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</si>
  <si>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</si>
  <si>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</si>
  <si>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</si>
  <si>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</si>
  <si>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</si>
  <si>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</si>
  <si>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</si>
  <si>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</si>
  <si>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</si>
  <si>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</si>
  <si>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</si>
  <si>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</si>
  <si>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</si>
  <si>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</si>
  <si>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</si>
  <si>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</si>
  <si>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</si>
  <si>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</si>
  <si>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</si>
  <si>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</si>
  <si>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</si>
  <si>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</si>
  <si>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</si>
  <si>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</si>
  <si>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Bezieht sich nur auf eine Wertpapierfirma - Siehe Feld 1C7 (nicht 1C8)</t>
  </si>
  <si>
    <t>Kohaldatakse ainult investeerimisühingu korral – vt väli 1C7 (mitte väli 1C8)</t>
  </si>
  <si>
    <t>Ισχύει μόνο για επιχειρήσεις επενδύσεων - Βλέπε πεδίο 1C7 (όχι πεδίο 1C8)</t>
  </si>
  <si>
    <t>Only applies to an investment firm   - See 1C7 field (not 1C8)</t>
  </si>
  <si>
    <t>Solo aplicable a una empresa de inversión - Véase el campo 1C7 (no el 1C8)</t>
  </si>
  <si>
    <t>Koskee ainoastaan sijoituspalveluyrityksiä   - ks. kenttä 1C7 (ei kenttä 1C8)</t>
  </si>
  <si>
    <t>Applicable uniquement aux entreprises d’investissement - voir champ 1C7 (pas 1C8)</t>
  </si>
  <si>
    <t>Si applica solo a un’impresa di investimento - Cfr. il campo 1C7 (non 1C8)</t>
  </si>
  <si>
    <t>Taikoma tik investicinei įmonei, žr. 1C7 (ne 1C8) laukelį.</t>
  </si>
  <si>
    <t>Piemērojama tikai ieguldījumu brokeru sabiedrībai – skatīt lauku 1C7 (nevis 1C8)</t>
  </si>
  <si>
    <t>Is alleen van toepassing op een beleggingsonderneming   - Zie veld 1C7 (niet 1C8)</t>
  </si>
  <si>
    <t>Uporablja se le za investicijsko podjetje – glej polje 1C7 (ne 1C8)</t>
  </si>
  <si>
    <t>Vzťahuje sa len na investičnú spoločnosť - pozri pole 1C7 (nie 1C8)</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</si>
  <si>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</si>
  <si>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</si>
  <si>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</si>
  <si>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</si>
  <si>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</si>
  <si>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</si>
  <si>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</si>
  <si>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</si>
  <si>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</si>
  <si>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</si>
  <si>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</si>
  <si>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</si>
  <si>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</si>
  <si>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</si>
  <si>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</si>
  <si>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</si>
  <si>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</si>
  <si>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</si>
  <si>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</si>
  <si>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</si>
  <si>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</si>
  <si>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</si>
  <si>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</si>
  <si>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</si>
  <si>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</si>
  <si>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</si>
  <si>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</si>
  <si>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</si>
  <si>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</si>
  <si>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</si>
  <si>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</si>
  <si>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</si>
  <si>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</si>
  <si>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</si>
  <si>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</si>
  <si>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</si>
  <si>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</si>
  <si>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</si>
  <si>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</si>
  <si>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</si>
  <si>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</si>
  <si>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</si>
  <si>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</si>
  <si>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</si>
  <si>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</si>
  <si>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</si>
  <si>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</si>
  <si>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</si>
  <si>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</si>
  <si>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</si>
  <si>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</si>
  <si>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</si>
  <si>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</si>
  <si>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</si>
  <si>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</si>
  <si>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</si>
  <si>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</si>
  <si>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</si>
  <si>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</si>
  <si>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</si>
  <si>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</si>
  <si>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</si>
  <si>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</si>
  <si>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</si>
  <si>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</si>
  <si>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</si>
  <si>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</si>
  <si>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</si>
  <si>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</si>
  <si>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</si>
  <si>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</si>
  <si>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</si>
  <si>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</si>
  <si>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</si>
  <si>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</si>
  <si>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</si>
  <si>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</si>
  <si>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</si>
  <si>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</si>
  <si>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</si>
  <si>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</si>
  <si>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</si>
  <si>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</si>
  <si>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</si>
  <si>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</si>
  <si>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</si>
  <si>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</si>
  <si>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</si>
  <si>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</si>
  <si>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</si>
  <si>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</si>
  <si>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</si>
  <si>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</si>
  <si>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</si>
  <si>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</si>
  <si>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</si>
  <si>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</si>
  <si>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</si>
  <si>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</si>
  <si>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</si>
  <si>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</si>
  <si>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</si>
  <si>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</si>
  <si>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</si>
  <si>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</si>
  <si>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</si>
  <si>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</si>
  <si>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</si>
  <si>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</si>
  <si>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</si>
  <si>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</si>
  <si>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</si>
  <si>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</si>
  <si>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</si>
  <si>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</si>
  <si>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</si>
  <si>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</si>
  <si>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</si>
  <si>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</si>
  <si>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</si>
  <si>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</si>
  <si>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</si>
  <si>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</si>
  <si>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</si>
  <si>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</si>
  <si>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</si>
  <si>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</si>
  <si>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</si>
  <si>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</si>
  <si>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</si>
  <si>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</si>
  <si>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</si>
  <si>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</si>
  <si>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</si>
  <si>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</si>
  <si>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</si>
  <si>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</si>
  <si>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</si>
  <si>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</si>
  <si>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</si>
  <si>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</si>
  <si>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</si>
  <si>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</si>
  <si>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</si>
  <si>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</si>
  <si>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</si>
  <si>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</si>
  <si>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</si>
  <si>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</si>
  <si>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</si>
  <si>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</si>
  <si>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</si>
  <si>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</si>
  <si>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</si>
  <si>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</si>
  <si>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</si>
  <si>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</si>
  <si>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</si>
  <si>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</si>
  <si>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</si>
  <si>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</si>
  <si>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</si>
  <si>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</si>
  <si>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</si>
  <si>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</si>
  <si>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</si>
  <si>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</si>
  <si>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</si>
  <si>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</si>
  <si>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</si>
  <si>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</si>
  <si>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</si>
  <si>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</si>
  <si>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</si>
  <si>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</si>
  <si>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</si>
  <si>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</si>
  <si>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</si>
  <si>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</si>
  <si>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</si>
  <si>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</si>
  <si>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</si>
  <si>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</si>
  <si>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</si>
  <si>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</si>
  <si>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</si>
  <si>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</si>
  <si>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</si>
  <si>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</si>
  <si>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</si>
  <si>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</si>
  <si>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</si>
  <si>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</si>
  <si>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</si>
  <si>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</si>
  <si>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</si>
  <si>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</si>
  <si>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</si>
  <si>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</si>
  <si>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</si>
  <si>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</si>
  <si>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</si>
  <si>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</si>
  <si>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</si>
  <si>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</si>
  <si>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</si>
  <si>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</si>
  <si>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</si>
  <si>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</si>
  <si>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</si>
  <si>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Käesolevat osa kohaldatakse ainult investeerimisühingute korral, mis on määratletud vahelehe „1. Üldteave“ väljal 1C7. Seda ei kohaldata väljal 1C8 määratletud investeerimisühingute korral.</t>
  </si>
  <si>
    <t>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t>
  </si>
  <si>
    <t>This section only applies to investment firms as defined in the field '1C7' in the tab '1. General information'. It does not apply to investment firms as defined in the field 1C8.</t>
  </si>
  <si>
    <t>Esta sección solo es aplicable a empresas de inversión conforme a la definición del campo «1C7», de la pestaña «1. Información general». No es aplicable a empresas de inversión conforme a la definición del campo 1C8.</t>
  </si>
  <si>
    <t>Tämä kohta koskee ainoastaan sijoituspalveluyrityksiä, siten kuin ne määritellään kentässä 1C7 välilehdellä ”1. Yleistiedot”. Se ei koske sijoituspalveluyrityksiä, jotka määritellään kentässä 1C8.</t>
  </si>
  <si>
    <t>Cette section ne s’applique qu’aux entreprises d’investissement, telles que définies au champ «1C7» de l’onglet «1. Informations générales». Elle ne s’applique pas aux entreprises d’investissement, telles que définies au champ 1C8.</t>
  </si>
  <si>
    <t>Questa sezione si applica solo a imprese di investimento secondo la definizione contenuta nel campo “1C7” nella scheda “1. Informazioni generali”. Non si applica alle imprese di investimento secondo 
la definizione contenuta nel campo 1C8.</t>
  </si>
  <si>
    <t>Šis skirsnis taikomas tik investicinėms įmonėms, kaip apibrėžta kortelės „1. Bendra informacija“ 1C7 laukelyje. Jis netaikomas investicinėms įmonėms, kaip apibrėžta 1C8 laukelyje.</t>
  </si>
  <si>
    <t>Šī nodaļa ir piemērojama tikai ieguldījumu brokeru sabiedrībām, kā definēts laukā '1C7' cilnē '1. Vispārīga informācija'. Šī nodaļa nav piemērojama ieguldījumu brokeru sabiedrībām, kā definēts laukā '1C8'.</t>
  </si>
  <si>
    <t>Dit deel is alleen van toepassing op beleggingsondernemingen als gedefinieerd in veld ‘1C7’ in tab '1. Algemene informatie’. Het is niet van toepassing op beleggingsondernemingen als gedefinieerd in veld 1C8.</t>
  </si>
  <si>
    <t>Ta razdelek se uporablja le za investicijska podjetja, kot so opredeljena v polju „1C7“ v zavihku „1. Splošne informacije“. Ne uporablja se za investicijska podjetja, kot so opredeljena v polju 1C8.</t>
  </si>
  <si>
    <t>Táto časť sa vzťahuje len na investičné spoločnosti, ako je to definované v poli "1C7" v tabuľke "1. Všeobecné informácie". Nevzťahuje sa na investičné spoločnosti, ako je to definované v poli 1C8.</t>
  </si>
  <si>
    <t>B77</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</si>
  <si>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</si>
  <si>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</si>
  <si>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</si>
  <si>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</si>
  <si>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</si>
  <si>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</si>
  <si>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</si>
  <si>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</si>
  <si>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</si>
  <si>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</si>
  <si>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</si>
  <si>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</si>
  <si>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</si>
  <si>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</si>
  <si>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</si>
  <si>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</si>
  <si>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</si>
  <si>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</si>
  <si>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</si>
  <si>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</si>
  <si>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</si>
  <si>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</si>
  <si>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</si>
  <si>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</si>
  <si>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</si>
  <si>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</si>
  <si>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</si>
  <si>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</si>
  <si>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</si>
  <si>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</si>
  <si>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</si>
  <si>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</si>
  <si>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</si>
  <si>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</si>
  <si>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</si>
  <si>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</si>
  <si>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</si>
  <si>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</si>
  <si>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</si>
  <si>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</si>
  <si>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</si>
  <si>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</si>
  <si>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</si>
  <si>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</si>
  <si>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</si>
  <si>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</si>
  <si>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</si>
  <si>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</si>
  <si>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</si>
  <si>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</si>
  <si>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</si>
  <si>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</si>
  <si>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</si>
  <si>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</si>
  <si>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</si>
  <si>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</si>
  <si>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</si>
  <si>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</si>
  <si>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</si>
  <si>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</si>
  <si>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</si>
  <si>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</si>
  <si>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</si>
  <si>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</si>
  <si>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</si>
  <si>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</si>
  <si>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</si>
  <si>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</si>
  <si>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</si>
  <si>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</si>
  <si>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</si>
  <si>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</si>
  <si>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</si>
  <si>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</si>
  <si>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</si>
  <si>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</si>
  <si>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</si>
  <si>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</si>
  <si>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</si>
  <si>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</si>
  <si>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</si>
  <si>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</si>
  <si>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</si>
  <si>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</si>
  <si>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</si>
  <si>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</si>
  <si>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</si>
  <si>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</si>
  <si>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</si>
  <si>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</si>
  <si>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</si>
  <si>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</si>
  <si>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</si>
  <si>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</si>
  <si>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</si>
  <si>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</si>
  <si>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</si>
  <si>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</si>
  <si>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</si>
  <si>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</si>
  <si>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</si>
  <si>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</si>
  <si>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</si>
  <si>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</si>
  <si>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</si>
  <si>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</si>
  <si>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</si>
  <si>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</si>
  <si>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</si>
  <si>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</si>
  <si>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</si>
  <si>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</si>
  <si>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</si>
  <si>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</si>
  <si>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</si>
  <si>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</si>
  <si>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</si>
  <si>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</si>
  <si>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</si>
  <si>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</si>
  <si>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</si>
  <si>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</si>
  <si>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</si>
  <si>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</si>
  <si>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</si>
  <si>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</si>
  <si>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</si>
  <si>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</si>
  <si>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</si>
  <si>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</si>
  <si>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</si>
  <si>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</si>
  <si>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</si>
  <si>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</si>
  <si>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</si>
  <si>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</si>
  <si>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</si>
  <si>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</si>
  <si>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</si>
  <si>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</si>
  <si>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</si>
  <si>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</si>
  <si>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</si>
  <si>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</si>
  <si>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</si>
  <si>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</si>
  <si>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</si>
  <si>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</si>
  <si>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</si>
  <si>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</si>
  <si>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</si>
  <si>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</si>
  <si>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</si>
  <si>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</si>
  <si>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</si>
  <si>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</si>
  <si>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</si>
  <si>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</si>
  <si>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</si>
  <si>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</si>
  <si>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</si>
  <si>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</si>
  <si>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</si>
  <si>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</si>
  <si>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</si>
  <si>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</si>
  <si>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</si>
  <si>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</si>
  <si>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</si>
  <si>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</si>
  <si>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</si>
  <si>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</si>
  <si>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</si>
  <si>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</si>
  <si>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</si>
  <si>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</si>
  <si>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</si>
  <si>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</si>
  <si>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</si>
  <si>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</si>
  <si>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</si>
  <si>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</si>
  <si>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</si>
  <si>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</si>
  <si>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</si>
  <si>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</si>
  <si>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</si>
  <si>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</si>
  <si>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</si>
  <si>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</si>
  <si>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</si>
  <si>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</si>
  <si>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</si>
  <si>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</si>
  <si>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</si>
  <si>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</si>
  <si>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</si>
  <si>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</si>
  <si>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</si>
  <si>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</si>
  <si>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</si>
  <si>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</si>
  <si>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</si>
  <si>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</si>
  <si>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</si>
  <si>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</si>
  <si>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</si>
  <si>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</si>
  <si>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</si>
  <si>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</si>
  <si>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</si>
  <si>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</si>
  <si>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</si>
  <si>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</si>
  <si>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</si>
  <si>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</si>
  <si>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</si>
  <si>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</si>
  <si>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</si>
  <si>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</si>
  <si>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</si>
  <si>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</si>
  <si>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</si>
  <si>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</si>
  <si>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</si>
  <si>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</si>
  <si>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</si>
  <si>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</si>
  <si>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</si>
  <si>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</si>
  <si>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</si>
  <si>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</si>
  <si>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</si>
  <si>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</si>
  <si>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</si>
  <si>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</si>
  <si>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</si>
  <si>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</si>
  <si>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</si>
  <si>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</si>
  <si>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</si>
  <si>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</si>
  <si>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</si>
  <si>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</si>
  <si>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</si>
  <si>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</si>
  <si>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</si>
  <si>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</si>
  <si>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</si>
  <si>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</si>
  <si>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</si>
  <si>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</si>
  <si>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</si>
  <si>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</si>
  <si>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</si>
  <si>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</si>
  <si>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</si>
  <si>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</si>
  <si>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</si>
  <si>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</si>
  <si>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</si>
  <si>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</si>
  <si>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</si>
  <si>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</si>
  <si>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</si>
  <si>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</si>
  <si>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</si>
  <si>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</si>
  <si>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</si>
  <si>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</si>
  <si>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</si>
  <si>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</si>
  <si>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</si>
  <si>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</si>
  <si>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</si>
  <si>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</si>
  <si>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</si>
  <si>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</si>
  <si>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</si>
  <si>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</si>
  <si>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</si>
  <si>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</si>
  <si>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</si>
  <si>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</si>
  <si>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</si>
  <si>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</si>
  <si>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</si>
  <si>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</si>
  <si>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</si>
  <si>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</si>
  <si>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</si>
  <si>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</si>
  <si>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</si>
  <si>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</si>
  <si>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</si>
  <si>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</si>
  <si>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</si>
  <si>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</si>
  <si>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</si>
  <si>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</si>
  <si>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</si>
  <si>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</si>
  <si>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</si>
  <si>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</si>
  <si>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</si>
  <si>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</si>
  <si>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</si>
  <si>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</si>
  <si>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</si>
  <si>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</si>
  <si>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</si>
  <si>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</si>
  <si>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</si>
  <si>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</si>
  <si>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</si>
  <si>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</si>
  <si>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</si>
  <si>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</si>
  <si>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</si>
  <si>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</si>
  <si>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</si>
  <si>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</si>
  <si>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</si>
  <si>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</si>
  <si>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</si>
  <si>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</si>
  <si>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</si>
  <si>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</si>
  <si>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</si>
  <si>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</si>
  <si>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</si>
  <si>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</si>
  <si>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</si>
  <si>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</si>
  <si>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</si>
  <si>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</si>
  <si>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</si>
  <si>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</si>
  <si>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</si>
  <si>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</si>
  <si>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</si>
  <si>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</si>
  <si>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</si>
  <si>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</si>
  <si>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</si>
  <si>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</si>
  <si>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</si>
  <si>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</si>
  <si>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</si>
  <si>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</si>
  <si>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</si>
  <si>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</si>
  <si>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</si>
  <si>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</si>
  <si>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</si>
  <si>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</si>
  <si>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</si>
  <si>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</si>
  <si>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</si>
  <si>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</si>
  <si>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</si>
  <si>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</si>
  <si>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</si>
  <si>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</si>
  <si>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</si>
  <si>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</si>
  <si>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</si>
  <si>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</si>
  <si>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</si>
  <si>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</si>
  <si>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</si>
  <si>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</si>
  <si>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</si>
  <si>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</si>
  <si>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</si>
  <si>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</si>
  <si>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</si>
  <si>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</si>
  <si>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</si>
  <si>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</si>
  <si>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</si>
  <si>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</si>
  <si>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</si>
  <si>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</si>
  <si>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</si>
  <si>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</si>
  <si>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Davon: relevante Verbindlichkeiten aus Derivaten im Zusammenhang mit Clearing-Tätigkeiten</t>
  </si>
  <si>
    <t>Millest: tuletisinstrumentidest tulenevad kliirimistegevusega seotud kvalifitseeruvad kohustused</t>
  </si>
  <si>
    <t>Εκ των οποίων: επιλέξιμα στοιχεία παθητικού που προκύπτουν από παράγωγα τα οποία σχετίζονται με δραστηριότητες εκκαθάρισης</t>
  </si>
  <si>
    <t>Of which: qualifying liabilities arising from derivatives related to clearing activities</t>
  </si>
  <si>
    <t>De los cuales: pasivos admisibles procedentes de derivados conexos a actividades de compensación</t>
  </si>
  <si>
    <t>Josta: johdannaisista syntyviä hyväksyttäviä velkoja, jotka liittyvät määritystoimintoihin</t>
  </si>
  <si>
    <t>Dont : passifs éligibles résultant des instruments dérivés se rapportant aux activités de compensation</t>
  </si>
  <si>
    <t>Di cui: passività ammissibili risultanti da derivati legate alle attività di compensazione</t>
  </si>
  <si>
    <t>Iš jų: reikalavimus atitinkantys įsipareigojimai, atsirandantys dėl išvestinių finansinių priemonių ir susiję su tarpuskaitos veikla</t>
  </si>
  <si>
    <t>No kurām: kvalificētās saistības, kas izriet no atvasinātajiem instrumentiem attiecībā uz tīrvērtes darbībām</t>
  </si>
  <si>
    <t>Waarvan: in aanmerking komende passiva die voortvloeien uit derivaten en die verband houden met clearingactiviteiten</t>
  </si>
  <si>
    <t>Od tega: kvalificirane obveznosti, ki izhajajo iz izvedenih finančnih instrumentov, povezanih s klirinškimi dejavnostmi</t>
  </si>
  <si>
    <t>Z toho: oprávnené záväzky vyplývajúce z derivátov súvisiacich s klíringovými činnosťami</t>
  </si>
  <si>
    <t>Davon: Verbindlichkeiten aus Derivaten, die nicht im Zusammenhang mit Clearing-Tätigkeiten stehen
(automatisch - nicht auszufüllen)</t>
  </si>
  <si>
    <t>Millest: tuletisinstrumentidest tulenevad kliirimistegevusega mitteseotud kohustused 
(automaatne – mitte täita)</t>
  </si>
  <si>
    <t>Εκ των οποίων: στοιχεία παθητικού που προκύπτουν από παράγωγα τα οποία δεν σχετίζονται με δραστηριότητες εκκαθάρισης 
(αυτόματο - δεν συμπληρώνεται)</t>
  </si>
  <si>
    <t>Of which: liabilities arising from derivatives not related to clearing activities 
(automatic - not to fill in)</t>
  </si>
  <si>
    <t>De los cuales: pasivos admisibles procedentes de derivados no conexos a actividades de compensación 
(automático - no cumplimentar)</t>
  </si>
  <si>
    <t>Josta: johdannaisista syntyviä hyväksyttäviä velkoja, jotka eivät liity määritystoimintoihin 
(automaattinen - ei täytetä)</t>
  </si>
  <si>
    <t>Dont : passifs découlant d’instruments dérivés ne se rapportant pas aux activités de compensation
(rempli automatiquement - ne pas remplir)</t>
  </si>
  <si>
    <t>Di cui: passività ammissibili risultanti da derivati non legate alle attività di compensazione 
(valore automatico - non compilare)</t>
  </si>
  <si>
    <t>Iš jų: įsipareigojimai, atsirandantys dėl išvestinių finansinių priemonių ir nesusiję su tarpuskaitos veikla
(užpildoma automatiškai – nepildyti)</t>
  </si>
  <si>
    <t>Tai skaitā: saistības, kas izriet no atvasinātajiem instrumentiem un nav saistītas ar tīrvērtes darbībām 
(automātisks – nav jāaizpilda)</t>
  </si>
  <si>
    <t>Waarvan: passiva die voortvloeien uit derivaten en die geen verband houden met clearingactiviteiten 
(automatisch veld - niet invullen)</t>
  </si>
  <si>
    <t>Od tega: obveznosti, ki izhajajo iz izvedenih finančnih instrumentov, ki niso povezane s klirinškimi dejavnostmi
(Samodejno – ni treba izpolniti)</t>
  </si>
  <si>
    <t>Z toho: záväzky vyplývajúce z derivátov, ktoré nesúvisia s klíringovými činnosťami
(automaticky - nevypĺňa sa)</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</si>
  <si>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</si>
  <si>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</si>
  <si>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</si>
  <si>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</si>
  <si>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</si>
  <si>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</si>
  <si>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</si>
  <si>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</si>
  <si>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</si>
  <si>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</si>
  <si>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</si>
  <si>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</si>
  <si>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</si>
  <si>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</si>
  <si>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</si>
  <si>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</si>
  <si>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</si>
  <si>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</si>
  <si>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</si>
  <si>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</si>
  <si>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</si>
  <si>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</si>
  <si>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</si>
  <si>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</si>
  <si>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</si>
  <si>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</si>
  <si>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</si>
  <si>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</si>
  <si>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</si>
  <si>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</si>
  <si>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</si>
  <si>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</si>
  <si>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</si>
  <si>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</si>
  <si>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</si>
  <si>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</si>
  <si>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</si>
  <si>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</si>
  <si>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</si>
  <si>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</si>
  <si>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</si>
  <si>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</si>
  <si>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</si>
  <si>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</si>
  <si>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</si>
  <si>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</si>
  <si>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</si>
  <si>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</si>
  <si>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</si>
  <si>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</si>
  <si>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</si>
  <si>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</si>
  <si>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</si>
  <si>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</si>
  <si>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</si>
  <si>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</si>
  <si>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</si>
  <si>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</si>
  <si>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</si>
  <si>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</si>
  <si>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</si>
  <si>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</si>
  <si>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</si>
  <si>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</si>
  <si>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</si>
  <si>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</si>
  <si>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</si>
  <si>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</si>
  <si>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</si>
  <si>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</si>
  <si>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</si>
  <si>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</si>
  <si>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</si>
  <si>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</si>
  <si>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</si>
  <si>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</si>
  <si>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</si>
  <si>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</si>
  <si>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Davon: relevante Verbindlichkeiten aus Derivaten im Zusammenhang mit den Tätigkeiten eines Zentralverwahrers</t>
  </si>
  <si>
    <t>Millest: tuletisinstrumentidest tulenevad väärtpaberite keskdepositooriumi tegevusega seotud kvalifitseeruvad kohustused</t>
  </si>
  <si>
    <t>Εκ των οποίων: επιλέξιμα στοιχεία παθητικού που προκύπτουν από παράγωγα τα οποία σχετίζονται με δραστηριότητες ΚΑΤ</t>
  </si>
  <si>
    <t>Of which: qualifying liabilities arising from derivatives related to CSD activities</t>
  </si>
  <si>
    <t>De los cuales: pasivos admisibles procedentes de derivados conexos a actividades de DCV</t>
  </si>
  <si>
    <t>Josta: johdannaisista syntyviä hyväksyttäviä velkoja, jotka liittyvät arvopaperikeskuksen toimintoihin</t>
  </si>
  <si>
    <t>Dont : passifs éligibles découlant d’instruments dérivés se rapportant aux activités d’un DCT</t>
  </si>
  <si>
    <t>Di cui: passività ammissibili risultanti da derivati legate alle attività di un CSD</t>
  </si>
  <si>
    <t>Iš jų: reikalavimus atitinkantys įsipareigojimai, atsirandantys dėl išvestinių finansinių priemonių ir susiję su CVPD veikla</t>
  </si>
  <si>
    <t>Tai skaitā: kvalificētās saistības, kas izriet no atvasinātajiem instrumentiem, kuri saistīti ar CVD darbībām</t>
  </si>
  <si>
    <t>Waarvan: in aanmerking komende passiva die voortvloeien uit derivaten die verband houden met CSD-activiteiten</t>
  </si>
  <si>
    <t>Od tega: kvalificirane obveznosti, ki izhajajo iz izvedenih finančnih instrumentov, povezanih z dejavnostmi CDD</t>
  </si>
  <si>
    <t>Z toho: kvalifikované záväzky vyplývajúce z derivátov súvisiacich s činnosťami CSD</t>
  </si>
  <si>
    <t>C58</t>
  </si>
  <si>
    <t>Davon: Verbindlichkeiten aus Derivaten, die nicht im Zusammenhang mit den Tätigkeiten eines Zentralverwahrers stehen
(automatisch - nicht auszufüllen)</t>
  </si>
  <si>
    <t>Millest: tuletisinstrumentidest tulenevad väärtpaberite keskdepositooriumi tegevusega mitteseotud kohustused 
(automaatne – mitte täita)</t>
  </si>
  <si>
    <t>Εκ των οποίων: στοιχεία παθητικού που προκύπτουν από παράγωγα τα οποία δεν σχετίζονται με δραστηριότητες ΚΑΤ
(αυτόματο - δεν συμπληρώνεται)</t>
  </si>
  <si>
    <t>Of which: liabilities arising from derivatives not related to CSD activities
(automatic - not to fill in)</t>
  </si>
  <si>
    <t>De los cuales: pasivos procedentes de derivados no conexos a actividades de DCV
(automático - no cumplimentar)</t>
  </si>
  <si>
    <t>Josta: johdannaisista syntyviä hyväksyttäviä velkoja, jotka eivät liity arvopaperikeskuksen toimintoihin
(automaattinen - ei täytetä)</t>
  </si>
  <si>
    <t>Dont : passifs découlant d’instruments dérivés se rapportant aux activités d’un DCT
(rempli automatiquement - ne pas remplir)</t>
  </si>
  <si>
    <t>Di cui: passività ammissibili risultanti da derivati non legate alle attività di un CSD 
(valore automatico - non compilare)</t>
  </si>
  <si>
    <t>Iš jų: įsipareigojimai, atsirandantys dėl išvestinių finansinių priemonių ir nesusiję su CVPD veikla
(užpildoma automatiškai – nepildyti)</t>
  </si>
  <si>
    <t>Tai skaitā: saistības, kas izriet no atvasinātajiem instrumentiem, kuri nav saistīti ar CVD darbībām 
(automātisks – nav jāaizpilda)</t>
  </si>
  <si>
    <t>Waarvan: passiva die voortvloeien uit derivaten die geen verband houden met CSD-activiteiten
(automatisch veld - niet invullen)</t>
  </si>
  <si>
    <t>Od tega: obveznosti, ki izhajajo iz izvedenih finančnih instrumentov, ki niso povezani z dejavnostmi CDD
(Samodejno – ni treba izpolniti)</t>
  </si>
  <si>
    <t>Z toho: záväzky vyplývajúce z derivátov, ktoré nesúvisia s činnosťami CSD
(automaticky - nevypĺňa sa)</t>
  </si>
  <si>
    <t>C59</t>
  </si>
  <si>
    <t>C60</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</si>
  <si>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</si>
  <si>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</si>
  <si>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</si>
  <si>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</si>
  <si>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</si>
  <si>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</si>
  <si>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</si>
  <si>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</si>
  <si>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</si>
  <si>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</si>
  <si>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</si>
  <si>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</si>
  <si>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</si>
  <si>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</si>
  <si>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</si>
  <si>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</si>
  <si>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</si>
  <si>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</si>
  <si>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</si>
  <si>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</si>
  <si>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</si>
  <si>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</si>
  <si>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</si>
  <si>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</si>
  <si>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</si>
  <si>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</si>
  <si>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</si>
  <si>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</si>
  <si>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</si>
  <si>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</si>
  <si>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</si>
  <si>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</si>
  <si>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</si>
  <si>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</si>
  <si>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</si>
  <si>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</si>
  <si>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</si>
  <si>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</si>
  <si>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</si>
  <si>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</si>
  <si>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</si>
  <si>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</si>
  <si>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</si>
  <si>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 xml:space="preserve">Davon: relevante Verbindlichkeiten aus Derivaten, die sich aus der Verwaltung von Kundenvermögen oder Kundengeldern ergeben </t>
  </si>
  <si>
    <t xml:space="preserve">Millest: tuletisinstrumentidest tulenevad kliendi varade või raha hoidmisega seotud kvalifitseeruvad kohustused </t>
  </si>
  <si>
    <t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t>
  </si>
  <si>
    <t xml:space="preserve">Of which: qualifying liabilities arising from derivatives that arise by virtue of holding client assets or client money </t>
  </si>
  <si>
    <t xml:space="preserve">De los cuales: pasivos admisibles procedentes de derivados que se deriven de la tenencia de activos o dinero de clientes </t>
  </si>
  <si>
    <t xml:space="preserve">Josta: johdannaisista syntyviä hyväksyttäviä velkoja, jotka johtuvat asiakkaiden varojen tai omaisuuden hallussapidosta </t>
  </si>
  <si>
    <t xml:space="preserve">Dont: passifs éligibles découlant d’instruments dérivés du fait que l’établissement détient des actifs de clients ou des fonds de clients </t>
  </si>
  <si>
    <t xml:space="preserve">Di cui: passività ammissibili risultanti da derivati scaturite dalla detenzione delle attività o liquidità della clientela </t>
  </si>
  <si>
    <t xml:space="preserve">Iš jų: reikalavimus atitinkantys įsipareigojimai, atsirandantys dėl išvestinių finansinių priemonių ir kylantys dėl turimo klientų turto arba klientų lėšų </t>
  </si>
  <si>
    <t xml:space="preserve">Tai skaitā: kvalificētās saistības, kas izriet no atvasinātajiem instrumentiem, kuri rodas no turējumā esošiem klienta aktīviem vai klienta naudas </t>
  </si>
  <si>
    <t xml:space="preserve">Waarvan: in aanmerking komende passiva die voortvloeien uit derivaten die voortvloeien uit het houden van tegoeden of geld van cliënten </t>
  </si>
  <si>
    <t xml:space="preserve">Od tega: kvalificirane obveznosti, ki izhajajo iz izvedenih finančnih instrumentov, nastalih na podlagi hrambe sredstev ali denarja strank </t>
  </si>
  <si>
    <t xml:space="preserve">Z toho: kvalifikované záväzky vyplývajúce z derivátov, ktoré vznikajú z dôvodu držby aktív alebo peňažných prostriedkov klienta </t>
  </si>
  <si>
    <t>C84</t>
  </si>
  <si>
    <t>Davon: Verbindlichkeiten aus Derivaten, die sich nicht aus der Verwaltung von Kundenvermögen oder Kundengeldern ergeben
(automatisch - nicht auszufüllen)</t>
  </si>
  <si>
    <t>Millest: tuletisinstrumentidest tulenevad kliendi varade või raha hoidmisega mitteseotud kohustused
(automaatne – mitte täita)</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</si>
  <si>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t>
  </si>
  <si>
    <t>Of which: liabilities arising from derivatives that do not arise by virtue of holding client assets or client money
(automatic - not to fill in)</t>
  </si>
  <si>
    <t>De los cuales: pasivos procedentes de derivados que no se deriven de la tenencia de activos o dinero de clientes
(automático - no cumplimentar)</t>
  </si>
  <si>
    <t>Josta: johdannaisista syntyviä velkoja, jotka eivät johdu asiakkaiden varojen tai omaisuuden hallussapidosta
(automaattinen - ei täytetä)</t>
  </si>
  <si>
    <t>Dont : passifs découlant d’instruments dérivés ne découlant pas du fait que l’établissement détient des actifs de clients ou des fonds de clients
(rempli automatiquement - ne pas remplir)</t>
  </si>
  <si>
    <t>Di cui: passività ammissibili risultanti da derivati non scaturite dalla detenzione delle attività o liquidità della clientela 
(valore automatico - non compilare)</t>
  </si>
  <si>
    <t>Iš jų: įsipareigojimai, atsirandantys dėl išvestinių finansinių priemonių ir kylantys ne dėl turimo klientų turto arba klientų lėšų
(užpildoma automatiškai – nepildyti)</t>
  </si>
  <si>
    <t>Tai skaitā: saistības, kas izriet no atvasinātajiem instrumentiem un kas nerodas no turējumā esošiem klienta aktīviem vai klienta naudas 
(automātisks – nav jāaizpilda)</t>
  </si>
  <si>
    <t>Waarvan: passiva die voortvloeien uit derivaten die niet voortvloeien uit het houden van tegoeden of geld van cliënten
(automatisch veld - niet invullen)</t>
  </si>
  <si>
    <t>Od tega: obveznosti, ki izhajajo iz izvedenih finančnih instrumentov, ki ne izhajajo iz hrambe sredstev ali denarja strank
(Samodejno – ni treba izpolniti)</t>
  </si>
  <si>
    <t>Z toho: Záväzky vyplývajúce z derivátov, ktoré nevznikli z dôvodu držby aktív alebo peňažných prostriedkov klienta
(automaticky - nevypĺňa sa)</t>
  </si>
  <si>
    <t>C85</t>
  </si>
  <si>
    <t>C86</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</si>
  <si>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</si>
  <si>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</si>
  <si>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</si>
  <si>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</si>
  <si>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</si>
  <si>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</si>
  <si>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</si>
  <si>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</si>
  <si>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</si>
  <si>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</si>
  <si>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</si>
  <si>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</si>
  <si>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</si>
  <si>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</si>
  <si>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</si>
  <si>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</si>
  <si>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</si>
  <si>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</si>
  <si>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</si>
  <si>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</si>
  <si>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</si>
  <si>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</si>
  <si>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</si>
  <si>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</si>
  <si>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</si>
  <si>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</si>
  <si>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</si>
  <si>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</si>
  <si>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</si>
  <si>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</si>
  <si>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</si>
  <si>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</si>
  <si>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</si>
  <si>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</si>
  <si>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</si>
  <si>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</si>
  <si>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</si>
  <si>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</si>
  <si>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</si>
  <si>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</si>
  <si>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</si>
  <si>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</si>
  <si>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</si>
  <si>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 xml:space="preserve">Davon: relevante Verbindlichkeiten aus Derivaten, die sich aus Förderdarlehen ergeben </t>
  </si>
  <si>
    <t xml:space="preserve">Millest: tuletisinstrumentidest tulenevad tugilaenudega seotud kvalifitseeruvad kohustused </t>
  </si>
  <si>
    <t xml:space="preserve">Εκ των οποίων: επιλέξιμα στοιχεία παθητικού που προκύπτουν από παράγωγα τα οποία προκύπτουν από προνομιακά δάνεια </t>
  </si>
  <si>
    <t xml:space="preserve">Of which: qualifying liabilities arising from derivatives that arise from promotional loans </t>
  </si>
  <si>
    <t xml:space="preserve">De los cuales: pasivos admisibles procedentes de derivados que se deriven de préstamos promocionales </t>
  </si>
  <si>
    <t xml:space="preserve">Josta: johdannaisista syntyviä hyväksyttäviä velkoja, jotka johtuvat edistämislainoista </t>
  </si>
  <si>
    <t xml:space="preserve">Dont : passifs éligibles découlant d’instruments dérivés découlant de prêts de développement </t>
  </si>
  <si>
    <t xml:space="preserve">Di cui: passività ammissibili risultanti da derivati scaturite da prestiti agevolati </t>
  </si>
  <si>
    <t xml:space="preserve">Iš jų: reikalavimus atitinkantys įsipareigojimai, atsirandantys dėl išvestinių finansinių priemonių ir kylantys dėl skatinamųjų paskolų </t>
  </si>
  <si>
    <t xml:space="preserve">Tai skaitā: kvalificētās saistības, kas izriet no atvasinātajiem instrumentiem un kas rodas no attīstību veicinošajiem aizdevumiem </t>
  </si>
  <si>
    <t xml:space="preserve">Waarvan: in aanmerking komende passiva die voortvloeien uit derivaten die voortvloeien uit stimuleringsleningen </t>
  </si>
  <si>
    <t xml:space="preserve">Od tega: kvalificirane obveznosti, ki izhajajo iz izvedenih finančnih instrumentov, ki izhajajo iz spodbujevalnih kreditov </t>
  </si>
  <si>
    <t xml:space="preserve">Z toho: kvalifikované záväzky vyplývajúce z derivátov, ktoré vyplývajú z podporných úverov </t>
  </si>
  <si>
    <t>C110</t>
  </si>
  <si>
    <t>Davon: Verbindlichkeiten aus Derivaten, die sich nicht aus Förderdarlehen ergeben
(automatisch - nicht auszufüllen)</t>
  </si>
  <si>
    <t>Millest: tuletisinstrumentidest tulenevad tugilaenudega mitteseotud kohustused 
(automaatne – mitte täita)</t>
  </si>
  <si>
    <t>Εκ των οποίων: στοιχεία παθητικού που προκύπτουν από παράγωγα τα οποία δεν προκύπτουν από προνομιακά δάνεια
(αυτόματο - δεν συμπληρώνεται)</t>
  </si>
  <si>
    <t>Of which: liabilities arising from derivatives that do not arise from promotional loans
(automatic - not to fill in)</t>
  </si>
  <si>
    <t>De los cuales: pasivos admisibles procedentes de derivados que no se deriven de préstamos promocionales
(automático - no cumplimentar)</t>
  </si>
  <si>
    <t>Josta: johdannaisista syntyviä hyväksyttäviä velkoja, jotka eivät johdu edistämislainoista
(automaattinen - ei täytetä)</t>
  </si>
  <si>
    <t>Dont : passifs découlant d’instruments dérivés ne découlant pas de prêts de développement
(rempli automatiquement - ne pas remplir)</t>
  </si>
  <si>
    <t>Di cui: passività risultanti da derivati non scaturite da prestiti agevolati 
(valore automatico - non compilare)</t>
  </si>
  <si>
    <t>Iš jų: įsipareigojimai, atsirandantys dėl išvestinių finansinių priemonių ir kylantys ne dėl skatinamųjų paskolų
(užpildoma automatiškai – nepildyti)</t>
  </si>
  <si>
    <t>Tai skaitā: saistības, kas izriet no atvasinātajiem instrumentiem un kas nerodas no attīstību veicinošajiem aizdevumiem 
(automātisks – nav jāaizpilda)</t>
  </si>
  <si>
    <t>Waarvan: passiva die voortvloeien uit derivaten die niet voortvloeien uit stimuleringsleningen
(automatisch veld - niet invullen)</t>
  </si>
  <si>
    <t>Od tega: obveznosti, ki izhajajo iz izvedenih finančnih instrumentov, ki ne izhajajo iz spodbujevalnih kreditov
(Samodejno – ni treba izpolniti)</t>
  </si>
  <si>
    <t>Z toho: záväzky vyplývajúce z derivátov, ktoré nevyplývajú z podporných úverov
(automaticky - nevypĺňa sa)</t>
  </si>
  <si>
    <t>C111</t>
  </si>
  <si>
    <t>C112</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</si>
  <si>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</si>
  <si>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</si>
  <si>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</si>
  <si>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</si>
  <si>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</si>
  <si>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</si>
  <si>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</si>
  <si>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</si>
  <si>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</si>
  <si>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</si>
  <si>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</si>
  <si>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</si>
  <si>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</si>
  <si>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</si>
  <si>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</si>
  <si>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</si>
  <si>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</si>
  <si>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</si>
  <si>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</si>
  <si>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</si>
  <si>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</si>
  <si>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</si>
  <si>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</si>
  <si>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</si>
  <si>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</si>
  <si>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</si>
  <si>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</si>
  <si>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</si>
  <si>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</si>
  <si>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</si>
  <si>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</si>
  <si>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</si>
  <si>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</si>
  <si>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</si>
  <si>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</si>
  <si>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</si>
  <si>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</si>
  <si>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</si>
  <si>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</si>
  <si>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</si>
  <si>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</si>
  <si>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</si>
  <si>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</si>
  <si>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Davon: relevante Verbindlichkeiten innerhalb institutsbezogener Sicherungssysteme, die sich aus Derivaten ergeben</t>
  </si>
  <si>
    <t>Millest: kvalifitseeritud IPS-liikme tuletisinstrumentidest tulenevad kvalifitseeruvad IPS-kohustused</t>
  </si>
  <si>
    <t>Εκ των οποίων: επιλέξιμα στοιχεία παθητικού ΘΣΠ που προκύπτουν από παράγωγα τα οποία προκύπτουν από ένα επιλέξιμο μέλος ΘΣΠ</t>
  </si>
  <si>
    <t>Of which: qualifying IPS liabilities arising from derivatives that arise from a qualifying IPS member</t>
  </si>
  <si>
    <t>De los cuales: pasivos admisibles de SIP procedentes de derivados que se deriven de un partícipe de un SIP</t>
  </si>
  <si>
    <t>Josta: johdannaisista laitosten suojajärjestelmän osalta syntyviä hyväksyttäviä velkoja, jotka johtuvat laitosten suojajärjestelmään hyväksytystä jäsenestä</t>
  </si>
  <si>
    <t>Dont : passifs éligibles du SPI découlant d’instruments dérivés découlant d’un membre éligible du SPI</t>
  </si>
  <si>
    <t>Di cui: passività ammissibili di un IPS risultanti da derivati scaturite da un membro ammissibile di un IPS</t>
  </si>
  <si>
    <t>Iš jų: reikalavimus atitinkantys IUS įsipareigojimai, atsirandantys dėl išvestinių finansinių priemonių ir kylantys iš reikalavimus atitinkančio IUS nario</t>
  </si>
  <si>
    <t>Tai skaitā: kvalificētās IAS saistības, kas izriet no atvasinātajiem instrumentiem, kuri rodas no kvalificētās IAS dalībnieces</t>
  </si>
  <si>
    <t>Waarvan: in aanmerking komende IPS-passiva die voortvloeien uit derivaten die voortvloeien uit een in aanmerking komend lid van een IPS</t>
  </si>
  <si>
    <t>Od tega: kvalificirane obveznosti institucionalne sheme za zaščito vlog, ki izhajajo iz izvedenih finančnih instrumentov, ki izhajajo iz kvalificirane članice institucionalne sheme za zaščito vlog</t>
  </si>
  <si>
    <t>Z toho: kvalifikované záväzky IPS vyplývajúce z derivátov, ktoré vznikajú u kvalifikovaného člena IPS</t>
  </si>
  <si>
    <t>C136</t>
  </si>
  <si>
    <t>Davon: nicht relevante Verbindlichkeiten, die sich aus Derivaten ergeben
(automatisch - nicht auszufüllen)</t>
  </si>
  <si>
    <t>Millest: tuletisinstrumentidest tulenevad mittekvalifitseeruvad IPS-kohustused 
(automaatne – mitte täita)</t>
  </si>
  <si>
    <t>Εκ των οποίων: μη επιλέξιμα στοιχεία παθητικού ΘΣΠ που προκύπτουν από παράγωγα
(αυτόματο - δεν συμπληρώνεται)</t>
  </si>
  <si>
    <t>Of which: non qualifying IPS liabilities arising from derivatives 
(automatic - not to fill in)</t>
  </si>
  <si>
    <t>De los cuales: pasivos de SIP no admisibles procedentes de derivados
(automático - no cumplimentar)</t>
  </si>
  <si>
    <t>Josta: johdannaisista syntyviä ei hyväksyttäviä laitosten suojajärjestelmän velkoja
(automaattinen - ei täytetä)</t>
  </si>
  <si>
    <t>Dont : passifs non éligibles du SPI découlant d’instruments dérivés
(rempli automatiquement - ne pas remplir)</t>
  </si>
  <si>
    <t>Di cui: passività non ammissibili di un IPS risultanti da derivati 
(valore automatico - non compilare)</t>
  </si>
  <si>
    <t>Iš jų: reikalavimų neatitinkantys IUS įsipareigojimai, atsirandantys dėl išvestinių finansinių priemonių
(užpildoma automatiškai – nepildyti)</t>
  </si>
  <si>
    <t>Tai skaitā: nekvalificētās IAS saistības, kas izriet no atvasinātajiem instrumentiem
(automātisks – nav jāaizpilda)</t>
  </si>
  <si>
    <t>Waarvan: niet in aanmerking komende IPS-passiva die voortvloeien uit derivaten 
(automatisch veld- niet invullen)</t>
  </si>
  <si>
    <t>Od tega: nekvalificirane obveznosti institucionalne sheme za zaščito vlog, ki izhajajo iz izvedenih finančnih instrumentov
(Samodejno – ni treba izpolniti)</t>
  </si>
  <si>
    <t>C137</t>
  </si>
  <si>
    <t>C138</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</si>
  <si>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</si>
  <si>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</si>
  <si>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</si>
  <si>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</si>
  <si>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</si>
  <si>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</si>
  <si>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</si>
  <si>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</si>
  <si>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</si>
  <si>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</si>
  <si>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</si>
  <si>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</si>
  <si>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</si>
  <si>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</si>
  <si>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</si>
  <si>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</si>
  <si>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</si>
  <si>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</si>
  <si>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</si>
  <si>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</si>
  <si>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</si>
  <si>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</si>
  <si>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</si>
  <si>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</si>
  <si>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</si>
  <si>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</si>
  <si>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</si>
  <si>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</si>
  <si>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</si>
  <si>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</si>
  <si>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</si>
  <si>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</si>
  <si>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</si>
  <si>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</si>
  <si>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</si>
  <si>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</si>
  <si>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</si>
  <si>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</si>
  <si>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</si>
  <si>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</si>
  <si>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</si>
  <si>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</si>
  <si>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</si>
  <si>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</si>
  <si>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</si>
  <si>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</si>
  <si>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</si>
  <si>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</si>
  <si>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</si>
  <si>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</si>
  <si>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</si>
  <si>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</si>
  <si>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</si>
  <si>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</si>
  <si>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</si>
  <si>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</si>
  <si>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Angepasster Wert der Summe der relevanten Vermögenswerte aus institutsbezogenen Sicherungssystemen</t>
  </si>
  <si>
    <t>Kvalifitseeruvate IPS-varade korrigeeritud koguväärtus</t>
  </si>
  <si>
    <t>Προσαρμοσμένη αξία συνόλου επιλέξιμων στοιχείων ενεργητικού ΘΣΠ</t>
  </si>
  <si>
    <t>Adjusted value of total qualifying IPS assets</t>
  </si>
  <si>
    <t>Valor ajustado de los activos de SIP admisibles totales</t>
  </si>
  <si>
    <t>Laitosten suojajärjestelmän osalta hyväksyttävien varojen korjattu arvo</t>
  </si>
  <si>
    <t>Valeur ajustée du total des actifs éligibles du SPI</t>
  </si>
  <si>
    <t>Valore corretto del totale delle attività ammissibili di un IPS</t>
  </si>
  <si>
    <t>Pakoreguota viso reikalavimus atitinkančio IUS turto vertė</t>
  </si>
  <si>
    <t>Kvalificēto IAS aktīvu kopsummas koriģētā vērtība</t>
  </si>
  <si>
    <t>Aangepaste waarde van totale in aanmerking komende activa van een IPS</t>
  </si>
  <si>
    <t>Prilagojena vrednost skupnih kvalificiranih sredstev institucionalne sheme za zaščito vlog</t>
  </si>
  <si>
    <t>Upravená hodnota celkových kvalifikovaných aktív IPS</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</si>
  <si>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</si>
  <si>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</si>
  <si>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</si>
  <si>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</si>
  <si>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</si>
  <si>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</si>
  <si>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</si>
  <si>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</si>
  <si>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</si>
  <si>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</si>
  <si>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</si>
  <si>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</si>
  <si>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</si>
  <si>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</si>
  <si>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</si>
  <si>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Davon: relevante gruppeninterne Verbindlichkeiten aus Derivaten</t>
  </si>
  <si>
    <t>Millest: kvalifitseeruvad tuletisinstrumentidest tulenevad kontsernisisesed kohustused</t>
  </si>
  <si>
    <t>Εκ των οποίων: επιλέξιμα ενδοομιλικά στοιχεία παθητικού που προκύπτουν από παράγωγα</t>
  </si>
  <si>
    <t>Of which: qualifying intragroup liabilities arising from derivatives</t>
  </si>
  <si>
    <t>De los cuales: pasivos intragrupo admisibles procedentes de derivados</t>
  </si>
  <si>
    <t>Josta: hyväksyttäviä konsernin sisäisiä velkoja, jotka syntyvät johdannaisista</t>
  </si>
  <si>
    <t>Dont : passifs intragroupes éligibles découlant d’instruments dérivés</t>
  </si>
  <si>
    <t>Di cui: passività infragruppo ammissibili risultanti da derivati</t>
  </si>
  <si>
    <t>Iš jų: reikalavimus atitinkantys grupės vidaus įsipareigojimai, atsirandantys dėl išvestinių finansinių priemonių</t>
  </si>
  <si>
    <t>Tai skaitā: kvalificētās grupas iekšējās saistības, kas izriet no atvasinātajiem instrumentiem</t>
  </si>
  <si>
    <t>Waarvan: in aanmerking komende intragroeppassiva die voortvloeien uit derivaten</t>
  </si>
  <si>
    <t>Od tega: kvalificirane obveznosti znotraj skupine, ki izhajajo iz izvedenih finančnih instrumentov</t>
  </si>
  <si>
    <t>Z toho: kvalifikované záväzky v rámci skupiny vyplývajúce z derivátov</t>
  </si>
  <si>
    <t>C175</t>
  </si>
  <si>
    <t>Davon: Verbindlichkeiten aus Derivaten, die nicht gruppenintern sind
(automatisch - nicht auszufüllen)</t>
  </si>
  <si>
    <t>Millest: tuletisinstrumentidest tulenevad kohustused kontserniväliste vastaspoolte suhtes 
(automaatne – mitte täita)</t>
  </si>
  <si>
    <t>Εκ των οποίων: στοιχεία παθητικού που προκύπτουν από παράγωγα και δεν είναι ενδοομιλικά
(αυτόματο - δεν συμπληρώνεται)</t>
  </si>
  <si>
    <t>Of which: liabilities arising from derivatives that are not intragroup
(automatic - not to fill in)</t>
  </si>
  <si>
    <t>De los cuales: pasivos procedentes de derivados que no sean intragrupo
(automático - no cumplimentar)</t>
  </si>
  <si>
    <t>Josta: johdannaisista syntyviä hyväksyttäviä velkoja, jotka eivät ole konsernin sisäisiä
(automaattinen - ei täytetä)</t>
  </si>
  <si>
    <t>Dont : passifs non intragroupes découlant d’instruments dérivés 
(rempli automatiquement - ne pas remplir)</t>
  </si>
  <si>
    <t>Di cui: passività risultanti da derivati non infragruppo 
(valore automatico - non compilare)</t>
  </si>
  <si>
    <t>Iš jų: įsipareigojimai, atsirandantys ne dėl grupės vidaus išvestinių finansinių priemonių
(užpildoma automatiškai – nepildyti)</t>
  </si>
  <si>
    <t>Tai skaitā: saistības, kas izriet no atvasinātajiem instrumentiem, kuri nav grupas iekšējie atvasinātie instrumenti 
(automātisks – nav jāaizpilda)</t>
  </si>
  <si>
    <t>Waarvan: passiva die voortvloeien uit derivaten die niet binnen de groep worden gehouden
(automatisch veld - niet invullen)</t>
  </si>
  <si>
    <t>Od tega: obveznosti, ki izhajajo iz izvedenih finančnih instrumentov, ki niso znotraj skupine
(Samodejno – ni treba izpolniti)</t>
  </si>
  <si>
    <t>Z toho: záväzky vyplývajúce z derivátov, ktoré nie sú v rámci skupiny
(automaticky - nevypĺňa sa)</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</si>
  <si>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</si>
  <si>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</si>
  <si>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</si>
  <si>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</si>
  <si>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</si>
  <si>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</si>
  <si>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</si>
  <si>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</si>
  <si>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</si>
  <si>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</si>
  <si>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</si>
  <si>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</si>
  <si>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</si>
  <si>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</si>
  <si>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</si>
  <si>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</si>
  <si>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</si>
  <si>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</si>
  <si>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</si>
  <si>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</si>
  <si>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</si>
  <si>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</si>
  <si>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</si>
  <si>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</si>
  <si>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</si>
  <si>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</si>
  <si>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</si>
  <si>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</si>
  <si>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</si>
  <si>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</si>
  <si>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</si>
  <si>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</si>
  <si>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</si>
  <si>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</si>
  <si>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</si>
  <si>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</si>
  <si>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</si>
  <si>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</si>
  <si>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</si>
  <si>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</si>
  <si>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</si>
  <si>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</si>
  <si>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</si>
  <si>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</si>
  <si>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</si>
  <si>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</si>
  <si>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</si>
  <si>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</si>
  <si>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</si>
  <si>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</si>
  <si>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</si>
  <si>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</si>
  <si>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</si>
  <si>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</si>
  <si>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</si>
  <si>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</si>
  <si>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</si>
  <si>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</si>
  <si>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Angepasster Wert der Summe der relevanten gruppeninternen Vermögenswerte</t>
  </si>
  <si>
    <t>Kvalifitseeruvate kontsernisiseste varade korrigeeritud koguväärtus</t>
  </si>
  <si>
    <t>Προσαρμοσμένη αξία συνόλου επιλέξιμων ενδοομιλικών στοιχείων ενεργητικού</t>
  </si>
  <si>
    <t>Adjusted value of total qualifying intragroup assets</t>
  </si>
  <si>
    <t>Valor ajustado de los activos intragrupo totales admisibles</t>
  </si>
  <si>
    <t>Hyväksyttävien konsernin sisäisten varojen kokonaismäärän korjattu arvo</t>
  </si>
  <si>
    <t>Valeur ajustée du total des actifs intragroupes éligibles</t>
  </si>
  <si>
    <t>Valore corretto del totale delle attività infragruppo ammissibili</t>
  </si>
  <si>
    <t>Pakoreguota viso reikalavimus atitinkančio grupės vidaus turto vertė</t>
  </si>
  <si>
    <t>Kopējo kvalificēto grupas iekšējo aktīvu koriģētā vērtība</t>
  </si>
  <si>
    <t>Aangepaste waarde van totale in aanmerking komende intragroepactiva</t>
  </si>
  <si>
    <t>Prilagojena vrednost skupnih kvalificiranih sredstev znotraj skupine</t>
  </si>
  <si>
    <t>Upravená hodnota celkových vnútroskupinových kvalifikovaných aktív</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</si>
  <si>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</si>
  <si>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</si>
  <si>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</si>
  <si>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</si>
  <si>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</si>
  <si>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</si>
  <si>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</si>
  <si>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</si>
  <si>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</si>
  <si>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</si>
  <si>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</si>
  <si>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</si>
  <si>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</si>
  <si>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</si>
  <si>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</si>
  <si>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</si>
  <si>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</si>
  <si>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</si>
  <si>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</si>
  <si>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</si>
  <si>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</si>
  <si>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</si>
  <si>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</si>
  <si>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</si>
  <si>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</si>
  <si>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</si>
  <si>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</si>
  <si>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</si>
  <si>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</si>
  <si>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</si>
  <si>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</si>
  <si>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</si>
  <si>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</si>
  <si>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</si>
  <si>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</si>
  <si>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</si>
  <si>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</si>
  <si>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</si>
  <si>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</si>
  <si>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</si>
  <si>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</si>
  <si>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</si>
  <si>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</si>
  <si>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</si>
  <si>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</si>
  <si>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</si>
  <si>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</si>
  <si>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</si>
  <si>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</si>
  <si>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</si>
  <si>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</si>
  <si>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</si>
  <si>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</si>
  <si>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</si>
  <si>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</si>
  <si>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</si>
  <si>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</si>
  <si>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</si>
  <si>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</si>
  <si>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</si>
  <si>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</si>
  <si>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</si>
  <si>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</si>
  <si>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</si>
  <si>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</si>
  <si>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</si>
  <si>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</si>
  <si>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</si>
  <si>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</si>
  <si>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</si>
  <si>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</si>
  <si>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</si>
  <si>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</si>
  <si>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</si>
  <si>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</si>
  <si>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</si>
  <si>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</si>
  <si>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</si>
  <si>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</si>
  <si>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</si>
  <si>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</si>
  <si>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</si>
  <si>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</si>
  <si>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</si>
  <si>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</si>
  <si>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</si>
  <si>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</si>
  <si>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</si>
  <si>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</si>
  <si>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</si>
  <si>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</si>
  <si>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</si>
  <si>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</si>
  <si>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</si>
  <si>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</si>
  <si>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</si>
  <si>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</si>
  <si>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</si>
  <si>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</si>
  <si>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</si>
  <si>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</si>
  <si>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</si>
  <si>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</si>
  <si>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</si>
  <si>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</si>
  <si>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</si>
  <si>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</si>
  <si>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</si>
  <si>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</si>
  <si>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</si>
  <si>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</si>
  <si>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</si>
  <si>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</si>
  <si>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</si>
  <si>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</si>
  <si>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</si>
  <si>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</si>
  <si>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</si>
  <si>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</si>
  <si>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</si>
  <si>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</si>
  <si>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</si>
  <si>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</si>
  <si>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</si>
  <si>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</si>
  <si>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</si>
  <si>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</si>
  <si>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</si>
  <si>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</si>
  <si>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</si>
  <si>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</si>
  <si>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</si>
  <si>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</si>
  <si>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</si>
  <si>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</si>
  <si>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</si>
  <si>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</si>
  <si>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</si>
  <si>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</si>
  <si>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</si>
  <si>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</si>
  <si>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</si>
  <si>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</si>
  <si>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</si>
  <si>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</si>
  <si>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</si>
  <si>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</si>
  <si>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</si>
  <si>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</si>
  <si>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</si>
  <si>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</si>
  <si>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</si>
  <si>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</si>
  <si>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</si>
  <si>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</si>
  <si>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</si>
  <si>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</si>
  <si>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</si>
  <si>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</si>
  <si>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</si>
  <si>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</si>
  <si>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</si>
  <si>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</si>
  <si>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</si>
  <si>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</si>
  <si>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</si>
  <si>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</si>
  <si>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</si>
  <si>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</si>
  <si>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</si>
  <si>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</si>
  <si>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</si>
  <si>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</si>
  <si>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</si>
  <si>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</si>
  <si>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</si>
  <si>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</si>
  <si>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</si>
  <si>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</si>
  <si>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</si>
  <si>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</si>
  <si>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</si>
  <si>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</si>
  <si>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</si>
  <si>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</si>
  <si>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</si>
  <si>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</si>
  <si>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</si>
  <si>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</si>
  <si>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</si>
  <si>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</si>
  <si>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</si>
  <si>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</si>
  <si>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</si>
  <si>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</si>
  <si>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</si>
  <si>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</si>
  <si>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</si>
  <si>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</si>
  <si>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</si>
  <si>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</si>
  <si>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</si>
  <si>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</si>
  <si>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</si>
  <si>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</si>
  <si>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</si>
  <si>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</si>
  <si>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</si>
  <si>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</si>
  <si>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</si>
  <si>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</si>
  <si>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</si>
  <si>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</si>
  <si>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</si>
  <si>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</si>
  <si>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</si>
  <si>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</si>
  <si>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</si>
  <si>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</si>
  <si>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</si>
  <si>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</si>
  <si>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</si>
  <si>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</si>
  <si>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</si>
  <si>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</si>
  <si>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</si>
  <si>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</si>
  <si>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</si>
  <si>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</si>
  <si>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</si>
  <si>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</si>
  <si>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</si>
  <si>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</si>
  <si>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</si>
  <si>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</si>
  <si>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</si>
  <si>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</si>
  <si>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</si>
  <si>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</si>
  <si>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</si>
  <si>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</si>
  <si>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</si>
  <si>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</si>
  <si>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</si>
  <si>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</si>
  <si>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</si>
  <si>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</si>
  <si>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</si>
  <si>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</si>
  <si>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</si>
  <si>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</si>
  <si>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</si>
  <si>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</si>
  <si>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</si>
  <si>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</si>
  <si>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</si>
  <si>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</si>
  <si>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</si>
  <si>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</si>
  <si>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</si>
  <si>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</si>
  <si>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</si>
  <si>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</si>
  <si>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</si>
  <si>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</si>
  <si>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</si>
  <si>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</si>
  <si>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</si>
  <si>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</si>
  <si>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</si>
  <si>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</si>
  <si>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</si>
  <si>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</si>
  <si>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</si>
  <si>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</si>
  <si>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</si>
  <si>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</si>
  <si>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</si>
  <si>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</si>
  <si>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</si>
  <si>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</si>
  <si>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</si>
  <si>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</si>
  <si>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</si>
  <si>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</si>
  <si>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</si>
  <si>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</si>
  <si>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</si>
  <si>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</si>
  <si>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</si>
  <si>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</si>
  <si>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</si>
  <si>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</si>
  <si>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</si>
  <si>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</si>
  <si>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</si>
  <si>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</si>
  <si>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</si>
  <si>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</si>
  <si>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</si>
  <si>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</si>
  <si>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</si>
  <si>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</si>
  <si>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</si>
  <si>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</si>
  <si>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</si>
  <si>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</si>
  <si>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</si>
  <si>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</si>
  <si>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</si>
  <si>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</si>
  <si>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</si>
  <si>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</si>
  <si>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</si>
  <si>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</si>
  <si>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</si>
  <si>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</si>
  <si>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</si>
  <si>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</si>
  <si>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</si>
  <si>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</si>
  <si>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</si>
  <si>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</si>
  <si>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</si>
  <si>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</si>
  <si>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</si>
  <si>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</si>
  <si>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</si>
  <si>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</si>
  <si>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</si>
  <si>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</si>
  <si>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</si>
  <si>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</si>
  <si>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</si>
  <si>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</si>
  <si>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</si>
  <si>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</si>
  <si>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</si>
  <si>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</si>
  <si>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</si>
  <si>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</si>
  <si>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</si>
  <si>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</si>
  <si>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</si>
  <si>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</si>
  <si>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</si>
  <si>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</si>
  <si>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</si>
  <si>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</si>
  <si>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</si>
  <si>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</si>
  <si>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</si>
  <si>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</si>
  <si>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</si>
  <si>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</si>
  <si>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</si>
  <si>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</si>
  <si>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</si>
  <si>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</si>
  <si>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</si>
  <si>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</si>
  <si>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</si>
  <si>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</si>
  <si>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</si>
  <si>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</si>
  <si>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</si>
  <si>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</si>
  <si>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</si>
  <si>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</si>
  <si>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</si>
  <si>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</si>
  <si>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</si>
  <si>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</si>
  <si>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</si>
  <si>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</si>
  <si>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</si>
  <si>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</si>
  <si>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</si>
  <si>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</si>
  <si>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</si>
  <si>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</si>
  <si>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</si>
  <si>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</si>
  <si>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</si>
  <si>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</si>
  <si>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</si>
  <si>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</si>
  <si>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</si>
  <si>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</si>
  <si>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</si>
  <si>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</si>
  <si>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</si>
  <si>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</si>
  <si>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</si>
  <si>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</si>
  <si>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</si>
  <si>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</si>
  <si>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</si>
  <si>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</si>
  <si>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</si>
  <si>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</si>
  <si>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</si>
  <si>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</si>
  <si>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</si>
  <si>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</si>
  <si>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</si>
  <si>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</si>
  <si>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</si>
  <si>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</si>
  <si>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</si>
  <si>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</si>
  <si>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</si>
  <si>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</si>
  <si>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</si>
  <si>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</si>
  <si>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</si>
  <si>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</si>
  <si>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</si>
  <si>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</si>
  <si>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</si>
  <si>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</si>
  <si>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</si>
  <si>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</si>
  <si>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</si>
  <si>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</si>
  <si>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</si>
  <si>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</si>
  <si>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</si>
  <si>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</si>
  <si>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</si>
  <si>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</si>
  <si>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</si>
  <si>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</si>
  <si>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</si>
  <si>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</si>
  <si>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</si>
  <si>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</si>
  <si>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</si>
  <si>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</si>
  <si>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</si>
  <si>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</si>
  <si>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</si>
  <si>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</si>
  <si>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</si>
  <si>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</si>
  <si>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</si>
  <si>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</si>
  <si>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</si>
  <si>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</si>
  <si>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</si>
  <si>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</si>
  <si>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</si>
  <si>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</si>
  <si>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</si>
  <si>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</si>
  <si>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</si>
  <si>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</si>
  <si>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</si>
  <si>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</si>
  <si>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</si>
  <si>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</si>
  <si>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</si>
  <si>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</si>
  <si>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</si>
  <si>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</si>
  <si>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</si>
  <si>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</si>
  <si>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</si>
  <si>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</si>
  <si>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</si>
  <si>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</si>
  <si>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</si>
  <si>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</si>
  <si>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</si>
  <si>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</si>
  <si>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</si>
  <si>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</si>
  <si>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</si>
  <si>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</si>
  <si>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</si>
  <si>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</si>
  <si>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</si>
  <si>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</si>
  <si>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</si>
  <si>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</si>
  <si>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</si>
  <si>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</si>
  <si>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</si>
  <si>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</si>
  <si>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</si>
  <si>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</si>
  <si>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</si>
  <si>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</si>
  <si>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</si>
  <si>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</si>
  <si>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</si>
  <si>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</si>
  <si>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</si>
  <si>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</si>
  <si>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</si>
  <si>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</si>
  <si>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</si>
  <si>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</si>
  <si>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</si>
  <si>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</si>
  <si>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</si>
  <si>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</si>
  <si>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</si>
  <si>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</si>
  <si>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</si>
  <si>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</si>
  <si>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</si>
  <si>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</si>
  <si>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</si>
  <si>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</si>
  <si>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</si>
  <si>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</si>
  <si>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</si>
  <si>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</si>
  <si>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</si>
  <si>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</si>
  <si>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</si>
  <si>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</si>
  <si>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</si>
  <si>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</si>
  <si>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</si>
  <si>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</si>
  <si>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</si>
  <si>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</si>
  <si>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</si>
  <si>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</si>
  <si>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</si>
  <si>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</si>
  <si>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</si>
  <si>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</si>
  <si>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</si>
  <si>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</si>
  <si>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</si>
  <si>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</si>
  <si>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</si>
  <si>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</si>
  <si>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</si>
  <si>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</si>
  <si>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</si>
  <si>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</si>
  <si>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</si>
  <si>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</si>
  <si>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</si>
  <si>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</si>
  <si>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</si>
  <si>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</si>
  <si>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</si>
  <si>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</si>
  <si>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</si>
  <si>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</si>
  <si>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</si>
  <si>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</si>
  <si>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</si>
  <si>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</si>
  <si>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</si>
  <si>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</si>
  <si>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</si>
  <si>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</si>
  <si>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</si>
  <si>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</si>
  <si>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</si>
  <si>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</si>
  <si>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</si>
  <si>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</si>
  <si>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</si>
  <si>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</si>
  <si>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</si>
  <si>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</si>
  <si>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</si>
  <si>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</si>
  <si>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</si>
  <si>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</si>
  <si>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</si>
  <si>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</si>
  <si>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</si>
  <si>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</si>
  <si>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</si>
  <si>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</si>
  <si>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</si>
  <si>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</si>
  <si>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</si>
  <si>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</si>
  <si>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</si>
  <si>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</si>
  <si>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</si>
  <si>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</si>
  <si>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</si>
  <si>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</si>
  <si>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</si>
  <si>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</si>
  <si>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</si>
  <si>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</si>
  <si>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</si>
  <si>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</si>
  <si>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</si>
  <si>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</si>
  <si>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</si>
  <si>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</si>
  <si>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</si>
  <si>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</si>
  <si>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</si>
  <si>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</si>
  <si>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</si>
  <si>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</si>
  <si>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</si>
  <si>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</si>
  <si>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</si>
  <si>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</si>
  <si>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</si>
  <si>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</si>
  <si>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</si>
  <si>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</si>
  <si>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</si>
  <si>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</si>
  <si>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</si>
  <si>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</si>
  <si>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</si>
  <si>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</si>
  <si>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</si>
  <si>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</si>
  <si>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</si>
  <si>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</si>
  <si>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</si>
  <si>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</si>
  <si>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</si>
  <si>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</si>
  <si>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</si>
  <si>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</si>
  <si>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</si>
  <si>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</si>
  <si>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</si>
  <si>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</si>
  <si>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</si>
  <si>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</si>
  <si>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</si>
  <si>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</si>
  <si>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</si>
  <si>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</si>
  <si>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</si>
  <si>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</si>
  <si>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</si>
  <si>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</si>
  <si>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</si>
  <si>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</si>
  <si>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</si>
  <si>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</si>
  <si>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</si>
  <si>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</si>
  <si>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</si>
  <si>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</si>
  <si>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</si>
  <si>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</si>
  <si>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</si>
  <si>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</si>
  <si>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</si>
  <si>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</si>
  <si>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</si>
  <si>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</si>
  <si>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</si>
  <si>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</si>
  <si>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</si>
  <si>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</si>
  <si>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</si>
  <si>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</si>
  <si>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</si>
  <si>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</si>
  <si>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</si>
  <si>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</si>
  <si>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</si>
  <si>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</si>
  <si>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</si>
  <si>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</si>
  <si>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</si>
  <si>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</si>
  <si>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</si>
  <si>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</si>
  <si>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</si>
  <si>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</si>
  <si>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</si>
  <si>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</si>
  <si>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</si>
  <si>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</si>
  <si>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</si>
  <si>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</si>
  <si>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</si>
  <si>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</si>
  <si>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</si>
  <si>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</si>
  <si>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</si>
  <si>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</si>
  <si>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</si>
  <si>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</si>
  <si>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</si>
  <si>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</si>
  <si>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</si>
  <si>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</si>
  <si>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</si>
  <si>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</si>
  <si>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</si>
  <si>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</si>
  <si>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</si>
  <si>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</si>
  <si>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</si>
  <si>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</si>
  <si>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</si>
  <si>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</si>
  <si>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</si>
  <si>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</si>
  <si>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</si>
  <si>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</si>
  <si>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</si>
  <si>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</si>
  <si>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</si>
  <si>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</si>
  <si>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</si>
  <si>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</si>
  <si>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</si>
  <si>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</si>
  <si>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</si>
  <si>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</si>
  <si>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</si>
  <si>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</si>
  <si>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</si>
  <si>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</si>
  <si>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</si>
  <si>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</si>
  <si>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</si>
  <si>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</si>
  <si>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</si>
  <si>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</si>
  <si>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</si>
  <si>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</si>
  <si>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</si>
  <si>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</si>
  <si>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</si>
  <si>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</si>
  <si>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</si>
  <si>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</si>
  <si>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</si>
  <si>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</si>
  <si>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</si>
  <si>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</si>
  <si>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</si>
  <si>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</si>
  <si>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</si>
  <si>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</si>
  <si>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</si>
  <si>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</si>
  <si>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</si>
  <si>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</si>
  <si>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</si>
  <si>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</si>
  <si>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</si>
  <si>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</si>
  <si>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</si>
  <si>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</si>
  <si>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</si>
  <si>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</si>
  <si>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</si>
  <si>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</si>
  <si>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</si>
  <si>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</si>
  <si>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</si>
  <si>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</si>
  <si>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</si>
  <si>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</si>
  <si>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</si>
  <si>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</si>
  <si>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</si>
  <si>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</si>
  <si>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</si>
  <si>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</si>
  <si>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</si>
  <si>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</si>
  <si>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</si>
  <si>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</si>
  <si>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</si>
  <si>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</si>
  <si>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</si>
  <si>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</si>
  <si>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</si>
  <si>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</si>
  <si>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</si>
  <si>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</si>
  <si>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</si>
  <si>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</si>
  <si>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</si>
  <si>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</si>
  <si>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</si>
  <si>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</si>
  <si>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</si>
  <si>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</si>
  <si>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</si>
  <si>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</si>
  <si>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</si>
  <si>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</si>
  <si>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</si>
  <si>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</si>
  <si>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</si>
  <si>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</si>
  <si>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</si>
  <si>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</si>
  <si>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</si>
  <si>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</si>
  <si>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</si>
  <si>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</si>
  <si>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</si>
  <si>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</si>
  <si>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</si>
  <si>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</si>
  <si>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</si>
  <si>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</si>
  <si>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</si>
  <si>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</si>
  <si>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</si>
  <si>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</si>
  <si>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</si>
  <si>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</si>
  <si>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</si>
  <si>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</si>
  <si>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</si>
  <si>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</si>
  <si>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</si>
  <si>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</si>
  <si>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</si>
  <si>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</si>
  <si>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</si>
  <si>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</si>
  <si>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</si>
  <si>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</si>
  <si>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</si>
  <si>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</si>
  <si>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</si>
  <si>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</si>
  <si>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</si>
  <si>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</si>
  <si>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</si>
  <si>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</si>
  <si>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</si>
  <si>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</si>
  <si>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</si>
  <si>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</si>
  <si>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</si>
  <si>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</si>
  <si>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</si>
  <si>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</si>
  <si>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</si>
  <si>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</si>
  <si>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</si>
  <si>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</si>
  <si>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</si>
  <si>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</si>
  <si>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</si>
  <si>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</si>
  <si>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</si>
  <si>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</si>
  <si>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</si>
  <si>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</si>
  <si>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</si>
  <si>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Summa, kas atskaitāma no ar tīrvērtes darbībām saistītajām kvalificētajām saistībām</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</si>
  <si>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</si>
  <si>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</si>
  <si>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</si>
  <si>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</si>
  <si>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</si>
  <si>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</si>
  <si>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</si>
  <si>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</si>
  <si>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</si>
  <si>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</si>
  <si>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</si>
  <si>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</si>
  <si>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</si>
  <si>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</si>
  <si>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</si>
  <si>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</si>
  <si>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</si>
  <si>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</si>
  <si>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</si>
  <si>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</si>
  <si>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</si>
  <si>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</si>
  <si>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</si>
  <si>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</si>
  <si>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</si>
  <si>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</si>
  <si>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</si>
  <si>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</si>
  <si>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</si>
  <si>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</si>
  <si>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</si>
  <si>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</si>
  <si>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</si>
  <si>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</si>
  <si>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</si>
  <si>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</si>
  <si>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</si>
  <si>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</si>
  <si>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</si>
  <si>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</si>
  <si>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</si>
  <si>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</si>
  <si>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</si>
  <si>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</si>
  <si>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</si>
  <si>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</si>
  <si>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</si>
  <si>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</si>
  <si>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</si>
  <si>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</si>
  <si>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</si>
  <si>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</si>
  <si>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</si>
  <si>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</si>
  <si>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</si>
  <si>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</si>
  <si>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</si>
  <si>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</si>
  <si>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</si>
  <si>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</si>
  <si>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</si>
  <si>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</si>
  <si>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</si>
  <si>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</si>
  <si>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</si>
  <si>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</si>
  <si>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</si>
  <si>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</si>
  <si>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</si>
  <si>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</si>
  <si>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</si>
  <si>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</si>
  <si>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</si>
  <si>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</si>
  <si>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</si>
  <si>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</si>
  <si>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</si>
  <si>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</si>
  <si>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</si>
  <si>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</si>
  <si>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</si>
  <si>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</si>
  <si>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</si>
  <si>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</si>
  <si>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</si>
  <si>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</si>
  <si>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</si>
  <si>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</si>
  <si>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</si>
  <si>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</si>
  <si>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</si>
  <si>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</si>
  <si>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</si>
  <si>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</si>
  <si>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</si>
  <si>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</si>
  <si>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</si>
  <si>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</si>
  <si>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</si>
  <si>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</si>
  <si>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</si>
  <si>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</si>
  <si>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</si>
  <si>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</si>
  <si>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</si>
  <si>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</si>
  <si>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</si>
  <si>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</si>
  <si>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</si>
  <si>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</si>
  <si>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</si>
  <si>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</si>
  <si>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</si>
  <si>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</si>
  <si>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</si>
  <si>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</si>
  <si>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</si>
  <si>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</si>
  <si>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</si>
  <si>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</si>
  <si>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</si>
  <si>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</si>
  <si>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</si>
  <si>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</si>
  <si>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</si>
  <si>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</si>
  <si>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</si>
  <si>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</si>
  <si>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</si>
  <si>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</si>
  <si>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</si>
  <si>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</si>
  <si>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</si>
  <si>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</si>
  <si>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</si>
  <si>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</si>
  <si>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</si>
  <si>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</si>
  <si>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</si>
  <si>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</si>
  <si>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</si>
  <si>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</si>
  <si>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</si>
  <si>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</si>
  <si>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</si>
  <si>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</si>
  <si>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</si>
  <si>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</si>
  <si>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</si>
  <si>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</si>
  <si>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</si>
  <si>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</si>
  <si>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</si>
  <si>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</si>
  <si>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</si>
  <si>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</si>
  <si>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</si>
  <si>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</si>
  <si>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</si>
  <si>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</si>
  <si>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</si>
  <si>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</si>
  <si>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</si>
  <si>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</si>
  <si>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</si>
  <si>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</si>
  <si>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</si>
  <si>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</si>
  <si>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</si>
  <si>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</si>
  <si>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</si>
  <si>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</si>
  <si>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</si>
  <si>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</si>
  <si>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</si>
  <si>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</si>
  <si>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</si>
  <si>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</si>
  <si>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</si>
  <si>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</si>
  <si>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</si>
  <si>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</si>
  <si>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</si>
  <si>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</si>
  <si>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</si>
  <si>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</si>
  <si>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</si>
  <si>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</si>
  <si>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</si>
  <si>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</si>
  <si>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</si>
  <si>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</si>
  <si>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</si>
  <si>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</si>
  <si>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</si>
  <si>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</si>
  <si>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</si>
  <si>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</si>
  <si>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</si>
  <si>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</si>
  <si>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</si>
  <si>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</si>
  <si>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</si>
  <si>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</si>
  <si>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</si>
  <si>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</si>
  <si>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</si>
  <si>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</si>
  <si>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</si>
  <si>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</si>
  <si>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</si>
  <si>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</si>
  <si>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</si>
  <si>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</si>
  <si>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</si>
  <si>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</si>
  <si>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</si>
  <si>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</si>
  <si>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</si>
  <si>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</si>
  <si>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</si>
  <si>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</si>
  <si>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</si>
  <si>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</si>
  <si>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</si>
  <si>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</si>
  <si>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</si>
  <si>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</si>
  <si>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</si>
  <si>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</si>
  <si>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</si>
  <si>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</si>
  <si>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</si>
  <si>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</si>
  <si>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</si>
  <si>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</si>
  <si>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</si>
  <si>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</si>
  <si>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</si>
  <si>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</si>
  <si>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</si>
  <si>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</si>
  <si>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</si>
  <si>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</si>
  <si>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</si>
  <si>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</si>
  <si>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</si>
  <si>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</si>
  <si>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</si>
  <si>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</si>
  <si>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</si>
  <si>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</si>
  <si>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</si>
  <si>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</si>
  <si>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</si>
  <si>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</si>
  <si>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</si>
  <si>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</si>
  <si>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</si>
  <si>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</si>
  <si>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</si>
  <si>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</si>
  <si>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</si>
  <si>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</si>
  <si>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</si>
  <si>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</si>
  <si>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</si>
  <si>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</si>
  <si>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</si>
  <si>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</si>
  <si>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</si>
  <si>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</si>
  <si>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</si>
  <si>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</si>
  <si>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</si>
  <si>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</si>
  <si>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</si>
  <si>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</si>
  <si>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</si>
  <si>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</si>
  <si>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</si>
  <si>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</si>
  <si>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</si>
  <si>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</si>
  <si>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</si>
  <si>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</si>
  <si>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</si>
  <si>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</si>
  <si>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</si>
  <si>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</si>
  <si>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</si>
  <si>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</si>
  <si>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</si>
  <si>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</si>
  <si>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</si>
  <si>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</si>
  <si>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</si>
  <si>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</si>
  <si>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</si>
  <si>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</si>
  <si>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</si>
  <si>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</si>
  <si>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</si>
  <si>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</si>
  <si>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</si>
  <si>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</si>
  <si>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</si>
  <si>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</si>
  <si>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</si>
  <si>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</si>
  <si>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</si>
  <si>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</si>
  <si>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</si>
  <si>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</si>
  <si>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</si>
  <si>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</si>
  <si>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</si>
  <si>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</si>
  <si>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</si>
  <si>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</si>
  <si>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</si>
  <si>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</si>
  <si>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</si>
  <si>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</si>
  <si>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</si>
  <si>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</si>
  <si>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</si>
  <si>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</si>
  <si>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</si>
  <si>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«παράγωγα»: βλέπε 2C1</t>
  </si>
  <si>
    <t>. «dérivés»: voir 2C1</t>
  </si>
  <si>
    <t>. “Derivati”: cfr. 2C1.</t>
  </si>
  <si>
    <t>. ‘atvasinātie instrumenti’: skatīt 2C1</t>
  </si>
  <si>
    <t>. 'derivaten’: zie veld 2C1</t>
  </si>
  <si>
    <t>. „Izvedeni finančni instrumenti“: glej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</si>
  <si>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</si>
  <si>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</si>
  <si>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</si>
  <si>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</si>
  <si>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</si>
  <si>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</si>
  <si>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</si>
  <si>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</si>
  <si>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</si>
  <si>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</si>
  <si>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</si>
  <si>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</si>
  <si>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</si>
  <si>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</si>
  <si>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</si>
  <si>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</si>
  <si>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</si>
  <si>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</si>
  <si>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</si>
  <si>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</si>
  <si>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</si>
  <si>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</si>
  <si>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</si>
  <si>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</si>
  <si>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</si>
  <si>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</si>
  <si>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</si>
  <si>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</si>
  <si>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</si>
  <si>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</si>
  <si>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</si>
  <si>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</si>
  <si>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</si>
  <si>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</si>
  <si>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</si>
  <si>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</si>
  <si>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</si>
  <si>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</si>
  <si>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</si>
  <si>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</si>
  <si>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</si>
  <si>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</si>
  <si>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</si>
  <si>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</si>
  <si>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</si>
  <si>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</si>
  <si>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</si>
  <si>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</si>
  <si>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</si>
  <si>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</si>
  <si>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</si>
  <si>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</si>
  <si>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</si>
  <si>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</si>
  <si>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</si>
  <si>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</si>
  <si>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</si>
  <si>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</si>
  <si>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</si>
  <si>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</si>
  <si>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</si>
  <si>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</si>
  <si>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</si>
  <si>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</si>
  <si>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</si>
  <si>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</si>
  <si>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</si>
  <si>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</si>
  <si>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</si>
  <si>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</si>
  <si>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</si>
  <si>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</si>
  <si>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</si>
  <si>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</si>
  <si>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</si>
  <si>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</si>
  <si>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</si>
  <si>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</si>
  <si>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</si>
  <si>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</si>
  <si>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</si>
  <si>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</si>
  <si>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</si>
  <si>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</si>
  <si>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</si>
  <si>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</si>
  <si>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</si>
  <si>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</si>
  <si>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</si>
  <si>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</si>
  <si>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</si>
  <si>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</si>
  <si>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</si>
  <si>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</si>
  <si>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</si>
  <si>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</si>
  <si>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</si>
  <si>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</si>
  <si>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</si>
  <si>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</si>
  <si>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</si>
  <si>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</si>
  <si>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</si>
  <si>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</si>
  <si>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</si>
  <si>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</si>
  <si>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</si>
  <si>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</si>
  <si>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</si>
  <si>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</si>
  <si>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</si>
  <si>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</si>
  <si>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</si>
  <si>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</si>
  <si>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</si>
  <si>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</si>
  <si>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</si>
  <si>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</si>
  <si>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</si>
  <si>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</si>
  <si>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</si>
  <si>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</si>
  <si>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</si>
  <si>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</si>
  <si>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</si>
  <si>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</si>
  <si>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</si>
  <si>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</si>
  <si>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</si>
  <si>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</si>
  <si>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</si>
  <si>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</si>
  <si>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</si>
  <si>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</si>
  <si>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</si>
  <si>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</si>
  <si>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</si>
  <si>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</si>
  <si>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</si>
  <si>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</si>
  <si>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</si>
  <si>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</si>
  <si>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</si>
  <si>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</si>
  <si>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</si>
  <si>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</si>
  <si>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</si>
  <si>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</si>
  <si>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</si>
  <si>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</si>
  <si>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</si>
  <si>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</si>
  <si>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</si>
  <si>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</si>
  <si>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</si>
  <si>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</si>
  <si>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</si>
  <si>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</si>
  <si>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</si>
  <si>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</si>
  <si>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</si>
  <si>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</si>
  <si>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</si>
  <si>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</si>
  <si>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</si>
  <si>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</si>
  <si>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</si>
  <si>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</si>
  <si>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</si>
  <si>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</si>
  <si>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</si>
  <si>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</si>
  <si>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</si>
  <si>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</si>
  <si>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</si>
  <si>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</si>
  <si>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</si>
  <si>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</si>
  <si>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</si>
  <si>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</si>
  <si>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</si>
  <si>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</si>
  <si>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</si>
  <si>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</si>
  <si>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</si>
  <si>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</si>
  <si>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</si>
  <si>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</si>
  <si>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</si>
  <si>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</si>
  <si>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</si>
  <si>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</si>
  <si>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</si>
  <si>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</si>
  <si>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</si>
  <si>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</si>
  <si>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</si>
  <si>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</si>
  <si>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</si>
  <si>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</si>
  <si>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</si>
  <si>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</si>
  <si>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</si>
  <si>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</si>
  <si>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</si>
  <si>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</si>
  <si>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</si>
  <si>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</si>
  <si>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</si>
  <si>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</si>
  <si>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</si>
  <si>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</si>
  <si>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</si>
  <si>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</si>
  <si>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</si>
  <si>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</si>
  <si>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</si>
  <si>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</si>
  <si>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</si>
  <si>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</si>
  <si>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</si>
  <si>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</si>
  <si>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</si>
  <si>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</si>
  <si>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</si>
  <si>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</si>
  <si>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</si>
  <si>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</si>
  <si>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</si>
  <si>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</si>
  <si>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</si>
  <si>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</si>
  <si>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</si>
  <si>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</si>
  <si>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</si>
  <si>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</si>
  <si>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</si>
  <si>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</si>
  <si>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</si>
  <si>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</si>
  <si>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</si>
  <si>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</si>
  <si>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</si>
  <si>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</si>
  <si>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</si>
  <si>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</si>
  <si>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</si>
  <si>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</si>
  <si>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</si>
  <si>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</si>
  <si>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</si>
  <si>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</si>
  <si>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</si>
  <si>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</si>
  <si>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</si>
  <si>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</si>
  <si>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</si>
  <si>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</si>
  <si>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</si>
  <si>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</si>
  <si>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</si>
  <si>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</si>
  <si>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</si>
  <si>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</si>
  <si>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</si>
  <si>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</si>
  <si>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</si>
  <si>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</si>
  <si>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</si>
  <si>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</si>
  <si>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</si>
  <si>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</si>
  <si>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</si>
  <si>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</si>
  <si>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</si>
  <si>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</si>
  <si>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</si>
  <si>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</si>
  <si>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</si>
  <si>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</si>
  <si>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</si>
  <si>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</si>
  <si>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</si>
  <si>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</si>
  <si>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</si>
  <si>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</si>
  <si>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</si>
  <si>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</si>
  <si>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</si>
  <si>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</si>
  <si>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</si>
  <si>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</si>
  <si>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</si>
  <si>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</si>
  <si>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</si>
  <si>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</si>
  <si>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</si>
  <si>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</si>
  <si>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</si>
  <si>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</si>
  <si>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</si>
  <si>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</si>
  <si>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</si>
  <si>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</si>
  <si>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</si>
  <si>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</si>
  <si>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</si>
  <si>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</si>
  <si>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</si>
  <si>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</si>
  <si>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</si>
  <si>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</si>
  <si>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</si>
  <si>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</si>
  <si>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</si>
  <si>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</si>
  <si>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</si>
  <si>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</si>
  <si>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</si>
  <si>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</si>
  <si>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</si>
  <si>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</si>
  <si>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</si>
  <si>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</si>
  <si>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</si>
  <si>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</si>
  <si>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</si>
  <si>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</si>
  <si>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</si>
  <si>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</si>
  <si>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</si>
  <si>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</si>
  <si>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</si>
  <si>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</si>
  <si>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</si>
  <si>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</si>
  <si>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</si>
  <si>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</si>
  <si>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</si>
  <si>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</si>
  <si>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</si>
  <si>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</si>
  <si>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</si>
  <si>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</si>
  <si>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</si>
  <si>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</si>
  <si>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</si>
  <si>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</si>
  <si>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</si>
  <si>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</si>
  <si>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</si>
  <si>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</si>
  <si>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</si>
  <si>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</si>
  <si>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</si>
  <si>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</si>
  <si>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</si>
  <si>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</si>
  <si>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</si>
  <si>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</si>
  <si>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</si>
  <si>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</si>
  <si>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</si>
  <si>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</si>
  <si>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</si>
  <si>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</si>
  <si>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</si>
  <si>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</si>
  <si>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</si>
  <si>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</si>
  <si>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</si>
  <si>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</si>
  <si>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</si>
  <si>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</si>
  <si>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</si>
  <si>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</si>
  <si>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</si>
  <si>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</si>
  <si>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</si>
  <si>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</si>
  <si>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</si>
  <si>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</si>
  <si>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</si>
  <si>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</si>
  <si>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</si>
  <si>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</si>
  <si>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</si>
  <si>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</si>
  <si>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</si>
  <si>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</si>
  <si>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</si>
  <si>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</si>
  <si>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</si>
  <si>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</si>
  <si>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</si>
  <si>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</si>
  <si>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</si>
  <si>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</si>
  <si>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</si>
  <si>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</si>
  <si>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</si>
  <si>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</si>
  <si>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</si>
  <si>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</si>
  <si>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</si>
  <si>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</si>
  <si>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</si>
  <si>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</si>
  <si>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</si>
  <si>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</si>
  <si>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</si>
  <si>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</si>
  <si>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</si>
  <si>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</si>
  <si>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</si>
  <si>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</si>
  <si>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</si>
  <si>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</si>
  <si>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</si>
  <si>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</si>
  <si>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</si>
  <si>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</si>
  <si>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</si>
  <si>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</si>
  <si>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</si>
  <si>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</si>
  <si>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</si>
  <si>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</si>
  <si>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</si>
  <si>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</si>
  <si>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</si>
  <si>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</si>
  <si>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</si>
  <si>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</si>
  <si>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</si>
  <si>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</si>
  <si>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</si>
  <si>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</si>
  <si>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</si>
  <si>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</si>
  <si>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</si>
  <si>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</si>
  <si>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</si>
  <si>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</si>
  <si>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</si>
  <si>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</si>
  <si>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</si>
  <si>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</si>
  <si>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</si>
  <si>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</si>
  <si>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</si>
  <si>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</si>
  <si>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</si>
  <si>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</si>
  <si>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</si>
  <si>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</si>
  <si>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</si>
  <si>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</si>
  <si>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</si>
  <si>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</si>
  <si>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</si>
  <si>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</si>
  <si>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</si>
  <si>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</si>
  <si>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</si>
  <si>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Guidance_1A6_Tab1</t>
  </si>
  <si>
    <t>F24</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</si>
  <si>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</si>
  <si>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</si>
  <si>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</si>
  <si>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</si>
  <si>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</si>
  <si>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</si>
  <si>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</si>
  <si>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</si>
  <si>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</si>
  <si>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</si>
  <si>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</si>
  <si>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</si>
  <si>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</si>
  <si>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</si>
  <si>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</si>
  <si>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</si>
  <si>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</si>
  <si>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</si>
  <si>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</si>
  <si>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</si>
  <si>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</si>
  <si>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</si>
  <si>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</si>
  <si>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</si>
  <si>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</si>
  <si>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</si>
  <si>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</si>
  <si>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</si>
  <si>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</si>
  <si>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</si>
  <si>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</si>
  <si>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</si>
  <si>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</si>
  <si>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</si>
  <si>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</si>
  <si>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</si>
  <si>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</si>
  <si>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</si>
  <si>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</si>
  <si>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</si>
  <si>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</si>
  <si>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</si>
  <si>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</si>
  <si>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</si>
  <si>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</si>
  <si>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</si>
  <si>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</si>
  <si>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</si>
  <si>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</si>
  <si>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</si>
  <si>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</si>
  <si>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</si>
  <si>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</si>
  <si>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</si>
  <si>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</si>
  <si>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</si>
  <si>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</si>
  <si>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</si>
  <si>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</si>
  <si>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</si>
  <si>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</si>
  <si>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</si>
  <si>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</si>
  <si>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</si>
  <si>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</si>
  <si>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</si>
  <si>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</si>
  <si>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</si>
  <si>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</si>
  <si>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Guidance_1C3_Tab1</t>
  </si>
  <si>
    <t>F44</t>
  </si>
  <si>
    <t>Guidance_1C4_Tab1</t>
  </si>
  <si>
    <t>F45</t>
  </si>
  <si>
    <t>Guidance_1C5_Tab1</t>
  </si>
  <si>
    <t>F46</t>
  </si>
  <si>
    <t>Guidance_1C6_Tab1</t>
  </si>
  <si>
    <t>F47</t>
  </si>
  <si>
    <t>Guidance_1C7_Tab1</t>
  </si>
  <si>
    <t>F48</t>
  </si>
  <si>
    <t>Guidance_1C8_Tab1</t>
  </si>
  <si>
    <t>F49</t>
  </si>
  <si>
    <t>Guidance_1C9_Tab1</t>
  </si>
  <si>
    <t>F50</t>
  </si>
  <si>
    <t>Guidance_1C10_Tab1</t>
  </si>
  <si>
    <t>F51</t>
  </si>
  <si>
    <t>Guidance_1D1_Tab1</t>
  </si>
  <si>
    <t>F57</t>
  </si>
  <si>
    <t>Guidance_1D2_Tab1</t>
  </si>
  <si>
    <t>F58</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</si>
  <si>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</si>
  <si>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</si>
  <si>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</si>
  <si>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</si>
  <si>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</si>
  <si>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</si>
  <si>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</si>
  <si>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</si>
  <si>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</si>
  <si>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</si>
  <si>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</si>
  <si>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</si>
  <si>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</si>
  <si>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</si>
  <si>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</si>
  <si>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</si>
  <si>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</si>
  <si>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</si>
  <si>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</si>
  <si>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</si>
  <si>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</si>
  <si>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</si>
  <si>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Dit veld wordt automatisch gegenereerd door toepassing van de vereenvoudigde forfaitaire methode als gedefinieerd in de definitie.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</si>
  <si>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</si>
  <si>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</si>
  <si>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</si>
  <si>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</si>
  <si>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</si>
  <si>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</si>
  <si>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</si>
  <si>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</si>
  <si>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</si>
  <si>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</si>
  <si>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</si>
  <si>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</si>
  <si>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</si>
  <si>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</si>
  <si>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</si>
  <si>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</si>
  <si>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</si>
  <si>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</si>
  <si>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</si>
  <si>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</si>
  <si>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</si>
  <si>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</si>
  <si>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</si>
  <si>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</si>
  <si>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</si>
  <si>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</si>
  <si>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</si>
  <si>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</si>
  <si>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</si>
  <si>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</si>
  <si>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</si>
  <si>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</si>
  <si>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</si>
  <si>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</si>
  <si>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</si>
  <si>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</si>
  <si>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</si>
  <si>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</si>
  <si>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</si>
  <si>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</si>
  <si>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</si>
  <si>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</si>
  <si>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</si>
  <si>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</si>
  <si>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</si>
  <si>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</si>
  <si>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</si>
  <si>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</si>
  <si>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</si>
  <si>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</si>
  <si>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</si>
  <si>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</si>
  <si>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</si>
  <si>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</si>
  <si>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</si>
  <si>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</si>
  <si>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</si>
  <si>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</si>
  <si>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</si>
  <si>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</si>
  <si>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</si>
  <si>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</si>
  <si>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</si>
  <si>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</si>
  <si>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</si>
  <si>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</si>
  <si>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</si>
  <si>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</si>
  <si>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</si>
  <si>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</si>
  <si>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</si>
  <si>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</si>
  <si>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</si>
  <si>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</si>
  <si>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</si>
  <si>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</si>
  <si>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</si>
  <si>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</si>
  <si>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</si>
  <si>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</si>
  <si>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</si>
  <si>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</si>
  <si>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</si>
  <si>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</si>
  <si>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</si>
  <si>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</si>
  <si>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</si>
  <si>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</si>
  <si>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</si>
  <si>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</si>
  <si>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</si>
  <si>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</si>
  <si>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</si>
  <si>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</si>
  <si>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</si>
  <si>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</si>
  <si>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</si>
  <si>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</si>
  <si>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</si>
  <si>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</si>
  <si>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</si>
  <si>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</si>
  <si>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</si>
  <si>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</si>
  <si>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</si>
  <si>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</si>
  <si>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</si>
  <si>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</si>
  <si>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</si>
  <si>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</si>
  <si>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</si>
  <si>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</si>
  <si>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</si>
  <si>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</si>
  <si>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</si>
  <si>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</si>
  <si>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</si>
  <si>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</si>
  <si>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</si>
  <si>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</si>
  <si>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</si>
  <si>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</si>
  <si>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</si>
  <si>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</si>
  <si>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</si>
  <si>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</si>
  <si>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</si>
  <si>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</si>
  <si>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</si>
  <si>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</si>
  <si>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</si>
  <si>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</si>
  <si>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</si>
  <si>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</si>
  <si>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</si>
  <si>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</si>
  <si>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</si>
  <si>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</si>
  <si>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</si>
  <si>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</si>
  <si>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</si>
  <si>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</si>
  <si>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</si>
  <si>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</si>
  <si>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</si>
  <si>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</si>
  <si>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</si>
  <si>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</si>
  <si>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</si>
  <si>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</si>
  <si>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</si>
  <si>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</si>
  <si>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</si>
  <si>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</si>
  <si>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</si>
  <si>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</si>
  <si>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</si>
  <si>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</si>
  <si>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</si>
  <si>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</si>
  <si>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</si>
  <si>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</si>
  <si>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</si>
  <si>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</si>
  <si>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</si>
  <si>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</si>
  <si>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</si>
  <si>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</si>
  <si>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</si>
  <si>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</si>
  <si>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</si>
  <si>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</si>
  <si>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</si>
  <si>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</si>
  <si>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</si>
  <si>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</si>
  <si>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</si>
  <si>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</si>
  <si>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</si>
  <si>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</si>
  <si>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</si>
  <si>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</si>
  <si>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</si>
  <si>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</si>
  <si>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</si>
  <si>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</si>
  <si>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</si>
  <si>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</si>
  <si>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</si>
  <si>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</si>
  <si>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</si>
  <si>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</si>
  <si>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</si>
  <si>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</si>
  <si>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</si>
  <si>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</si>
  <si>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</si>
  <si>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</si>
  <si>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</si>
  <si>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</si>
  <si>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</si>
  <si>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</si>
  <si>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</si>
  <si>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</si>
  <si>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</si>
  <si>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</si>
  <si>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</si>
  <si>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</si>
  <si>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</si>
  <si>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</si>
  <si>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</si>
  <si>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</si>
  <si>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</si>
  <si>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</si>
  <si>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</si>
  <si>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</si>
  <si>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</si>
  <si>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</si>
  <si>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</si>
  <si>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</si>
  <si>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</si>
  <si>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</si>
  <si>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</si>
  <si>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In aanmerking komende passiva die verband houden met CSD-activiteiten (zie definitie) die voortvloeien uit derivatencontracten (zie definitie in 2C1). Hefboomratiomethode dient te worden toegepast (raadpleeg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</si>
  <si>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</si>
  <si>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</si>
  <si>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</si>
  <si>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</si>
  <si>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</si>
  <si>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</si>
  <si>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</si>
  <si>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</si>
  <si>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</si>
  <si>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</si>
  <si>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</si>
  <si>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</si>
  <si>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</si>
  <si>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</si>
  <si>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</si>
  <si>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</si>
  <si>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</si>
  <si>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</si>
  <si>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</si>
  <si>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</si>
  <si>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</si>
  <si>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</si>
  <si>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</si>
  <si>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</si>
  <si>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</si>
  <si>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</si>
  <si>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</si>
  <si>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</si>
  <si>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</si>
  <si>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</si>
  <si>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</si>
  <si>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</si>
  <si>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</si>
  <si>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</si>
  <si>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</si>
  <si>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</si>
  <si>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</si>
  <si>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</si>
  <si>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</si>
  <si>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</si>
  <si>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</si>
  <si>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</si>
  <si>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</si>
  <si>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</si>
  <si>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</si>
  <si>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</si>
  <si>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</si>
  <si>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</si>
  <si>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</si>
  <si>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</si>
  <si>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</si>
  <si>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</si>
  <si>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</si>
  <si>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</si>
  <si>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</si>
  <si>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</si>
  <si>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</si>
  <si>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</si>
  <si>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</si>
  <si>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</si>
  <si>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</si>
  <si>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</si>
  <si>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</si>
  <si>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</si>
  <si>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</si>
  <si>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</si>
  <si>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</si>
  <si>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</si>
  <si>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</si>
  <si>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</si>
  <si>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</si>
  <si>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</si>
  <si>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</si>
  <si>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</si>
  <si>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</si>
  <si>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</si>
  <si>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</si>
  <si>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</si>
  <si>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</si>
  <si>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</si>
  <si>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</si>
  <si>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</si>
  <si>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</si>
  <si>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</si>
  <si>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</si>
  <si>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</si>
  <si>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</si>
  <si>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</si>
  <si>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</si>
  <si>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</si>
  <si>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</si>
  <si>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</si>
  <si>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</si>
  <si>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</si>
  <si>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</si>
  <si>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</si>
  <si>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</si>
  <si>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</si>
  <si>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</si>
  <si>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</si>
  <si>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</si>
  <si>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</si>
  <si>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</si>
  <si>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</si>
  <si>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</si>
  <si>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</si>
  <si>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</si>
  <si>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</si>
  <si>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</si>
  <si>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</si>
  <si>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</si>
  <si>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</si>
  <si>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</si>
  <si>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In aanmerking komende passiva die voortvloeien uit het houden van tegoeden of geld van cliënten (zie definitie) die voortvloeien uit derivatencontracten (zie definitie in 2C1). Hefboomratiomethode dient te worden toegepast (raadpleeg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</si>
  <si>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</si>
  <si>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</si>
  <si>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</si>
  <si>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</si>
  <si>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</si>
  <si>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</si>
  <si>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</si>
  <si>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</si>
  <si>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</si>
  <si>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</si>
  <si>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</si>
  <si>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</si>
  <si>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</si>
  <si>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</si>
  <si>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</si>
  <si>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</si>
  <si>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</si>
  <si>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</si>
  <si>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</si>
  <si>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</si>
  <si>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</si>
  <si>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</si>
  <si>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</si>
  <si>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</si>
  <si>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</si>
  <si>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</si>
  <si>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</si>
  <si>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</si>
  <si>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</si>
  <si>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</si>
  <si>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</si>
  <si>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</si>
  <si>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</si>
  <si>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</si>
  <si>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</si>
  <si>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</si>
  <si>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</si>
  <si>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</si>
  <si>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</si>
  <si>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</si>
  <si>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</si>
  <si>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</si>
  <si>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</si>
  <si>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</si>
  <si>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</si>
  <si>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</si>
  <si>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</si>
  <si>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</si>
  <si>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</si>
  <si>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</si>
  <si>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</si>
  <si>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</si>
  <si>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</si>
  <si>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</si>
  <si>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</si>
  <si>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</si>
  <si>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</si>
  <si>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</si>
  <si>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</si>
  <si>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</si>
  <si>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</si>
  <si>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</si>
  <si>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</si>
  <si>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</si>
  <si>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</si>
  <si>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</si>
  <si>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</si>
  <si>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</si>
  <si>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</si>
  <si>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</si>
  <si>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</si>
  <si>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</si>
  <si>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</si>
  <si>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</si>
  <si>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</si>
  <si>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</si>
  <si>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</si>
  <si>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</si>
  <si>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</si>
  <si>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</si>
  <si>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</si>
  <si>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</si>
  <si>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</si>
  <si>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In aanmerking komende passiva die voortvloeien uit stimuleringsleningen (zie definitie) die voortvloeien uit derivatencontracten (zie definitie in 2C1). Hefboomratiomethode dient te worden toegepast (raadpleeg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</si>
  <si>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</si>
  <si>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</si>
  <si>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</si>
  <si>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</si>
  <si>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</si>
  <si>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</si>
  <si>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</si>
  <si>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</si>
  <si>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</si>
  <si>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</si>
  <si>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</si>
  <si>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</si>
  <si>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</si>
  <si>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</si>
  <si>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</si>
  <si>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</si>
  <si>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</si>
  <si>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</si>
  <si>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</si>
  <si>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</si>
  <si>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</si>
  <si>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</si>
  <si>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</si>
  <si>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</si>
  <si>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</si>
  <si>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</si>
  <si>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</si>
  <si>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</si>
  <si>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</si>
  <si>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</si>
  <si>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</si>
  <si>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</si>
  <si>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</si>
  <si>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</si>
  <si>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</si>
  <si>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</si>
  <si>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</si>
  <si>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</si>
  <si>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</si>
  <si>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</si>
  <si>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</si>
  <si>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</si>
  <si>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</si>
  <si>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</si>
  <si>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</si>
  <si>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</si>
  <si>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</si>
  <si>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</si>
  <si>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</si>
  <si>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</si>
  <si>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</si>
  <si>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</si>
  <si>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</si>
  <si>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</si>
  <si>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</si>
  <si>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</si>
  <si>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</si>
  <si>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</si>
  <si>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</si>
  <si>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</si>
  <si>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</si>
  <si>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</si>
  <si>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</si>
  <si>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</si>
  <si>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</si>
  <si>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</si>
  <si>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</si>
  <si>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</si>
  <si>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</si>
  <si>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</si>
  <si>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</si>
  <si>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</si>
  <si>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</si>
  <si>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</si>
  <si>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</si>
  <si>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</si>
  <si>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</si>
  <si>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</si>
  <si>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</si>
  <si>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</si>
  <si>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</si>
  <si>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</si>
  <si>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</si>
  <si>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</si>
  <si>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</si>
  <si>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</si>
  <si>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</si>
  <si>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</si>
  <si>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</si>
  <si>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</si>
  <si>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</si>
  <si>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</si>
  <si>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</si>
  <si>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</si>
  <si>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</si>
  <si>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</si>
  <si>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</si>
  <si>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</si>
  <si>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</si>
  <si>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</si>
  <si>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</si>
  <si>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</si>
  <si>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</si>
  <si>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</si>
  <si>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</si>
  <si>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</si>
  <si>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</si>
  <si>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</si>
  <si>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</si>
  <si>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</si>
  <si>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</si>
  <si>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</si>
  <si>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</si>
  <si>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</si>
  <si>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</si>
  <si>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</si>
  <si>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</si>
  <si>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</si>
  <si>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</si>
  <si>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</si>
  <si>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</si>
  <si>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</si>
  <si>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</si>
  <si>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</si>
  <si>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</si>
  <si>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</si>
  <si>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</si>
  <si>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</si>
  <si>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</si>
  <si>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</si>
  <si>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</si>
  <si>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</si>
  <si>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</si>
  <si>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</si>
  <si>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</si>
  <si>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</si>
  <si>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</si>
  <si>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</si>
  <si>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</si>
  <si>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</si>
  <si>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</si>
  <si>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</si>
  <si>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</si>
  <si>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</si>
  <si>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</si>
  <si>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</si>
  <si>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</si>
  <si>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</si>
  <si>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</si>
  <si>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</si>
  <si>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</si>
  <si>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</si>
  <si>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</si>
  <si>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</si>
  <si>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</si>
  <si>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</si>
  <si>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</si>
  <si>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</si>
  <si>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</si>
  <si>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</si>
  <si>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</si>
  <si>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</si>
  <si>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</si>
  <si>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</si>
  <si>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</si>
  <si>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</si>
  <si>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</si>
  <si>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</si>
  <si>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</si>
  <si>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</si>
  <si>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</si>
  <si>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</si>
  <si>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</si>
  <si>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</si>
  <si>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</si>
  <si>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</si>
  <si>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</si>
  <si>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</si>
  <si>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</si>
  <si>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</si>
  <si>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</si>
  <si>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</si>
  <si>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</si>
  <si>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</si>
  <si>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</si>
  <si>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</si>
  <si>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</si>
  <si>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</si>
  <si>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</si>
  <si>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</si>
  <si>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</si>
  <si>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</si>
  <si>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</si>
  <si>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</si>
  <si>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</si>
  <si>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</si>
  <si>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</si>
  <si>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</si>
  <si>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</si>
  <si>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In aanmerking komende intragroeppassiva (als gedefinieerd aan de linkerzijde) die voortvloeien uit derivatencontracten (zie definitie in 2C1). Hefboomratiomethode dient te worden toegepast (raadpleeg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</si>
  <si>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</si>
  <si>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</si>
  <si>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</si>
  <si>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</si>
  <si>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</si>
  <si>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</si>
  <si>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</si>
  <si>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</si>
  <si>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</si>
  <si>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</si>
  <si>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</si>
  <si>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</si>
  <si>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</si>
  <si>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</si>
  <si>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</si>
  <si>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</si>
  <si>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</si>
  <si>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</si>
  <si>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</si>
  <si>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</si>
  <si>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</si>
  <si>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</si>
  <si>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</si>
  <si>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</si>
  <si>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</si>
  <si>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</si>
  <si>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</si>
  <si>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</si>
  <si>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</si>
  <si>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</si>
  <si>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</si>
  <si>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</si>
  <si>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</si>
  <si>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</si>
  <si>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</si>
  <si>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</si>
  <si>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</si>
  <si>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</si>
  <si>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</si>
  <si>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</si>
  <si>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</si>
  <si>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</si>
  <si>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</si>
  <si>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</si>
  <si>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</si>
  <si>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</si>
  <si>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</si>
  <si>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</si>
  <si>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</si>
  <si>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</si>
  <si>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</si>
  <si>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</si>
  <si>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</si>
  <si>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</si>
  <si>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</si>
  <si>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</si>
  <si>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</si>
  <si>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</si>
  <si>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</si>
  <si>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</si>
  <si>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</si>
  <si>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</si>
  <si>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</si>
  <si>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</si>
  <si>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</si>
  <si>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</si>
  <si>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</si>
  <si>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</si>
  <si>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</si>
  <si>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</si>
  <si>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</si>
  <si>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</si>
  <si>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</si>
  <si>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</si>
  <si>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</si>
  <si>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</si>
  <si>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</si>
  <si>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</si>
  <si>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</si>
  <si>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</si>
  <si>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</si>
  <si>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</si>
  <si>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</si>
  <si>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</si>
  <si>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</si>
  <si>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</si>
  <si>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</si>
  <si>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</si>
  <si>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</si>
  <si>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</si>
  <si>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</si>
  <si>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</si>
  <si>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</si>
  <si>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</si>
  <si>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</si>
  <si>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</si>
  <si>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</si>
  <si>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</si>
  <si>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</si>
  <si>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</si>
  <si>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</si>
  <si>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</si>
  <si>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</si>
  <si>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</si>
  <si>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</si>
  <si>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Guidance_4A2_Tab4</t>
  </si>
  <si>
    <t>F220</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</si>
  <si>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</si>
  <si>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</si>
  <si>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</si>
  <si>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</si>
  <si>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</si>
  <si>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</si>
  <si>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</si>
  <si>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</si>
  <si>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</si>
  <si>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</si>
  <si>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</si>
  <si>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</si>
  <si>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</si>
  <si>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</si>
  <si>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</si>
  <si>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</si>
  <si>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</si>
  <si>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</si>
  <si>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</si>
  <si>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</si>
  <si>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</si>
  <si>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</si>
  <si>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</si>
  <si>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</si>
  <si>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</si>
  <si>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</si>
  <si>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2018 binnen het toepassingsgebied vallen. De identificatiecodes moeten met een schuine streep (/) zonder spaties van elkaar worden gescheiden. Bijvoorbeeld: XXX1/YYY2/ZZZ3</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</si>
  <si>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</si>
  <si>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</si>
  <si>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</si>
  <si>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</si>
  <si>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</si>
  <si>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</si>
  <si>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</si>
  <si>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</si>
  <si>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</si>
  <si>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</si>
  <si>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</si>
  <si>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</si>
  <si>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</si>
  <si>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</si>
  <si>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</si>
  <si>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</si>
  <si>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</si>
  <si>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</si>
  <si>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</si>
  <si>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Guidance_4A9_Tab4</t>
  </si>
  <si>
    <t>F226</t>
  </si>
  <si>
    <t>Sovelletaan samoja sääntöjä kuin kentälle 4A2</t>
  </si>
  <si>
    <t>Dezelfde regels als voor 4A3 zijn van toepassing</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</si>
  <si>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</si>
  <si>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</si>
  <si>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</si>
  <si>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</si>
  <si>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</si>
  <si>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</si>
  <si>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</si>
  <si>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</si>
  <si>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</si>
  <si>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</si>
  <si>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</si>
  <si>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</si>
  <si>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</si>
  <si>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</si>
  <si>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</si>
  <si>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</si>
  <si>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</si>
  <si>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</si>
  <si>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</si>
  <si>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</si>
  <si>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</si>
  <si>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</si>
  <si>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</si>
  <si>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</si>
  <si>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</si>
  <si>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</si>
  <si>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</si>
  <si>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</si>
  <si>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</si>
  <si>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</si>
  <si>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</si>
  <si>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</si>
  <si>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</si>
  <si>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</si>
  <si>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</si>
  <si>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</si>
  <si>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</si>
  <si>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</si>
  <si>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</si>
  <si>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</si>
  <si>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</si>
  <si>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</si>
  <si>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</si>
  <si>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</si>
  <si>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</si>
  <si>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</si>
  <si>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</si>
  <si>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</si>
  <si>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</si>
  <si>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</si>
  <si>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</si>
  <si>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</si>
  <si>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</si>
  <si>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</si>
  <si>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</si>
  <si>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</si>
  <si>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</si>
  <si>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</si>
  <si>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</si>
  <si>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</si>
  <si>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</si>
  <si>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</si>
  <si>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</si>
  <si>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</si>
  <si>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</si>
  <si>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</si>
  <si>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</si>
  <si>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</si>
  <si>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</si>
  <si>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</si>
  <si>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</si>
  <si>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</si>
  <si>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</si>
  <si>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</si>
  <si>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</si>
  <si>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</si>
  <si>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</si>
  <si>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</si>
  <si>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</si>
  <si>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</si>
  <si>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</si>
  <si>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</si>
  <si>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</si>
  <si>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</si>
  <si>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</si>
  <si>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</si>
  <si>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Guidance_4B2_Tab4</t>
  </si>
  <si>
    <t>F241</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</si>
  <si>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</si>
  <si>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</si>
  <si>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</si>
  <si>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</si>
  <si>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</si>
  <si>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</si>
  <si>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</si>
  <si>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</si>
  <si>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</si>
  <si>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</si>
  <si>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</si>
  <si>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</si>
  <si>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</si>
  <si>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</si>
  <si>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</si>
  <si>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</si>
  <si>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</si>
  <si>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</si>
  <si>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</si>
  <si>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</si>
  <si>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</si>
  <si>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</si>
  <si>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</si>
  <si>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</si>
  <si>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</si>
  <si>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</si>
  <si>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</si>
  <si>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</si>
  <si>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</si>
  <si>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</si>
  <si>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</si>
  <si>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</si>
  <si>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</si>
  <si>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</si>
  <si>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</si>
  <si>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</si>
  <si>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</si>
  <si>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</si>
  <si>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</si>
  <si>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</si>
  <si>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</si>
  <si>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</si>
  <si>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</si>
  <si>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</si>
  <si>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</si>
  <si>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</si>
  <si>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</si>
  <si>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</si>
  <si>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</si>
  <si>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</si>
  <si>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</si>
  <si>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</si>
  <si>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</si>
  <si>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</si>
  <si>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</si>
  <si>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</si>
  <si>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</si>
  <si>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</si>
  <si>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</si>
  <si>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</si>
  <si>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</si>
  <si>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</si>
  <si>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</si>
  <si>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</si>
  <si>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</si>
  <si>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</si>
  <si>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</si>
  <si>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</si>
  <si>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</si>
  <si>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</si>
  <si>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</si>
  <si>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</si>
  <si>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</si>
  <si>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</si>
  <si>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</si>
  <si>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</si>
  <si>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</si>
  <si>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</si>
  <si>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</si>
  <si>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</si>
  <si>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</si>
  <si>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</si>
  <si>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</si>
  <si>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</si>
  <si>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</si>
  <si>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</si>
  <si>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</si>
  <si>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</si>
  <si>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</si>
  <si>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</si>
  <si>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</si>
  <si>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</si>
  <si>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</si>
  <si>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</si>
  <si>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</si>
  <si>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</si>
  <si>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</si>
  <si>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</si>
  <si>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</si>
  <si>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</si>
  <si>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</si>
  <si>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</si>
  <si>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</si>
  <si>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</si>
  <si>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</si>
  <si>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</si>
  <si>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</si>
  <si>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</si>
  <si>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</si>
  <si>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</si>
  <si>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</si>
  <si>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</si>
  <si>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</si>
  <si>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</si>
  <si>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</si>
  <si>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</si>
  <si>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</si>
  <si>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</si>
  <si>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</si>
  <si>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</si>
  <si>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</si>
  <si>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</si>
  <si>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</si>
  <si>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</si>
  <si>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</si>
  <si>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</si>
  <si>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</si>
  <si>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</si>
  <si>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</si>
  <si>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</si>
  <si>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</si>
  <si>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</si>
  <si>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</si>
  <si>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</si>
  <si>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</si>
  <si>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</si>
  <si>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</si>
  <si>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</si>
  <si>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</si>
  <si>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</si>
  <si>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</si>
  <si>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</si>
  <si>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</si>
  <si>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</si>
  <si>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</si>
  <si>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</si>
  <si>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</si>
  <si>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In dit veld wordt de volledige naam waaronder de EU-moederinstelling geregistreerd staat, ingevuld.</t>
  </si>
  <si>
    <t>Guidance_4D18_Tab4</t>
  </si>
  <si>
    <t>Guidance_4D19_Tab4</t>
  </si>
  <si>
    <t>F282</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</si>
  <si>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</si>
  <si>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</si>
  <si>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</si>
  <si>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</si>
  <si>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</si>
  <si>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</si>
  <si>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</si>
  <si>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</si>
  <si>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</si>
  <si>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</si>
  <si>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</si>
  <si>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</si>
  <si>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</si>
  <si>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</si>
  <si>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</si>
  <si>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</si>
  <si>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</si>
  <si>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</si>
  <si>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</si>
  <si>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</si>
  <si>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</si>
  <si>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</si>
  <si>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</si>
  <si>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</si>
  <si>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</si>
  <si>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</si>
  <si>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</si>
  <si>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</si>
  <si>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</si>
  <si>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</si>
  <si>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</si>
  <si>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</si>
  <si>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</si>
  <si>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</si>
  <si>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</si>
  <si>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</si>
  <si>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</si>
  <si>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</si>
  <si>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</si>
  <si>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</si>
  <si>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</si>
  <si>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</si>
  <si>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</si>
  <si>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</si>
  <si>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</si>
  <si>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</si>
  <si>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</si>
  <si>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</si>
  <si>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</si>
  <si>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</si>
  <si>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</si>
  <si>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</si>
  <si>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</si>
  <si>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</si>
  <si>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</si>
  <si>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</si>
  <si>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</si>
  <si>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</si>
  <si>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</si>
  <si>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</si>
  <si>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</si>
  <si>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</si>
  <si>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</si>
  <si>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</si>
  <si>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</si>
  <si>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</si>
  <si>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</si>
  <si>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</si>
  <si>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</si>
  <si>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</si>
  <si>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</si>
  <si>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</si>
  <si>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</si>
  <si>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</si>
  <si>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</si>
  <si>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</si>
  <si>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</si>
  <si>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</si>
  <si>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</si>
  <si>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</si>
  <si>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</si>
  <si>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</si>
  <si>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</si>
  <si>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</si>
  <si>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</si>
  <si>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</si>
  <si>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</si>
  <si>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</si>
  <si>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</si>
  <si>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</si>
  <si>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</si>
  <si>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</si>
  <si>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</si>
  <si>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</si>
  <si>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</si>
  <si>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</si>
  <si>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</si>
  <si>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</si>
  <si>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</si>
  <si>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</si>
  <si>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</si>
  <si>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</si>
  <si>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</si>
  <si>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</si>
  <si>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</si>
  <si>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</si>
  <si>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</si>
  <si>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</si>
  <si>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</si>
  <si>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</si>
  <si>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</si>
  <si>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</si>
  <si>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</si>
  <si>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</si>
  <si>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</si>
  <si>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</si>
  <si>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</si>
  <si>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</si>
  <si>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</si>
  <si>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</si>
  <si>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</si>
  <si>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</si>
  <si>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</si>
  <si>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</si>
  <si>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</si>
  <si>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</si>
  <si>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</si>
  <si>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</si>
  <si>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</si>
  <si>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</si>
  <si>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</si>
  <si>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</si>
  <si>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</si>
  <si>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</si>
  <si>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</si>
  <si>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</si>
  <si>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</si>
  <si>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</si>
  <si>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</si>
  <si>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</si>
  <si>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</si>
  <si>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</si>
  <si>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</si>
  <si>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</si>
  <si>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</si>
  <si>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</si>
  <si>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</si>
  <si>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</si>
  <si>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</si>
  <si>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</si>
  <si>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</si>
  <si>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</si>
  <si>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</si>
  <si>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</si>
  <si>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</si>
  <si>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</si>
  <si>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</si>
  <si>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</si>
  <si>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</si>
  <si>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</si>
  <si>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</si>
  <si>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</si>
  <si>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</si>
  <si>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</si>
  <si>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</si>
  <si>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</si>
  <si>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</si>
  <si>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</si>
  <si>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</si>
  <si>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</si>
  <si>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</si>
  <si>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</si>
  <si>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</si>
  <si>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</si>
  <si>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</si>
  <si>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</si>
  <si>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</si>
  <si>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</si>
  <si>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</si>
  <si>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</si>
  <si>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</si>
  <si>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</si>
  <si>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</si>
  <si>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</si>
  <si>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</si>
  <si>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</si>
  <si>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</si>
  <si>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</si>
  <si>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</si>
  <si>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</si>
  <si>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</si>
  <si>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</si>
  <si>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</si>
  <si>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</si>
  <si>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</si>
  <si>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</si>
  <si>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</si>
  <si>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</si>
  <si>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</si>
  <si>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</si>
  <si>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</si>
  <si>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</si>
  <si>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</si>
  <si>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</si>
  <si>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</si>
  <si>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</si>
  <si>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</si>
  <si>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</si>
  <si>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</si>
  <si>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</si>
  <si>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</si>
  <si>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</si>
  <si>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</si>
  <si>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</si>
  <si>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</si>
  <si>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</si>
  <si>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</si>
  <si>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</si>
  <si>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</si>
  <si>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</si>
  <si>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</si>
  <si>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</si>
  <si>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</si>
  <si>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</si>
  <si>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</si>
  <si>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</si>
  <si>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</si>
  <si>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</si>
  <si>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</si>
  <si>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</si>
  <si>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</si>
  <si>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</si>
  <si>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</si>
  <si>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</si>
  <si>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</si>
  <si>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</si>
  <si>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</si>
  <si>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</si>
  <si>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</si>
  <si>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</si>
  <si>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</si>
  <si>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</si>
  <si>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</si>
  <si>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</si>
  <si>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</si>
  <si>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</si>
  <si>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</si>
  <si>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</si>
  <si>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</si>
  <si>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</si>
  <si>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</si>
  <si>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</si>
  <si>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</si>
  <si>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</si>
  <si>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</si>
  <si>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</si>
  <si>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</si>
  <si>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</si>
  <si>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</si>
  <si>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</si>
  <si>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</si>
  <si>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</si>
  <si>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</si>
  <si>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</si>
  <si>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</si>
  <si>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</si>
  <si>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</si>
  <si>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</si>
  <si>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</si>
  <si>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</si>
  <si>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</si>
  <si>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</si>
  <si>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</si>
  <si>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</si>
  <si>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</si>
  <si>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</si>
  <si>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</si>
  <si>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</si>
  <si>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</si>
  <si>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</si>
  <si>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</si>
  <si>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</si>
  <si>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</si>
  <si>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</si>
  <si>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</si>
  <si>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</si>
  <si>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</si>
  <si>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</si>
  <si>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</si>
  <si>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</si>
  <si>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</si>
  <si>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</si>
  <si>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</si>
  <si>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</si>
  <si>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</si>
  <si>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</si>
  <si>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</si>
  <si>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</si>
  <si>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</si>
  <si>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</si>
  <si>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</si>
  <si>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</si>
  <si>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</si>
  <si>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</si>
  <si>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</si>
  <si>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</si>
  <si>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</si>
  <si>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</si>
  <si>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</si>
  <si>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</si>
  <si>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</si>
  <si>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</si>
  <si>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</si>
  <si>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</si>
  <si>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</si>
  <si>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</si>
  <si>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</si>
  <si>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</si>
  <si>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</si>
  <si>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</si>
  <si>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</si>
  <si>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</si>
  <si>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</si>
  <si>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</si>
  <si>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</si>
  <si>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</si>
  <si>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</si>
  <si>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</si>
  <si>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</si>
  <si>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</si>
  <si>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</si>
  <si>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</si>
  <si>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</si>
  <si>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</si>
  <si>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</si>
  <si>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</si>
  <si>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</si>
  <si>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</si>
  <si>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</si>
  <si>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</si>
  <si>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</si>
  <si>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</si>
  <si>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</si>
  <si>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</si>
  <si>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</si>
  <si>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</si>
  <si>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</si>
  <si>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</si>
  <si>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</si>
  <si>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</si>
  <si>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</si>
  <si>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</si>
  <si>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</si>
  <si>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</si>
  <si>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</si>
  <si>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</si>
  <si>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</si>
  <si>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</si>
  <si>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</si>
  <si>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</si>
  <si>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</si>
  <si>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</si>
  <si>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</si>
  <si>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</si>
  <si>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</si>
  <si>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</si>
  <si>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</si>
  <si>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</si>
  <si>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</si>
  <si>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</si>
  <si>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</si>
  <si>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</si>
  <si>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</si>
  <si>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</si>
  <si>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</si>
  <si>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</si>
  <si>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</si>
  <si>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</si>
  <si>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</si>
  <si>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</si>
  <si>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</si>
  <si>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</si>
  <si>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</si>
  <si>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</si>
  <si>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</si>
  <si>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</si>
  <si>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</si>
  <si>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</si>
  <si>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</si>
  <si>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</si>
  <si>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</si>
  <si>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</si>
  <si>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</si>
  <si>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</si>
  <si>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</si>
  <si>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</si>
  <si>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</si>
  <si>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</si>
  <si>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</si>
  <si>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</si>
  <si>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</si>
  <si>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</si>
  <si>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</si>
  <si>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</si>
  <si>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</si>
  <si>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</si>
  <si>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</si>
  <si>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</si>
  <si>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</si>
  <si>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</si>
  <si>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</si>
  <si>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</si>
  <si>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</si>
  <si>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</si>
  <si>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</si>
  <si>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</si>
  <si>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</si>
  <si>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</si>
  <si>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</si>
  <si>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</si>
  <si>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</si>
  <si>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</si>
  <si>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</si>
  <si>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</si>
  <si>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</si>
  <si>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</si>
  <si>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</si>
  <si>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</si>
  <si>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</si>
  <si>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</si>
  <si>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</si>
  <si>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</si>
  <si>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</si>
  <si>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</si>
  <si>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</si>
  <si>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</si>
  <si>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</si>
  <si>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</si>
  <si>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</si>
  <si>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</si>
  <si>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</si>
  <si>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</si>
  <si>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</si>
  <si>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</si>
  <si>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</si>
  <si>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</si>
  <si>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</si>
  <si>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</si>
  <si>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</si>
  <si>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</si>
  <si>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</si>
  <si>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</si>
  <si>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</si>
  <si>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</si>
  <si>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</si>
  <si>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</si>
  <si>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</si>
  <si>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</si>
  <si>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</si>
  <si>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</si>
  <si>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</si>
  <si>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</si>
  <si>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</si>
  <si>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</si>
  <si>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</si>
  <si>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</si>
  <si>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</si>
  <si>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</si>
  <si>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</si>
  <si>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</si>
  <si>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</si>
  <si>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</si>
  <si>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</si>
  <si>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</si>
  <si>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</si>
  <si>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</si>
  <si>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</si>
  <si>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</si>
  <si>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</si>
  <si>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</si>
  <si>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</si>
  <si>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</si>
  <si>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</si>
  <si>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</si>
  <si>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</si>
  <si>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</si>
  <si>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</si>
  <si>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</si>
  <si>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</si>
  <si>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</si>
  <si>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</si>
  <si>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</si>
  <si>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</si>
  <si>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</si>
  <si>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</si>
  <si>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</si>
  <si>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</si>
  <si>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</si>
  <si>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</si>
  <si>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</si>
  <si>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</si>
  <si>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</si>
  <si>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</si>
  <si>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</si>
  <si>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</si>
  <si>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</si>
  <si>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</si>
  <si>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</si>
  <si>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</si>
  <si>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</si>
  <si>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</si>
  <si>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</si>
  <si>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</si>
  <si>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</si>
  <si>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</si>
  <si>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</si>
  <si>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</si>
  <si>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</si>
  <si>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</si>
  <si>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</si>
  <si>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</si>
  <si>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</si>
  <si>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</si>
  <si>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</si>
  <si>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</si>
  <si>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</si>
  <si>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</si>
  <si>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</si>
  <si>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</si>
  <si>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</si>
  <si>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</si>
  <si>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</si>
  <si>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</si>
  <si>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</si>
  <si>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</si>
  <si>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</si>
  <si>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</si>
  <si>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</si>
  <si>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</si>
  <si>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</si>
  <si>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</si>
  <si>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</si>
  <si>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</si>
  <si>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</si>
  <si>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</si>
  <si>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</si>
  <si>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</si>
  <si>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</si>
  <si>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</si>
  <si>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</si>
  <si>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</si>
  <si>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</si>
  <si>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</si>
  <si>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</si>
  <si>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</si>
  <si>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</si>
  <si>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</si>
  <si>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</si>
  <si>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</si>
  <si>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</si>
  <si>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</si>
  <si>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</si>
  <si>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</si>
  <si>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</si>
  <si>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</si>
  <si>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</si>
  <si>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</si>
  <si>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</si>
  <si>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</si>
  <si>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</si>
  <si>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</si>
  <si>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</si>
  <si>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</si>
  <si>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</si>
  <si>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</si>
  <si>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</si>
  <si>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</si>
  <si>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</si>
  <si>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</si>
  <si>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</si>
  <si>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</si>
  <si>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</si>
  <si>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</si>
  <si>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</si>
  <si>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</si>
  <si>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</si>
  <si>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</si>
  <si>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</si>
  <si>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</si>
  <si>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</si>
  <si>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</si>
  <si>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</si>
  <si>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</si>
  <si>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</si>
  <si>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</si>
  <si>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</si>
  <si>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</si>
  <si>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</si>
  <si>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</si>
  <si>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</si>
  <si>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</si>
  <si>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</si>
  <si>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</si>
  <si>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</si>
  <si>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</si>
  <si>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</si>
  <si>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</si>
  <si>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</si>
  <si>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</si>
  <si>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</si>
  <si>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</si>
  <si>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</si>
  <si>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</si>
  <si>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</si>
  <si>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</si>
  <si>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</si>
  <si>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</si>
  <si>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</si>
  <si>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</si>
  <si>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</si>
  <si>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</si>
  <si>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</si>
  <si>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</si>
  <si>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</si>
  <si>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</si>
  <si>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</si>
  <si>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</si>
  <si>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</si>
  <si>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</si>
  <si>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</si>
  <si>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</si>
  <si>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</si>
  <si>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</si>
  <si>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</si>
  <si>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</si>
  <si>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</si>
  <si>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</si>
  <si>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</si>
  <si>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</si>
  <si>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</si>
  <si>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</si>
  <si>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</si>
  <si>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</si>
  <si>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</si>
  <si>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</si>
  <si>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</si>
  <si>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</si>
  <si>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</si>
  <si>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</si>
  <si>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</si>
  <si>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</si>
  <si>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</si>
  <si>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</si>
  <si>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</si>
  <si>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</si>
  <si>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</si>
  <si>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</si>
  <si>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</si>
  <si>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</si>
  <si>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</si>
  <si>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</si>
  <si>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</si>
  <si>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</si>
  <si>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</si>
  <si>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</si>
  <si>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</si>
  <si>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</si>
  <si>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</si>
  <si>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</si>
  <si>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</si>
  <si>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</si>
  <si>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</si>
  <si>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</si>
  <si>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</si>
  <si>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</si>
  <si>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</si>
  <si>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</si>
  <si>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</si>
  <si>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</si>
  <si>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</si>
  <si>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</si>
  <si>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</si>
  <si>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</si>
  <si>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</si>
  <si>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</si>
  <si>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</si>
  <si>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</si>
  <si>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</si>
  <si>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</si>
  <si>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</si>
  <si>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</si>
  <si>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</si>
  <si>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</si>
  <si>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</si>
  <si>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</si>
  <si>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</si>
  <si>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</si>
  <si>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</si>
  <si>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</si>
  <si>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</si>
  <si>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</si>
  <si>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</si>
  <si>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</si>
  <si>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</si>
  <si>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</si>
  <si>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</si>
  <si>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</si>
  <si>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</si>
  <si>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</si>
  <si>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</si>
  <si>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</si>
  <si>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</si>
  <si>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</si>
  <si>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</si>
  <si>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</si>
  <si>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</si>
  <si>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</si>
  <si>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</si>
  <si>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</si>
  <si>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</si>
  <si>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</si>
  <si>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</si>
  <si>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</si>
  <si>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</si>
  <si>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</si>
  <si>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</si>
  <si>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</si>
  <si>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</si>
  <si>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</si>
  <si>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</si>
  <si>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</si>
  <si>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</si>
  <si>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</si>
  <si>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</si>
  <si>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</si>
  <si>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</si>
  <si>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</si>
  <si>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</si>
  <si>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</si>
  <si>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</si>
  <si>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</si>
  <si>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</si>
  <si>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</si>
  <si>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</si>
  <si>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</si>
  <si>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</si>
  <si>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</si>
  <si>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</si>
  <si>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</si>
  <si>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</si>
  <si>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</si>
  <si>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</si>
  <si>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</si>
  <si>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</si>
  <si>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</si>
  <si>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</si>
  <si>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</si>
  <si>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</si>
  <si>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</si>
  <si>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</si>
  <si>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</si>
  <si>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</si>
  <si>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</si>
  <si>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</si>
  <si>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</si>
  <si>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</si>
  <si>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</si>
  <si>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</si>
  <si>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</si>
  <si>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</si>
  <si>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</si>
  <si>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</si>
  <si>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</si>
  <si>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</si>
  <si>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</si>
  <si>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</si>
  <si>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</si>
  <si>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</si>
  <si>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</si>
  <si>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</si>
  <si>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</si>
  <si>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</si>
  <si>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</si>
  <si>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</si>
  <si>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</si>
  <si>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</si>
  <si>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</si>
  <si>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</si>
  <si>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</si>
  <si>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</si>
  <si>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</si>
  <si>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</si>
  <si>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</si>
  <si>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</si>
  <si>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</si>
  <si>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</si>
  <si>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</si>
  <si>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</si>
  <si>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</si>
  <si>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</si>
  <si>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</si>
  <si>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</si>
  <si>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</si>
  <si>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</si>
  <si>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</si>
  <si>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</si>
  <si>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</si>
  <si>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</si>
  <si>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</si>
  <si>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</si>
  <si>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</si>
  <si>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</si>
  <si>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</si>
  <si>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</si>
  <si>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</si>
  <si>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</si>
  <si>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</si>
  <si>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</si>
  <si>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</si>
  <si>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</si>
  <si>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</si>
  <si>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</si>
  <si>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</si>
  <si>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</si>
  <si>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</si>
  <si>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</si>
  <si>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</si>
  <si>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</si>
  <si>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</si>
  <si>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</si>
  <si>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</si>
  <si>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</si>
  <si>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</si>
  <si>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</si>
  <si>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</si>
  <si>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</si>
  <si>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</si>
  <si>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</si>
  <si>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</si>
  <si>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</si>
  <si>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</si>
  <si>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</si>
  <si>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</si>
  <si>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</si>
  <si>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</si>
  <si>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</si>
  <si>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</si>
  <si>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</si>
  <si>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</si>
  <si>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</si>
  <si>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</si>
  <si>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</si>
  <si>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</si>
  <si>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</si>
  <si>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</si>
  <si>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</si>
  <si>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</si>
  <si>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</si>
  <si>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</si>
  <si>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</si>
  <si>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</si>
  <si>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</si>
  <si>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</si>
  <si>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</si>
  <si>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</si>
  <si>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</si>
  <si>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</si>
  <si>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</si>
  <si>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</si>
  <si>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</si>
  <si>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</si>
  <si>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</si>
  <si>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</si>
  <si>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</si>
  <si>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</si>
  <si>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</si>
  <si>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</si>
  <si>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</si>
  <si>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</si>
  <si>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</si>
  <si>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</si>
  <si>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</si>
  <si>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</si>
  <si>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</si>
  <si>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</si>
  <si>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</si>
  <si>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</si>
  <si>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</si>
  <si>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</si>
  <si>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</si>
  <si>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</si>
  <si>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</si>
  <si>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</si>
  <si>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</si>
  <si>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</si>
  <si>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</si>
  <si>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</si>
  <si>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</si>
  <si>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</si>
  <si>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</si>
  <si>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</si>
  <si>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</si>
  <si>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</si>
  <si>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</si>
  <si>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</si>
  <si>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</si>
  <si>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</si>
  <si>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</si>
  <si>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</si>
  <si>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</si>
  <si>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</si>
  <si>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</si>
  <si>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</si>
  <si>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</si>
  <si>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</si>
  <si>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</si>
  <si>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</si>
  <si>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</si>
  <si>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</si>
  <si>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</si>
  <si>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</si>
  <si>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</si>
  <si>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</si>
  <si>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</si>
  <si>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</si>
  <si>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</si>
  <si>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</si>
  <si>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</si>
  <si>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</si>
  <si>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</si>
  <si>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</si>
  <si>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</si>
  <si>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</si>
  <si>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</si>
  <si>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</si>
  <si>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</si>
  <si>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</si>
  <si>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</si>
  <si>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</si>
  <si>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</si>
  <si>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</si>
  <si>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</si>
  <si>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</si>
  <si>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</si>
  <si>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</si>
  <si>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</si>
  <si>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</si>
  <si>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</si>
  <si>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</si>
  <si>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</si>
  <si>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</si>
  <si>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</si>
  <si>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</si>
  <si>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</si>
  <si>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</si>
  <si>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</si>
  <si>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</si>
  <si>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</si>
  <si>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</si>
  <si>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</si>
  <si>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</si>
  <si>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</si>
  <si>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</si>
  <si>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</si>
  <si>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</si>
  <si>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</si>
  <si>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</si>
  <si>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</si>
  <si>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</si>
  <si>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</si>
  <si>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</si>
  <si>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</si>
  <si>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</si>
  <si>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</si>
  <si>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</si>
  <si>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</si>
  <si>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</si>
  <si>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</si>
  <si>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</si>
  <si>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</si>
  <si>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</si>
  <si>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</si>
  <si>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</si>
  <si>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</si>
  <si>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</si>
  <si>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</si>
  <si>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</si>
  <si>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</si>
  <si>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</si>
  <si>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</si>
  <si>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</si>
  <si>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</si>
  <si>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</si>
  <si>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</si>
  <si>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</si>
  <si>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</si>
  <si>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</si>
  <si>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</si>
  <si>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</si>
  <si>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</si>
  <si>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</si>
  <si>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</si>
  <si>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</si>
  <si>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</si>
  <si>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</si>
  <si>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</si>
  <si>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</si>
  <si>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</si>
  <si>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</si>
  <si>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</si>
  <si>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</si>
  <si>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</si>
  <si>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</si>
  <si>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</si>
  <si>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</si>
  <si>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</si>
  <si>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</si>
  <si>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</si>
  <si>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</si>
  <si>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</si>
  <si>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</si>
  <si>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</si>
  <si>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</si>
  <si>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</si>
  <si>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</si>
  <si>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</si>
  <si>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</si>
  <si>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</si>
  <si>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</si>
  <si>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</si>
  <si>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</si>
  <si>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</si>
  <si>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</si>
  <si>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</si>
  <si>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</si>
  <si>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</si>
  <si>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</si>
  <si>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</si>
  <si>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</si>
  <si>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</si>
  <si>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</si>
  <si>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</si>
  <si>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</si>
  <si>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</si>
  <si>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</si>
  <si>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</si>
  <si>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</si>
  <si>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</si>
  <si>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</si>
  <si>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</si>
  <si>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</si>
  <si>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</si>
  <si>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</si>
  <si>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</si>
  <si>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</si>
  <si>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</si>
  <si>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</si>
  <si>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</si>
  <si>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</si>
  <si>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</si>
  <si>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</si>
  <si>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</si>
  <si>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</si>
  <si>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</si>
  <si>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</si>
  <si>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</si>
  <si>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</si>
  <si>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</si>
  <si>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</si>
  <si>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</si>
  <si>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</si>
  <si>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</si>
  <si>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</si>
  <si>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</si>
  <si>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</si>
  <si>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</si>
  <si>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</si>
  <si>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</si>
  <si>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</si>
  <si>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</si>
  <si>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</si>
  <si>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</si>
  <si>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</si>
  <si>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</si>
  <si>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</si>
  <si>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</si>
  <si>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</si>
  <si>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</si>
  <si>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</si>
  <si>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</si>
  <si>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</si>
  <si>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</si>
  <si>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</si>
  <si>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</si>
  <si>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</si>
  <si>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</si>
  <si>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</si>
  <si>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</si>
  <si>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</si>
  <si>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</si>
  <si>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</si>
  <si>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</si>
  <si>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</si>
  <si>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</si>
  <si>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</si>
  <si>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</si>
  <si>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</si>
  <si>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</si>
  <si>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</si>
  <si>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</si>
  <si>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</si>
  <si>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</si>
  <si>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</si>
  <si>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</si>
  <si>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</si>
  <si>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</si>
  <si>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</si>
  <si>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</si>
  <si>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</si>
  <si>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</si>
  <si>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</si>
  <si>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</si>
  <si>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</si>
  <si>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</si>
  <si>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</si>
  <si>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</si>
  <si>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</si>
  <si>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</si>
  <si>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</si>
  <si>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</si>
  <si>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</si>
  <si>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</si>
  <si>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</si>
  <si>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</si>
  <si>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</si>
  <si>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</si>
  <si>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</si>
  <si>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</si>
  <si>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</si>
  <si>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</si>
  <si>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</si>
  <si>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</si>
  <si>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</si>
  <si>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</si>
  <si>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</si>
  <si>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</si>
  <si>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</si>
  <si>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</si>
  <si>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</si>
  <si>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</si>
  <si>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</si>
  <si>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</si>
  <si>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</si>
  <si>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</si>
  <si>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</si>
  <si>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</si>
  <si>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</si>
  <si>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</si>
  <si>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</si>
  <si>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</si>
  <si>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</si>
  <si>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</si>
  <si>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</si>
  <si>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</si>
  <si>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</si>
  <si>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</si>
  <si>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</si>
  <si>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</si>
  <si>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</si>
  <si>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</si>
  <si>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</si>
  <si>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</si>
  <si>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</si>
  <si>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</si>
  <si>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</si>
  <si>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</si>
  <si>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</si>
  <si>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</si>
  <si>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</si>
  <si>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</si>
  <si>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</si>
  <si>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</si>
  <si>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</si>
  <si>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</si>
  <si>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</si>
  <si>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</si>
  <si>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</si>
  <si>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</si>
  <si>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</si>
  <si>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</si>
  <si>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</si>
  <si>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</si>
  <si>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</si>
  <si>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</si>
  <si>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</si>
  <si>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</si>
  <si>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</si>
  <si>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</si>
  <si>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</si>
  <si>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</si>
  <si>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</si>
  <si>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</si>
  <si>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</si>
  <si>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</si>
  <si>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</si>
  <si>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</si>
  <si>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</si>
  <si>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</si>
  <si>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</si>
  <si>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</si>
  <si>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</si>
  <si>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</si>
  <si>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</si>
  <si>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</si>
  <si>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</si>
  <si>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</si>
  <si>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</si>
  <si>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</si>
  <si>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</si>
  <si>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</si>
  <si>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</si>
  <si>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</si>
  <si>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</si>
  <si>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</si>
  <si>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</si>
  <si>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</si>
  <si>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</si>
  <si>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</si>
  <si>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</si>
  <si>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</si>
  <si>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</si>
  <si>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</si>
  <si>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</si>
  <si>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</si>
  <si>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</si>
  <si>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</si>
  <si>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</si>
  <si>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</si>
  <si>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</si>
  <si>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</si>
  <si>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</si>
  <si>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</si>
  <si>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</si>
  <si>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</si>
  <si>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</si>
  <si>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</si>
  <si>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</si>
  <si>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</si>
  <si>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</si>
  <si>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</si>
  <si>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</si>
  <si>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</si>
  <si>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</si>
  <si>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</si>
  <si>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</si>
  <si>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</si>
  <si>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</si>
  <si>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</si>
  <si>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</si>
  <si>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</si>
  <si>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</si>
  <si>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</si>
  <si>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</si>
  <si>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</si>
  <si>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</si>
  <si>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</si>
  <si>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</si>
  <si>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</si>
  <si>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</si>
  <si>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</si>
  <si>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</si>
  <si>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</si>
  <si>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</si>
  <si>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</si>
  <si>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</si>
  <si>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</si>
  <si>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</si>
  <si>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</si>
  <si>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</si>
  <si>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</si>
  <si>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</si>
  <si>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</si>
  <si>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</si>
  <si>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</si>
  <si>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</si>
  <si>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</si>
  <si>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</si>
  <si>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</si>
  <si>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</si>
  <si>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</si>
  <si>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</si>
  <si>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</si>
  <si>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</si>
  <si>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</si>
  <si>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</si>
  <si>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</si>
  <si>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</si>
  <si>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</si>
  <si>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</si>
  <si>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</si>
  <si>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</si>
  <si>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</si>
  <si>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</si>
  <si>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</si>
  <si>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</si>
  <si>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</si>
  <si>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</si>
  <si>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</si>
  <si>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</si>
  <si>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</si>
  <si>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</si>
  <si>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</si>
  <si>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</si>
  <si>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</si>
  <si>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</si>
  <si>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</si>
  <si>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</si>
  <si>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</si>
  <si>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</si>
  <si>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</si>
  <si>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</si>
  <si>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</si>
  <si>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</si>
  <si>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</si>
  <si>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</si>
  <si>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</si>
  <si>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</si>
  <si>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</si>
  <si>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</si>
  <si>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</si>
  <si>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</si>
  <si>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</si>
  <si>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</si>
  <si>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</si>
  <si>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</si>
  <si>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</si>
  <si>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</si>
  <si>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</si>
  <si>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</si>
  <si>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</si>
  <si>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</si>
  <si>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</si>
  <si>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</si>
  <si>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</si>
  <si>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</si>
  <si>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</si>
  <si>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</si>
  <si>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</si>
  <si>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</si>
  <si>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</si>
  <si>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</si>
  <si>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</si>
  <si>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</si>
  <si>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</si>
  <si>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</si>
  <si>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</si>
  <si>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</si>
  <si>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</si>
  <si>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</si>
  <si>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</si>
  <si>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</si>
  <si>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</si>
  <si>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</si>
  <si>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</si>
  <si>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</si>
  <si>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</si>
  <si>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</si>
  <si>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</si>
  <si>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</si>
  <si>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</si>
  <si>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</si>
  <si>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</si>
  <si>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</si>
  <si>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</si>
  <si>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</si>
  <si>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</si>
  <si>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</si>
  <si>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</si>
  <si>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</si>
  <si>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</si>
  <si>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</si>
  <si>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</si>
  <si>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</si>
  <si>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</si>
  <si>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</si>
  <si>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</si>
  <si>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</si>
  <si>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</si>
  <si>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</si>
  <si>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</si>
  <si>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</si>
  <si>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</si>
  <si>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</si>
  <si>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</si>
  <si>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</si>
  <si>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</si>
  <si>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</si>
  <si>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</si>
  <si>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</si>
  <si>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</si>
  <si>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</si>
  <si>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</si>
  <si>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</si>
  <si>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</si>
  <si>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</si>
  <si>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</si>
  <si>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</si>
  <si>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</si>
  <si>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</si>
  <si>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</si>
  <si>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</si>
  <si>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</si>
  <si>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</si>
  <si>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</si>
  <si>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</si>
  <si>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</si>
  <si>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</si>
  <si>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</si>
  <si>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</si>
  <si>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</si>
  <si>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</si>
  <si>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</si>
  <si>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</si>
  <si>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</si>
  <si>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</si>
  <si>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</si>
  <si>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</si>
  <si>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</si>
  <si>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</si>
  <si>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</si>
  <si>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</si>
  <si>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</si>
  <si>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</si>
  <si>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</si>
  <si>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</si>
  <si>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</si>
  <si>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</si>
  <si>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</si>
  <si>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</si>
  <si>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</si>
  <si>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</si>
  <si>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</si>
  <si>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</si>
  <si>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</si>
  <si>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</si>
  <si>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</si>
  <si>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</si>
  <si>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</si>
  <si>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</si>
  <si>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</si>
  <si>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</si>
  <si>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</si>
  <si>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</si>
  <si>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</si>
  <si>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</si>
  <si>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</si>
  <si>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</si>
  <si>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</si>
  <si>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</si>
  <si>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</si>
  <si>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</si>
  <si>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</si>
  <si>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</si>
  <si>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</si>
  <si>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</si>
  <si>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</si>
  <si>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</si>
  <si>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</si>
  <si>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</si>
  <si>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</si>
  <si>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</si>
  <si>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</si>
  <si>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</si>
  <si>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</si>
  <si>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</si>
  <si>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</si>
  <si>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</si>
  <si>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</si>
  <si>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</si>
  <si>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</si>
  <si>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</si>
  <si>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</si>
  <si>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</si>
  <si>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</si>
  <si>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</si>
  <si>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</si>
  <si>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</si>
  <si>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</si>
  <si>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</si>
  <si>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</si>
  <si>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</si>
  <si>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</si>
  <si>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</si>
  <si>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</si>
  <si>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</si>
  <si>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</si>
  <si>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</si>
  <si>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</si>
  <si>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</si>
  <si>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</si>
  <si>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</si>
  <si>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</si>
  <si>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</si>
  <si>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</si>
  <si>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</si>
  <si>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</si>
  <si>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</si>
  <si>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</si>
  <si>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</si>
  <si>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</si>
  <si>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</si>
  <si>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</si>
  <si>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</si>
  <si>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</si>
  <si>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</si>
  <si>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</si>
  <si>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</si>
  <si>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</si>
  <si>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</si>
  <si>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</si>
  <si>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</si>
  <si>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</si>
  <si>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</si>
  <si>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</si>
  <si>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</si>
  <si>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</si>
  <si>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</si>
  <si>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</si>
  <si>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</si>
  <si>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</si>
  <si>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</si>
  <si>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</si>
  <si>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</si>
  <si>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</si>
  <si>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</si>
  <si>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</si>
  <si>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</si>
  <si>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</si>
  <si>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</si>
  <si>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</si>
  <si>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</si>
  <si>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</si>
  <si>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</si>
  <si>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</si>
  <si>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</si>
  <si>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</si>
  <si>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</si>
  <si>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</si>
  <si>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</si>
  <si>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</si>
  <si>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</si>
  <si>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</si>
  <si>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</si>
  <si>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</si>
  <si>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</si>
  <si>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</si>
  <si>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</si>
  <si>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</si>
  <si>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</si>
  <si>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</si>
  <si>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</si>
  <si>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</si>
  <si>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</si>
  <si>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</si>
  <si>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</si>
  <si>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</si>
  <si>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</si>
  <si>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</si>
  <si>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</si>
  <si>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</si>
  <si>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</si>
  <si>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</si>
  <si>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</si>
  <si>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</si>
  <si>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</si>
  <si>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</si>
  <si>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</si>
  <si>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</si>
  <si>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</si>
  <si>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</si>
  <si>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</si>
  <si>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</si>
  <si>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</si>
  <si>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</si>
  <si>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</si>
  <si>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</si>
  <si>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</si>
  <si>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</si>
  <si>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</si>
  <si>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</si>
  <si>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</si>
  <si>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</si>
  <si>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</si>
  <si>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</si>
  <si>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</si>
  <si>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</si>
  <si>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</si>
  <si>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</si>
  <si>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</si>
  <si>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</si>
  <si>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</si>
  <si>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</si>
  <si>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</si>
  <si>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</si>
  <si>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</si>
  <si>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</si>
  <si>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</si>
  <si>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</si>
  <si>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</si>
  <si>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</si>
  <si>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</si>
  <si>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</si>
  <si>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</si>
  <si>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</si>
  <si>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</si>
  <si>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</si>
  <si>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</si>
  <si>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</si>
  <si>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</si>
  <si>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</si>
  <si>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</si>
  <si>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</si>
  <si>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</si>
  <si>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</si>
  <si>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</si>
  <si>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</si>
  <si>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</si>
  <si>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</si>
  <si>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</si>
  <si>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</si>
  <si>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</si>
  <si>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</si>
  <si>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</si>
  <si>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</si>
  <si>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</si>
  <si>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</si>
  <si>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</si>
  <si>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</si>
  <si>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</si>
  <si>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</si>
  <si>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</si>
  <si>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</si>
  <si>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</si>
  <si>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</si>
  <si>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</si>
  <si>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</si>
  <si>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</si>
  <si>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</si>
  <si>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</si>
  <si>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</si>
  <si>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</si>
  <si>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</si>
  <si>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</si>
  <si>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</si>
  <si>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</si>
  <si>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</si>
  <si>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</si>
  <si>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</si>
  <si>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</si>
  <si>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</si>
  <si>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</si>
  <si>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</si>
  <si>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</si>
  <si>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</si>
  <si>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</si>
  <si>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</si>
  <si>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</si>
  <si>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</si>
  <si>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</si>
  <si>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</si>
  <si>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</si>
  <si>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</si>
  <si>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</si>
  <si>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</si>
  <si>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</si>
  <si>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</si>
  <si>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</si>
  <si>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</si>
  <si>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</si>
  <si>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</si>
  <si>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</si>
  <si>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</si>
  <si>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</si>
  <si>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</si>
  <si>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</si>
  <si>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</si>
  <si>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</si>
  <si>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</si>
  <si>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</si>
  <si>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</si>
  <si>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</si>
  <si>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</si>
  <si>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</si>
  <si>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</si>
  <si>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</si>
  <si>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</si>
  <si>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</si>
  <si>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</si>
  <si>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</si>
  <si>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</si>
  <si>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</si>
  <si>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</si>
  <si>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</si>
  <si>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</si>
  <si>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</si>
  <si>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</si>
  <si>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</si>
  <si>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</si>
  <si>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</si>
  <si>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</si>
  <si>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</si>
  <si>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</si>
  <si>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</si>
  <si>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</si>
  <si>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</si>
  <si>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</si>
  <si>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</si>
  <si>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</si>
  <si>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</si>
  <si>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</si>
  <si>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</si>
  <si>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</si>
  <si>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</si>
  <si>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</si>
  <si>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</si>
  <si>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</si>
  <si>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</si>
  <si>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</si>
  <si>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</si>
  <si>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</si>
  <si>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</si>
  <si>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</si>
  <si>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</si>
  <si>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</si>
  <si>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</si>
  <si>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</si>
  <si>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</si>
  <si>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</si>
  <si>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</si>
  <si>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</si>
  <si>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</si>
  <si>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</si>
  <si>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</si>
  <si>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</si>
  <si>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</si>
  <si>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</si>
  <si>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</si>
  <si>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</si>
  <si>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</si>
  <si>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</si>
  <si>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</si>
  <si>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</si>
  <si>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</si>
  <si>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</si>
  <si>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</si>
  <si>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</si>
  <si>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</si>
  <si>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</si>
  <si>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</si>
  <si>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</si>
  <si>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</si>
  <si>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</si>
  <si>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</si>
  <si>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</si>
  <si>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</si>
  <si>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</si>
  <si>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</si>
  <si>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</si>
  <si>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</si>
  <si>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</si>
  <si>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</si>
  <si>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</si>
  <si>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</si>
  <si>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</si>
  <si>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</si>
  <si>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</si>
  <si>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</si>
  <si>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</si>
  <si>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</si>
  <si>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</si>
  <si>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</si>
  <si>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</si>
  <si>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</si>
  <si>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</si>
  <si>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</si>
  <si>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</si>
  <si>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</si>
  <si>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</si>
  <si>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</si>
  <si>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</si>
  <si>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</si>
  <si>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</si>
  <si>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</si>
  <si>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</si>
  <si>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</si>
  <si>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</si>
  <si>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</si>
  <si>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</si>
  <si>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</si>
  <si>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</si>
  <si>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</si>
  <si>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</si>
  <si>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</si>
  <si>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</si>
  <si>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</si>
  <si>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</si>
  <si>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</si>
  <si>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</si>
  <si>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</si>
  <si>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</si>
  <si>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</si>
  <si>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</si>
  <si>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</si>
  <si>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</si>
  <si>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</si>
  <si>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</si>
  <si>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</si>
  <si>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</si>
  <si>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</si>
  <si>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</si>
  <si>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</si>
  <si>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</si>
  <si>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</si>
  <si>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</si>
  <si>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</si>
  <si>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</si>
  <si>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</si>
  <si>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</si>
  <si>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</si>
  <si>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</si>
  <si>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</si>
  <si>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</si>
  <si>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</si>
  <si>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</si>
  <si>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</si>
  <si>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</si>
  <si>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</si>
  <si>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</si>
  <si>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</si>
  <si>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</si>
  <si>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</si>
  <si>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</si>
  <si>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</si>
  <si>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</si>
  <si>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</si>
  <si>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</si>
  <si>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</si>
  <si>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</si>
  <si>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</si>
  <si>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</si>
  <si>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</si>
  <si>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</si>
  <si>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</si>
  <si>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</si>
  <si>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</si>
  <si>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</si>
  <si>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</si>
  <si>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</si>
  <si>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</si>
  <si>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</si>
  <si>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</si>
  <si>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</si>
  <si>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</si>
  <si>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</si>
  <si>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</si>
  <si>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</si>
  <si>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</si>
  <si>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</si>
  <si>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</si>
  <si>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</si>
  <si>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</si>
  <si>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</si>
  <si>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</si>
  <si>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</si>
  <si>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</si>
  <si>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</si>
  <si>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</si>
  <si>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</si>
  <si>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</si>
  <si>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</si>
  <si>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</si>
  <si>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</si>
  <si>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</si>
  <si>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</si>
  <si>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</si>
  <si>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</si>
  <si>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</si>
  <si>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</si>
  <si>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</si>
  <si>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</si>
  <si>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</si>
  <si>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</si>
  <si>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</si>
  <si>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</si>
  <si>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</si>
  <si>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</si>
  <si>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</si>
  <si>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</si>
  <si>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</si>
  <si>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</si>
  <si>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</si>
  <si>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</si>
  <si>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</si>
  <si>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</si>
  <si>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</si>
  <si>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</si>
  <si>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</si>
  <si>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</si>
  <si>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</si>
  <si>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</si>
  <si>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</si>
  <si>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</si>
  <si>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</si>
  <si>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</si>
  <si>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</si>
  <si>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</si>
  <si>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</si>
  <si>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</si>
  <si>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</si>
  <si>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</si>
  <si>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</si>
  <si>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</si>
  <si>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</si>
  <si>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</si>
  <si>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</si>
  <si>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</si>
  <si>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</si>
  <si>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</si>
  <si>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</si>
  <si>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</si>
  <si>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</si>
  <si>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</si>
  <si>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</si>
  <si>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</si>
  <si>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</si>
  <si>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</si>
  <si>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</si>
  <si>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</si>
  <si>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</si>
  <si>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</si>
  <si>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</si>
  <si>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</si>
  <si>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</si>
  <si>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</si>
  <si>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</si>
  <si>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</si>
  <si>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</si>
  <si>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</si>
  <si>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</si>
  <si>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</si>
  <si>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</si>
  <si>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</si>
  <si>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</si>
  <si>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</si>
  <si>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</si>
  <si>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</si>
  <si>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</si>
  <si>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</si>
  <si>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</si>
  <si>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</si>
  <si>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</si>
  <si>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</si>
  <si>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</si>
  <si>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</si>
  <si>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</si>
  <si>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</si>
  <si>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</si>
  <si>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</si>
  <si>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</si>
  <si>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</si>
  <si>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</si>
  <si>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</si>
  <si>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</si>
  <si>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</si>
  <si>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</si>
  <si>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</si>
  <si>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</si>
  <si>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</si>
  <si>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</si>
  <si>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</si>
  <si>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</si>
  <si>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</si>
  <si>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</si>
  <si>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</si>
  <si>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</si>
  <si>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</si>
  <si>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</si>
  <si>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</si>
  <si>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</si>
  <si>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</si>
  <si>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</si>
  <si>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</si>
  <si>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</si>
  <si>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</si>
  <si>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</si>
  <si>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</si>
  <si>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</si>
  <si>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</si>
  <si>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</si>
  <si>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</si>
  <si>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</si>
  <si>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</si>
  <si>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</si>
  <si>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</si>
  <si>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</si>
  <si>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</si>
  <si>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</si>
  <si>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</si>
  <si>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</si>
  <si>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</si>
  <si>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</si>
  <si>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</si>
  <si>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</si>
  <si>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</si>
  <si>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</si>
  <si>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</si>
  <si>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</si>
  <si>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</si>
  <si>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</si>
  <si>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</si>
  <si>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</si>
  <si>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</si>
  <si>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</si>
  <si>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</si>
  <si>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</si>
  <si>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</si>
  <si>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</si>
  <si>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</si>
  <si>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</si>
  <si>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</si>
  <si>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Pankadevaheliste laenude ja hoiuste kogusumma ELis on igas liikmesriigis asuvate krediidiasutuste  pankadevaheliste laenude ja hoiuste kogusumma, mis arvutatakse vastavalt delegeeritud määruse 2015/63 artiklile 15.</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</si>
  <si>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</si>
  <si>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</si>
  <si>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</si>
  <si>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</si>
  <si>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</si>
  <si>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</si>
  <si>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</si>
  <si>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</si>
  <si>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</si>
  <si>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</si>
  <si>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</si>
  <si>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</si>
  <si>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</si>
  <si>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</si>
  <si>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</si>
  <si>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</si>
  <si>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</si>
  <si>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</si>
  <si>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</si>
  <si>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</si>
  <si>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</si>
  <si>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</si>
  <si>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</si>
  <si>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</si>
  <si>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</si>
  <si>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</si>
  <si>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</si>
  <si>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</si>
  <si>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</si>
  <si>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</si>
  <si>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</si>
  <si>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</si>
  <si>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</si>
  <si>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</si>
  <si>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</si>
  <si>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</si>
  <si>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</si>
  <si>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</si>
  <si>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</si>
  <si>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</si>
  <si>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</si>
  <si>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</si>
  <si>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</si>
  <si>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</si>
  <si>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</si>
  <si>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</si>
  <si>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</si>
  <si>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</si>
  <si>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</si>
  <si>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</si>
  <si>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</si>
  <si>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</si>
  <si>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</si>
  <si>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</si>
  <si>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</si>
  <si>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</si>
  <si>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</si>
  <si>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</si>
  <si>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Liabilities arising from all derivative contracts (excluding credit derivatives) valued in accordance with the leverage ratio methodology</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</si>
  <si>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</si>
  <si>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</si>
  <si>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</si>
  <si>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</si>
  <si>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</si>
  <si>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</si>
  <si>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</si>
  <si>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F84</t>
  </si>
  <si>
    <t>B86</t>
  </si>
  <si>
    <t>B94</t>
  </si>
  <si>
    <t>B102</t>
  </si>
  <si>
    <t>B71</t>
  </si>
  <si>
    <t>konsolidirana</t>
  </si>
  <si>
    <t>Individualna</t>
  </si>
  <si>
    <t>subkonsolidirana</t>
  </si>
  <si>
    <t>Gesamtbuchwert der relevanten gruppeninternen Vermögenswerte, die von dem Institut gehalten werden</t>
  </si>
  <si>
    <t>Teilweise</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</si>
  <si>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</si>
  <si>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</si>
  <si>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</si>
  <si>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</si>
  <si>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</si>
  <si>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</si>
  <si>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</si>
  <si>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</si>
  <si>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</si>
  <si>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</si>
  <si>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</si>
  <si>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</si>
  <si>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</si>
  <si>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</si>
  <si>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</si>
  <si>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</si>
  <si>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</si>
  <si>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</si>
  <si>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</si>
  <si>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</si>
  <si>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</si>
  <si>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t>Osaliselt</t>
  </si>
  <si>
    <t>Iš dalies</t>
  </si>
  <si>
    <t>parzialmente</t>
  </si>
  <si>
    <t>Μερικώς</t>
  </si>
  <si>
    <t xml:space="preserve">
Daļēji</t>
  </si>
  <si>
    <t xml:space="preserve">
Gedeeltelijk</t>
  </si>
  <si>
    <t>delno</t>
  </si>
  <si>
    <t>osittain</t>
  </si>
  <si>
    <t>L'établissement est-il une entreprise d'investissement autorisée à n'effectuer que les services et les activités limités énumérés à l'onglet 5 du présent formulaire de déclaration ?</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</si>
  <si>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</si>
  <si>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</si>
  <si>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</si>
  <si>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</si>
  <si>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</si>
  <si>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</si>
  <si>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</si>
  <si>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</si>
  <si>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</si>
  <si>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</si>
  <si>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</si>
  <si>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</si>
  <si>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</si>
  <si>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</si>
  <si>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</si>
  <si>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</si>
  <si>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</si>
  <si>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</si>
  <si>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</si>
  <si>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</si>
  <si>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</si>
  <si>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</si>
  <si>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</si>
  <si>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</si>
  <si>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</si>
  <si>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</si>
  <si>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</si>
  <si>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</si>
  <si>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</si>
  <si>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</si>
  <si>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</si>
  <si>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</si>
  <si>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</si>
  <si>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</si>
  <si>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</si>
  <si>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</si>
  <si>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</si>
  <si>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</si>
  <si>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</si>
  <si>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</si>
  <si>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</si>
  <si>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</si>
  <si>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</si>
  <si>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</si>
  <si>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</si>
  <si>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</si>
  <si>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</si>
  <si>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</si>
  <si>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</si>
  <si>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</si>
  <si>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</si>
  <si>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</si>
  <si>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</si>
  <si>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</si>
  <si>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</si>
  <si>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</si>
  <si>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</si>
  <si>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</si>
  <si>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</si>
  <si>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</si>
  <si>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</si>
  <si>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</si>
  <si>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</si>
  <si>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</si>
  <si>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</si>
  <si>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</si>
  <si>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</si>
  <si>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</si>
  <si>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</si>
  <si>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</si>
  <si>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</si>
  <si>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</si>
  <si>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</si>
  <si>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</si>
  <si>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</si>
  <si>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</si>
  <si>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</si>
  <si>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</si>
  <si>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</si>
  <si>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</si>
  <si>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</si>
  <si>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</si>
  <si>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</si>
  <si>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</si>
  <si>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</si>
  <si>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</si>
  <si>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</si>
  <si>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</si>
  <si>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</si>
  <si>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Дали институцията е инвестиционен посредник, упълномощен да извършва само ограничени услуги и дейности, изброени в графа 5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</si>
  <si>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</si>
  <si>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</si>
  <si>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</si>
  <si>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</si>
  <si>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</si>
  <si>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</si>
  <si>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</si>
  <si>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</si>
  <si>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</si>
  <si>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</si>
  <si>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</si>
  <si>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</si>
  <si>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</si>
  <si>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</si>
  <si>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</si>
  <si>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</si>
  <si>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</si>
  <si>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</si>
  <si>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</si>
  <si>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</si>
  <si>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</si>
  <si>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</si>
  <si>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</si>
  <si>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</si>
  <si>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</si>
  <si>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</si>
  <si>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</si>
  <si>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</si>
  <si>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</si>
  <si>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</si>
  <si>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инвестиционен посредник – вижте поле 1C7 (не 1C8).</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</si>
  <si>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</si>
  <si>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</si>
  <si>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</si>
  <si>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</si>
  <si>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</si>
  <si>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</si>
  <si>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</si>
  <si>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</si>
  <si>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</si>
  <si>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</si>
  <si>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</si>
  <si>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</si>
  <si>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</si>
  <si>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</si>
  <si>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</si>
  <si>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</si>
  <si>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</si>
  <si>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</si>
  <si>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</si>
  <si>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</si>
  <si>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</si>
  <si>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</si>
  <si>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</si>
  <si>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</si>
  <si>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</si>
  <si>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</si>
  <si>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</si>
  <si>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</si>
  <si>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</si>
  <si>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</si>
  <si>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</si>
  <si>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</si>
  <si>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</si>
  <si>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</si>
  <si>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</si>
  <si>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</si>
  <si>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</si>
  <si>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</si>
  <si>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</si>
  <si>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</si>
  <si>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</si>
  <si>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</si>
  <si>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</si>
  <si>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</si>
  <si>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</si>
  <si>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От които: отговарящи на изискванията задължения, които произтичат от деривати, свързани с клирингови дейности</t>
  </si>
  <si>
    <t>От които: задължения, произтичащи от деривати, които не са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</si>
  <si>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</si>
  <si>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</si>
  <si>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</si>
  <si>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</si>
  <si>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</si>
  <si>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</si>
  <si>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От които: отговарящи на изискванията задължения, които произтичат от деривати, свързани с дейности на ЦДЦК</t>
  </si>
  <si>
    <t>От които: задължения, произтичащи от деривати, които не са свързани с дейности на ЦДЦК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</si>
  <si>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</si>
  <si>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</si>
  <si>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</si>
  <si>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</si>
  <si>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t>
  </si>
  <si>
    <t>От които: задължения, произтичащи от деривати, които не възникват по силата на държането на активи или средства на клиенти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</si>
  <si>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</si>
  <si>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</si>
  <si>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 xml:space="preserve">От които: отговарящи на изискванията задължения под формата на деривати, които произтичат от насърчителни заеми </t>
  </si>
  <si>
    <t>От които: задължения под формата на деривати, които не произтичат от насърчителни заеми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</si>
  <si>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</si>
  <si>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</si>
  <si>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</si>
  <si>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</si>
  <si>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От които: отговарящи на изискванията задължения по ИЗС, произтичащи от деривати на институция - член на ИЗС</t>
  </si>
  <si>
    <t>От които: неотговарящи на изискванията  задължения по ИЗС, произтичащи от деривати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</si>
  <si>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</si>
  <si>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</si>
  <si>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</si>
  <si>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</si>
  <si>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Коригирана стойност на общия размер на отговарящите на изискванията активи по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</si>
  <si>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</si>
  <si>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От които: задължения, произтичащи от деривати, които не са вътрешногрупови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</si>
  <si>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</si>
  <si>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</si>
  <si>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</si>
  <si>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</si>
  <si>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</si>
  <si>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</si>
  <si>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</si>
  <si>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</si>
  <si>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</si>
  <si>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</si>
  <si>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</si>
  <si>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</si>
  <si>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</si>
  <si>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</si>
  <si>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</si>
  <si>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</si>
  <si>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</si>
  <si>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</si>
  <si>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</si>
  <si>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</si>
  <si>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</si>
  <si>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</si>
  <si>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</si>
  <si>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</si>
  <si>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</si>
  <si>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</si>
  <si>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</si>
  <si>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</si>
  <si>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</si>
  <si>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</si>
  <si>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</si>
  <si>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</si>
  <si>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</si>
  <si>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</si>
  <si>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</si>
  <si>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</si>
  <si>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</si>
  <si>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</si>
  <si>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</si>
  <si>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</si>
  <si>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</si>
  <si>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</si>
  <si>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</si>
  <si>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</si>
  <si>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</si>
  <si>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</si>
  <si>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</si>
  <si>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</si>
  <si>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</si>
  <si>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</si>
  <si>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</si>
  <si>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</si>
  <si>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</si>
  <si>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</si>
  <si>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</si>
  <si>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</si>
  <si>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</si>
  <si>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</si>
  <si>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</si>
  <si>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</si>
  <si>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</si>
  <si>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</si>
  <si>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</si>
  <si>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</si>
  <si>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</si>
  <si>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</si>
  <si>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</si>
  <si>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</si>
  <si>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</si>
  <si>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</si>
  <si>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</si>
  <si>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</si>
  <si>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</si>
  <si>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</si>
  <si>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</si>
  <si>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</si>
  <si>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</si>
  <si>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</si>
  <si>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</si>
  <si>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</si>
  <si>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</si>
  <si>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</si>
  <si>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</si>
  <si>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</si>
  <si>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</si>
  <si>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</si>
  <si>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</si>
  <si>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</si>
  <si>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 „деривати“: вижте 2C1</t>
  </si>
  <si>
    <t xml:space="preserve">. „Задължения“ вижте 2C1 </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</si>
  <si>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</si>
  <si>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</si>
  <si>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</si>
  <si>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</si>
  <si>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</si>
  <si>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</si>
  <si>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</si>
  <si>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</si>
  <si>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</si>
  <si>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</si>
  <si>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</si>
  <si>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</si>
  <si>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</si>
  <si>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</si>
  <si>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</si>
  <si>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</si>
  <si>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</si>
  <si>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</si>
  <si>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</si>
  <si>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</si>
  <si>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</si>
  <si>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</si>
  <si>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</si>
  <si>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</si>
  <si>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</si>
  <si>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</si>
  <si>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</si>
  <si>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</si>
  <si>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</si>
  <si>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</si>
  <si>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</si>
  <si>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</si>
  <si>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</si>
  <si>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</si>
  <si>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</si>
  <si>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</si>
  <si>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</si>
  <si>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</si>
  <si>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</si>
  <si>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</si>
  <si>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</si>
  <si>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</si>
  <si>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</si>
  <si>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</si>
  <si>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</si>
  <si>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</si>
  <si>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</si>
  <si>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</si>
  <si>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</si>
  <si>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</si>
  <si>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</si>
  <si>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</si>
  <si>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</si>
  <si>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</si>
  <si>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</si>
  <si>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</si>
  <si>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Към отчетната дата и на отчетното ниво, избрано в 4В2</t>
  </si>
  <si>
    <t xml:space="preserve">-          Институцията трябва да сумира всички суми, отразени в клетките, посочени в колона и ред в съответните образци. </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</si>
  <si>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</si>
  <si>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</si>
  <si>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</si>
  <si>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важи само ако стойността на поле 1C4 е „Да“. 
. Следва да бъде попълнено с цялото наименование на ИЗС.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</si>
  <si>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</si>
  <si>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</si>
  <si>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</si>
  <si>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</si>
  <si>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</si>
  <si>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</si>
  <si>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</si>
  <si>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</si>
  <si>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</si>
  <si>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</si>
  <si>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</si>
  <si>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</si>
  <si>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</si>
  <si>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</si>
  <si>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</si>
  <si>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</si>
  <si>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</si>
  <si>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</si>
  <si>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</si>
  <si>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</si>
  <si>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</si>
  <si>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</si>
  <si>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</si>
  <si>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</si>
  <si>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</si>
  <si>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</si>
  <si>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</si>
  <si>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</si>
  <si>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</si>
  <si>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</si>
  <si>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</si>
  <si>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</si>
  <si>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</si>
  <si>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</si>
  <si>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</si>
  <si>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</si>
  <si>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</si>
  <si>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</si>
  <si>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</si>
  <si>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</si>
  <si>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</si>
  <si>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</si>
  <si>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</si>
  <si>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</si>
  <si>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</si>
  <si>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</si>
  <si>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</si>
  <si>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</si>
  <si>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</si>
  <si>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</si>
  <si>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</si>
  <si>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</si>
  <si>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</si>
  <si>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</si>
  <si>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</si>
  <si>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</si>
  <si>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</si>
  <si>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</si>
  <si>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</si>
  <si>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</si>
  <si>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</si>
  <si>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</si>
  <si>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</si>
  <si>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</si>
  <si>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</si>
  <si>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</si>
  <si>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</si>
  <si>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</si>
  <si>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</si>
  <si>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</si>
  <si>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</si>
  <si>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</si>
  <si>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</si>
  <si>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</si>
  <si>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</si>
  <si>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</si>
  <si>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</si>
  <si>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</si>
  <si>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</si>
  <si>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</si>
  <si>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</si>
  <si>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</si>
  <si>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</si>
  <si>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</si>
  <si>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</si>
  <si>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</si>
  <si>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</si>
  <si>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</si>
  <si>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</si>
  <si>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</si>
  <si>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</si>
  <si>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</si>
  <si>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</si>
  <si>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</si>
  <si>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</si>
  <si>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</si>
  <si>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</si>
  <si>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</si>
  <si>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</si>
  <si>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</si>
  <si>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</si>
  <si>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</si>
  <si>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</si>
  <si>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</si>
  <si>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</si>
  <si>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</si>
  <si>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</si>
  <si>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</si>
  <si>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</si>
  <si>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</si>
  <si>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</si>
  <si>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</si>
  <si>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</si>
  <si>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</si>
  <si>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</si>
  <si>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</si>
  <si>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</si>
  <si>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</si>
  <si>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</si>
  <si>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</si>
  <si>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</si>
  <si>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</si>
  <si>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</si>
  <si>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</si>
  <si>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</si>
  <si>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</si>
  <si>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</si>
  <si>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</si>
  <si>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</si>
  <si>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</si>
  <si>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</si>
  <si>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</si>
  <si>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</si>
  <si>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</si>
  <si>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</si>
  <si>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</si>
  <si>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</si>
  <si>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</si>
  <si>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</si>
  <si>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</si>
  <si>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</si>
  <si>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</si>
  <si>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</si>
  <si>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</si>
  <si>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</si>
  <si>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</si>
  <si>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</si>
  <si>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</si>
  <si>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</si>
  <si>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</si>
  <si>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</si>
  <si>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</si>
  <si>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</si>
  <si>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</si>
  <si>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</si>
  <si>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</si>
  <si>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</si>
  <si>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</si>
  <si>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</si>
  <si>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</si>
  <si>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</si>
  <si>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</si>
  <si>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</si>
  <si>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</si>
  <si>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</si>
  <si>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</si>
  <si>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</si>
  <si>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</si>
  <si>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</si>
  <si>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</si>
  <si>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</si>
  <si>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</si>
  <si>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</si>
  <si>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</si>
  <si>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</si>
  <si>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</si>
  <si>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</si>
  <si>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SRF_01_B_title</t>
  </si>
  <si>
    <t>SRF_01_C_title</t>
  </si>
  <si>
    <t>SRF_01_D_title</t>
  </si>
  <si>
    <t>SRF_01_E_title</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</si>
  <si>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</si>
  <si>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</si>
  <si>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</si>
  <si>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</si>
  <si>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</si>
  <si>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</si>
  <si>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</si>
  <si>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</si>
  <si>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</si>
  <si>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</si>
  <si>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</si>
  <si>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</si>
  <si>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</si>
  <si>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</si>
  <si>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</si>
  <si>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SRF_02_B_title</t>
  </si>
  <si>
    <t>SRF_02_B_title_legal</t>
  </si>
  <si>
    <t>SRF_02_B_comment</t>
  </si>
  <si>
    <t>SRF_02_B_o_warning</t>
  </si>
  <si>
    <t>SRF_02_C_title</t>
  </si>
  <si>
    <t>SRF_02_C_title_legal</t>
  </si>
  <si>
    <t>SRF_02_C_comment</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</si>
  <si>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</si>
  <si>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</si>
  <si>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</si>
  <si>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</si>
  <si>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</si>
  <si>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</si>
  <si>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</si>
  <si>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</si>
  <si>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</si>
  <si>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</si>
  <si>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</si>
  <si>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</si>
  <si>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</si>
  <si>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</si>
  <si>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</si>
  <si>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</si>
  <si>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</si>
  <si>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</si>
  <si>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</si>
  <si>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</si>
  <si>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SRF_03_A_ii_title</t>
  </si>
  <si>
    <t>SRF_03_A_ii_comment</t>
  </si>
  <si>
    <t>SRF_03_B_title</t>
  </si>
  <si>
    <t>SRF_03_B_title_legal</t>
  </si>
  <si>
    <t>SRF_03_B_comment</t>
  </si>
  <si>
    <t>SRF_03_B_i_title</t>
  </si>
  <si>
    <t>SRF_03_B_i_comment</t>
  </si>
  <si>
    <t>SRF_03_B_ii_title</t>
  </si>
  <si>
    <t>SRF_03_B_ii_comment</t>
  </si>
  <si>
    <t>SRF_03_C_title</t>
  </si>
  <si>
    <t>SRF_03_C_title_legal</t>
  </si>
  <si>
    <t>SRF_03_C_comment</t>
  </si>
  <si>
    <t>SRF_03_C_i_title</t>
  </si>
  <si>
    <t>SRF_03_C_i_comment</t>
  </si>
  <si>
    <t>SRF_03_C_ii_title</t>
  </si>
  <si>
    <t>SRF_03_C_ii_comment</t>
  </si>
  <si>
    <t>SRF_03_D_title</t>
  </si>
  <si>
    <t>SRF_03_D_title_legal</t>
  </si>
  <si>
    <t>SRF_03_D_comment</t>
  </si>
  <si>
    <t>SRF_03_D_i_title</t>
  </si>
  <si>
    <t>SRF_03_D_i_comment</t>
  </si>
  <si>
    <t>SRF_03_D_ii_title</t>
  </si>
  <si>
    <t>SRF_03_D_ii_comment</t>
  </si>
  <si>
    <t>SRF_03_E_title</t>
  </si>
  <si>
    <t>SRF_03_E_title_legal</t>
  </si>
  <si>
    <t>SRF_03_E_comment</t>
  </si>
  <si>
    <t>SRF_03_E_i_title</t>
  </si>
  <si>
    <t>SRF_03_E_i_comment</t>
  </si>
  <si>
    <t>SRF_03_E_ii_title</t>
  </si>
  <si>
    <t>SRF_03_E_ii_comment</t>
  </si>
  <si>
    <t>SRF_03_E_iii_title</t>
  </si>
  <si>
    <t>SRF_03_E_iii_comment</t>
  </si>
  <si>
    <t>SRF_03_E_iv_title</t>
  </si>
  <si>
    <t>SRF_03_E_iv_comment</t>
  </si>
  <si>
    <t>SRF_03_F_title</t>
  </si>
  <si>
    <t>SRF_03_F_title_legal</t>
  </si>
  <si>
    <t>SRF_03_F_i_title</t>
  </si>
  <si>
    <t>SRF_03_F_i_comment</t>
  </si>
  <si>
    <t>SRF_03_F_ii_title</t>
  </si>
  <si>
    <t>SRF_03_F_ii_comment</t>
  </si>
  <si>
    <t>SRF_03_F_iii_title</t>
  </si>
  <si>
    <t>SRF_03_F_iii_comment</t>
  </si>
  <si>
    <t>SRF_03_F_iv_title</t>
  </si>
  <si>
    <t>SRF_03_F_iv_comment</t>
  </si>
  <si>
    <t>SRF_03_G_title</t>
  </si>
  <si>
    <t>SRF_03_G_title_legal</t>
  </si>
  <si>
    <t>SRF_03_G_o1_title</t>
  </si>
  <si>
    <t>SRF_03_G_o1_comment</t>
  </si>
  <si>
    <t>SRF_03_G_o1_1C8_warning</t>
  </si>
  <si>
    <t>SRF_03_G_o2_title</t>
  </si>
  <si>
    <t>SRF_03_G_o2_comment</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</si>
  <si>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</si>
  <si>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</si>
  <si>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</si>
  <si>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</si>
  <si>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</si>
  <si>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</si>
  <si>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</si>
  <si>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</si>
  <si>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</si>
  <si>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</si>
  <si>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</si>
  <si>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</si>
  <si>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</si>
  <si>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</si>
  <si>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</si>
  <si>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</si>
  <si>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</si>
  <si>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SRF_04_A_iii_title</t>
  </si>
  <si>
    <t>SRF_04_A_iv_title</t>
  </si>
  <si>
    <t>SRF_04_B_title</t>
  </si>
  <si>
    <t>SRF_04_B_title_legal</t>
  </si>
  <si>
    <t>SRF_04_B_ii_title</t>
  </si>
  <si>
    <t>SRF_04_C_title</t>
  </si>
  <si>
    <t>SRF_04_C_title_legal</t>
  </si>
  <si>
    <t>SRF_04_C_title_C</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</si>
  <si>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</si>
  <si>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</si>
  <si>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</si>
  <si>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</si>
  <si>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</si>
  <si>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</si>
  <si>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</si>
  <si>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</si>
  <si>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</si>
  <si>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</si>
  <si>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</si>
  <si>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</si>
  <si>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</si>
  <si>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</si>
  <si>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</si>
  <si>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</si>
  <si>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</si>
  <si>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</si>
  <si>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</si>
  <si>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The sum of deductions ('2A2'+'2A3'+'3A8'+'3B8'+'3C8'+'3D8') cannot be larger than the total liabilities ('2A1').</t>
  </si>
  <si>
    <t>Where an institution does not qualify for a lump sum payment ('2B2'), it should indicate that an alternative calculation methodology is 'Not applicable' ('2B3' = "Not applicable").</t>
  </si>
  <si>
    <t xml:space="preserve">Number languages </t>
  </si>
  <si>
    <t>A. Identificazione+G25:L27 dell’ente</t>
  </si>
  <si>
    <t>FOOTER</t>
  </si>
  <si>
    <t>SRF_04_D_i_title</t>
  </si>
  <si>
    <t>SRF_04_D_v_title</t>
  </si>
  <si>
    <t>SRF_04_D_vi_title</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</si>
  <si>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</si>
  <si>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</si>
  <si>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</si>
  <si>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</si>
  <si>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</si>
  <si>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</si>
  <si>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</si>
  <si>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</si>
  <si>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</si>
  <si>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</si>
  <si>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</si>
  <si>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</si>
  <si>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</si>
  <si>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</si>
  <si>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</si>
  <si>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</si>
  <si>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</si>
  <si>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</si>
  <si>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</si>
  <si>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</si>
  <si>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</si>
  <si>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</si>
  <si>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</si>
  <si>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</si>
  <si>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</si>
  <si>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</si>
  <si>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</si>
  <si>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</si>
  <si>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</si>
  <si>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</si>
  <si>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</si>
  <si>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</si>
  <si>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</si>
  <si>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</si>
  <si>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</si>
  <si>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</si>
  <si>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</si>
  <si>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</si>
  <si>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</si>
  <si>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</si>
  <si>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</si>
  <si>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</si>
  <si>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</si>
  <si>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</si>
  <si>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</si>
  <si>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</si>
  <si>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</si>
  <si>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</si>
  <si>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</si>
  <si>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</si>
  <si>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</si>
  <si>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</si>
  <si>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</si>
  <si>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</si>
  <si>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</si>
  <si>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</si>
  <si>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</si>
  <si>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</si>
  <si>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</si>
  <si>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</si>
  <si>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</si>
  <si>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</si>
  <si>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</si>
  <si>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</si>
  <si>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</si>
  <si>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</si>
  <si>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</si>
  <si>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</si>
  <si>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</si>
  <si>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</si>
  <si>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</si>
  <si>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</si>
  <si>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</si>
  <si>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</si>
  <si>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</si>
  <si>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</si>
  <si>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</si>
  <si>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</si>
  <si>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</si>
  <si>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</si>
  <si>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</si>
  <si>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XXIV</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</si>
  <si>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</si>
  <si>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</si>
  <si>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</si>
  <si>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</si>
  <si>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</si>
  <si>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4. Correzione per il rischio</t>
  </si>
  <si>
    <t>2. Gada pamata iemaksa</t>
  </si>
  <si>
    <t>1. Vispārīga informācija</t>
  </si>
  <si>
    <t>3. Atvilkumi</t>
  </si>
  <si>
    <t>4. Riska korekcija</t>
  </si>
  <si>
    <t xml:space="preserve">a) Before submitting the reporting form to the national resolution authority, institutions must check that the form complies with the validation rules in Tab 6;
</t>
  </si>
  <si>
    <t>Total interbank loans and deposits in the EU are the sum of the aggregate interbank loans and deposits held by institutions in each Member State as calculated in accordance with Article 15 of Commission Delegated Regulation 2015/63.</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</si>
  <si>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</si>
  <si>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</si>
  <si>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</si>
  <si>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</si>
  <si>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</si>
  <si>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</si>
  <si>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</si>
  <si>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</si>
  <si>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</si>
  <si>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</si>
  <si>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</si>
  <si>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</si>
  <si>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</si>
  <si>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</si>
  <si>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</si>
  <si>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</si>
  <si>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</si>
  <si>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</si>
  <si>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</si>
  <si>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</si>
  <si>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</si>
  <si>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</si>
  <si>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</si>
  <si>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</si>
  <si>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</si>
  <si>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</si>
  <si>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</si>
  <si>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</si>
  <si>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</si>
  <si>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</si>
  <si>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</si>
  <si>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</si>
  <si>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</si>
  <si>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</si>
  <si>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</si>
  <si>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</si>
  <si>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</si>
  <si>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</si>
  <si>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</si>
  <si>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</si>
  <si>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</si>
  <si>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</si>
  <si>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</si>
  <si>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</si>
  <si>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</si>
  <si>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</si>
  <si>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</si>
  <si>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</si>
  <si>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Sverto koeficiento (4A7) dydis turi būti &gt; 0.</t>
  </si>
  <si>
    <t>2B2, 2B3</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</si>
  <si>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</si>
  <si>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</si>
  <si>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</si>
  <si>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</si>
  <si>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</si>
  <si>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</si>
  <si>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</si>
  <si>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</si>
  <si>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</si>
  <si>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</si>
  <si>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</si>
  <si>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</si>
  <si>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</si>
  <si>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</si>
  <si>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</si>
  <si>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</si>
  <si>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</si>
  <si>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</si>
  <si>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</si>
  <si>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</si>
  <si>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</si>
  <si>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</si>
  <si>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</si>
  <si>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</si>
  <si>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</si>
  <si>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</si>
  <si>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</si>
  <si>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</si>
  <si>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</si>
  <si>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</si>
  <si>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</si>
  <si>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</si>
  <si>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</si>
  <si>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</si>
  <si>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 xml:space="preserve">Please specify your country to get the correct translation </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</si>
  <si>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</si>
  <si>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</si>
  <si>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</si>
  <si>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</si>
  <si>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</si>
  <si>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</si>
  <si>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</si>
  <si>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</si>
  <si>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</si>
  <si>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</si>
  <si>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</si>
  <si>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</si>
  <si>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</si>
  <si>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</si>
  <si>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</si>
  <si>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</si>
  <si>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</si>
  <si>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</si>
  <si>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</si>
  <si>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</si>
  <si>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</si>
  <si>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</si>
  <si>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</si>
  <si>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</si>
  <si>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</si>
  <si>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</si>
  <si>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</si>
  <si>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</si>
  <si>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</si>
  <si>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</si>
  <si>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</si>
  <si>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</si>
  <si>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</si>
  <si>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</si>
  <si>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</si>
  <si>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</si>
  <si>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</si>
  <si>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</si>
  <si>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</si>
  <si>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</si>
  <si>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</si>
  <si>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</si>
  <si>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</si>
  <si>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</si>
  <si>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</si>
  <si>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</si>
  <si>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</si>
  <si>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</si>
  <si>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</si>
  <si>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</si>
  <si>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</si>
  <si>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</si>
  <si>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</si>
  <si>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</si>
  <si>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</si>
  <si>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</si>
  <si>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</si>
  <si>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</si>
  <si>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</si>
  <si>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ValidationRule_srf_v0206</t>
  </si>
  <si>
    <t>Consolidated</t>
  </si>
  <si>
    <t>Sub-consolidated</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</si>
  <si>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</si>
  <si>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</si>
  <si>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</si>
  <si>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</si>
  <si>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</si>
  <si>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</si>
  <si>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</si>
  <si>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</si>
  <si>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</si>
  <si>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</si>
  <si>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</si>
  <si>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</si>
  <si>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</si>
  <si>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</si>
  <si>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</si>
  <si>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</si>
  <si>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</si>
  <si>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</si>
  <si>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</si>
  <si>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</si>
  <si>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</si>
  <si>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</si>
  <si>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</si>
  <si>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</si>
  <si>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</si>
  <si>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</si>
  <si>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</si>
  <si>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</si>
  <si>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</si>
  <si>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</si>
  <si>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</si>
  <si>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</si>
  <si>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</si>
  <si>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</si>
  <si>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Juhul kui krediidiasutus või investeerimisühing ei kvalifitseeru lihtsustatud aasta ühekordseks osamakseks ('2B2'), peaks ta märkima, et alternatiivne arvutusmetoodika on "Ei kohaldata" ('2B3' = "Ei kohaldata").</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</si>
  <si>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</si>
  <si>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</si>
  <si>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</si>
  <si>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</si>
  <si>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</si>
  <si>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</si>
  <si>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</si>
  <si>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</si>
  <si>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</si>
  <si>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</si>
  <si>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</si>
  <si>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</si>
  <si>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</si>
  <si>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Summe der Abzüge aus den Feldern 2A2+2A3+3A8+3B8+3C8+3D8 darf die Summe der Verbindlichkeiten nicht übersteigen (2A1).</t>
  </si>
  <si>
    <t>Wenn sich ein Institut für einen Pauschalbetrag nicht qualifiziert (2B2), sollte angegeben werden, dass eine alternative Berechnungsmethode "Nicht zutreffend" ist (2B3 = "Nicht zutreffend").</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</si>
  <si>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</si>
  <si>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</si>
  <si>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</si>
  <si>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</si>
  <si>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</si>
  <si>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</si>
  <si>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</si>
  <si>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</si>
  <si>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</si>
  <si>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 xml:space="preserve">Si la entidad no cumple los requisitos para realizar una contribución anual a tanto alzado ('2B2'), se deberá indicar que un cálculo alternativo es "No aplicable"  ('2B3' = "No aplicable"). </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</si>
  <si>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</si>
  <si>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</si>
  <si>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</si>
  <si>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</si>
  <si>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</si>
  <si>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</si>
  <si>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</si>
  <si>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</si>
  <si>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Mikäli laitos ei kuulu kiinteämääräisen maksun piiriin ('2B2'), sen tulee ilmoittaa, että vaihtoehtoinen laskentamenetelmä ei sovellu ('2B3' = "Ei sovelleta").</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</si>
  <si>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</si>
  <si>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</si>
  <si>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</si>
  <si>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</si>
  <si>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</si>
  <si>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</si>
  <si>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</si>
  <si>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</si>
  <si>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</si>
  <si>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</si>
  <si>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</si>
  <si>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</si>
  <si>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</si>
  <si>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 xml:space="preserve"> Το άθροισμα των αφαιρέσεων («2A2»+«2A3»+«3A8»+«3B8»+«3C8»+«3D8») δεν μπορεί να είναι μεγαλύτερο του συνόλου παθητικού («2Α1»).</t>
  </si>
  <si>
    <t>Σε περίπτωση που ένα ίδρυμα δεν πληροί τις προϋποθέσεις για κατ’ αποκοπή πληρωμή («2Β2»), πρέπει να αναγράψει ότι η εναλλακτική μεθοδολογία υπολογισμού «Δεν ισχύει» («2Β3»= «Δεν ισχύει»).</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</si>
  <si>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</si>
  <si>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</si>
  <si>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</si>
  <si>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</si>
  <si>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</si>
  <si>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</si>
  <si>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</si>
  <si>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</si>
  <si>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</si>
  <si>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</si>
  <si>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</si>
  <si>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</si>
  <si>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</si>
  <si>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</si>
  <si>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</si>
  <si>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</si>
  <si>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</si>
  <si>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</si>
  <si>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Lorsqu’un établissement ne remplit pas les conditions requises pour une contribution forfaitaire (« 2B2 »), il devrait indiquer que le calcul alternatif est « non applicable » (« 2B3 » = « Non applicable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</si>
  <si>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</si>
  <si>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</si>
  <si>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</si>
  <si>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</si>
  <si>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</si>
  <si>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</si>
  <si>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</si>
  <si>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Kadar institucija ni upravičena do pavšalnega plačila (v nadaljnjem besedilu: „2B2“), mora navesti, da se alternativna metodologija izračuna „ne uporablja“ („2B3“ = „se ne uporablja“).</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</si>
  <si>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</si>
  <si>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</si>
  <si>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</si>
  <si>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</si>
  <si>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</si>
  <si>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</si>
  <si>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</si>
  <si>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</si>
  <si>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</si>
  <si>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</si>
  <si>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</si>
  <si>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</si>
  <si>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</si>
  <si>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</si>
  <si>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</si>
  <si>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</si>
  <si>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</si>
  <si>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</si>
  <si>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La somma delle deduzioni ("2A2"+"2A3"+"3A8"+"3B8"+"3C8"+"3D8")  non può essere maggiore del totale delle passività ("2A1").</t>
  </si>
  <si>
    <t>Laddove il pagamento di una somma forfettaria non sia applicabile a un ente (“2B2”), questo deve indicare che il metodo alternativo di calcolo è 'Non applicabile' (“2B3” = “Non applicabile”).</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</si>
  <si>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</si>
  <si>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</si>
  <si>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</si>
  <si>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</si>
  <si>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</si>
  <si>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</si>
  <si>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</si>
  <si>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Kur įstaigai neleidžiama pasinaudoti mažoms įstaigoms taikoma supaprastinta nustatyto dydžio metinio įnašo sumos apskaičiavimo tvarka ('2B2'), ji turi nurodyti, kad alternatyvi apskaičiavimo metodologija 'Netaikoma' ('2B3' = "Netaikoma").</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</si>
  <si>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</si>
  <si>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</si>
  <si>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</si>
  <si>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</si>
  <si>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</si>
  <si>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</si>
  <si>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</si>
  <si>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</si>
  <si>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</si>
  <si>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</si>
  <si>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</si>
  <si>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</si>
  <si>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</si>
  <si>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</si>
  <si>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</si>
  <si>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</si>
  <si>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</si>
  <si>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</si>
  <si>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</si>
  <si>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</si>
  <si>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</si>
  <si>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</si>
  <si>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</si>
  <si>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</si>
  <si>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</si>
  <si>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</si>
  <si>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</si>
  <si>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</si>
  <si>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</si>
  <si>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</si>
  <si>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</si>
  <si>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</si>
  <si>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Link: https://eur-lex.europa.eu/legal-content/EN/TXT/?uri=CELEX:02014L0059-20190627</t>
  </si>
  <si>
    <t>Σύνδεσμος: https://eur-lex.europa.eu/legal-content/EN/TXT/?uri=CELEX:02014L0059-20190627</t>
  </si>
  <si>
    <t>Enlace: https://eur-lex.europa.eu/legal-content/EN/TXT/?uri=CELEX:02014L0059-20190627</t>
  </si>
  <si>
    <t>Linkki: https://eur-lex.europa.eu/legal-content/EN/TXT/?uri=CELEX:02014L0059-20190627</t>
  </si>
  <si>
    <t>Lien: https://eur-lex.europa.eu/legal-content/EN/TXT/?uri=CELEX:02014L0059-20190627</t>
  </si>
  <si>
    <t>Saitas: https://eur-lex.europa.eu/legal-content/EN/TXT/?uri=CELEX:02014L0059-20190627</t>
  </si>
  <si>
    <t>Saite: https://eur-lex.europa.eu/legal-content/EN/TXT/?uri=CELEX:02014L0059-20190627</t>
  </si>
  <si>
    <t>Povezava: https://eur-lex.europa.eu/legal-content/EN/TXT/?uri=CELEX:02014L0059-20190627</t>
  </si>
  <si>
    <t>Връзка: https://eur-lex.europa.eu/legal-content/EN/TXT/?uri=CELEX:02014L0059-20190627</t>
  </si>
  <si>
    <t>Odkaz: https://eur-lex.europa.eu/legal-content/EN/TXT/?uri=CELEX:02014L0059-20190627</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</si>
  <si>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</si>
  <si>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</si>
  <si>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</si>
  <si>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</si>
  <si>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</si>
  <si>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</si>
  <si>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</si>
  <si>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</si>
  <si>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</si>
  <si>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</si>
  <si>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</si>
  <si>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</si>
  <si>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</si>
  <si>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</si>
  <si>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</si>
  <si>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</si>
  <si>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</si>
  <si>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</si>
  <si>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</si>
  <si>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</si>
  <si>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</si>
  <si>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</si>
  <si>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</si>
  <si>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</si>
  <si>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</si>
  <si>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</si>
  <si>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</si>
  <si>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</si>
  <si>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</si>
  <si>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</si>
  <si>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</si>
  <si>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</si>
  <si>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</si>
  <si>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</si>
  <si>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</si>
  <si>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</si>
  <si>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</si>
  <si>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</si>
  <si>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</si>
  <si>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</si>
  <si>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</si>
  <si>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</si>
  <si>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</si>
  <si>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</si>
  <si>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</si>
  <si>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</si>
  <si>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</si>
  <si>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</si>
  <si>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</si>
  <si>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</si>
  <si>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</si>
  <si>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</si>
  <si>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</si>
  <si>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</si>
  <si>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</si>
  <si>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</si>
  <si>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</si>
  <si>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</si>
  <si>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</si>
  <si>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</si>
  <si>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</si>
  <si>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</si>
  <si>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</si>
  <si>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</si>
  <si>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</si>
  <si>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</si>
  <si>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</si>
  <si>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</si>
  <si>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</si>
  <si>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</si>
  <si>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</si>
  <si>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</si>
  <si>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</si>
  <si>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</si>
  <si>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</si>
  <si>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</si>
  <si>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</si>
  <si>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</si>
  <si>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</si>
  <si>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</si>
  <si>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</si>
  <si>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</si>
  <si>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</si>
  <si>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</si>
  <si>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</si>
  <si>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</si>
  <si>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</si>
  <si>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</si>
  <si>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</si>
  <si>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Ak sa inštitúcia nekvalifikuje na paušálny príspevok ('2B2'), indikuje to, že alternatívna metóda výpočtu je "Neuvádza sa"  ('2B3' = "Neuvádza sa").</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</si>
  <si>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</si>
  <si>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</si>
  <si>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</si>
  <si>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</si>
  <si>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t>Atvilkumu summa ('2A2'+'2A3'+'3A8'+'3B8'+'3C8'+'3D8') nevar būt lielāka par kopējām saistībām  ('2A1').</t>
  </si>
  <si>
    <t>Ja iestāde neatbilst vienreizēja maksājuma kritērijiem ('2B2'), tai jānorāda, ka alternatīva aprēķina metodika ir  'Nav piemērojams' ('2B3' = "Nav piemērojams").</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</si>
  <si>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</si>
  <si>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</si>
  <si>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</si>
  <si>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</si>
  <si>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</si>
  <si>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</si>
  <si>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</si>
  <si>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</si>
  <si>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</si>
  <si>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</si>
  <si>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</si>
  <si>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</si>
  <si>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</si>
  <si>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</si>
  <si>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</si>
  <si>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</si>
  <si>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</si>
  <si>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</si>
  <si>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</si>
  <si>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</si>
  <si>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</si>
  <si>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Когато дадена институция не отговаря на изискванията за плащане на еднократна сума като индивидуална годишна вноска („2B2“), тя следва да посочи, че алтернативното изчисляване според методологията "не е приложимо" („2B3“ = „Не е приложимо“).</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</si>
  <si>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</si>
  <si>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</si>
  <si>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</si>
  <si>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</si>
  <si>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</si>
  <si>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</si>
  <si>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</si>
  <si>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</si>
  <si>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</si>
  <si>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</si>
  <si>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</si>
  <si>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</si>
  <si>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</si>
  <si>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</si>
  <si>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</si>
  <si>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</si>
  <si>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</si>
  <si>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</si>
  <si>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</si>
  <si>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8.1</t>
  </si>
  <si>
    <t>F08.01</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</si>
  <si>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</si>
  <si>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</si>
  <si>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</si>
  <si>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</si>
  <si>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</si>
  <si>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</si>
  <si>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</si>
  <si>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</si>
  <si>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</si>
  <si>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</si>
  <si>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</si>
  <si>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</si>
  <si>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</si>
  <si>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</si>
  <si>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</si>
  <si>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</si>
  <si>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</si>
  <si>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</si>
  <si>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</si>
  <si>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</si>
  <si>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</si>
  <si>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</si>
  <si>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</si>
  <si>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</si>
  <si>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</si>
  <si>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</si>
  <si>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</si>
  <si>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</si>
  <si>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</si>
  <si>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</si>
  <si>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</si>
  <si>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</si>
  <si>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</si>
  <si>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</si>
  <si>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</si>
  <si>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</si>
  <si>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</si>
  <si>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</si>
  <si>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</si>
  <si>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http://data.europa.eu/eli/reg_impl/2014/680/2018-12-01</t>
  </si>
  <si>
    <t>Σύνδεσμος: http://data.europa.eu/eli/reg_impl/2014/680/2018-12-01</t>
  </si>
  <si>
    <t>Enlace: http://data.europa.eu/eli/reg_impl/2014/680/2018-12-01</t>
  </si>
  <si>
    <t>Linkki: http://data.europa.eu/eli/reg_impl/2014/680/2018-12-01</t>
  </si>
  <si>
    <t>Lien: http://data.europa.eu/eli/reg_impl/2014/680/2018-12-01</t>
  </si>
  <si>
    <t>Saitas: http://data.europa.eu/eli/reg_impl/2014/680/2018-12-01</t>
  </si>
  <si>
    <t>Saite: http://data.europa.eu/eli/reg_impl/2014/680/2018-12-01</t>
  </si>
  <si>
    <t>Povezava: http://data.europa.eu/eli/reg_impl/2014/680/2018-12-01</t>
  </si>
  <si>
    <t>Връзка: http://data.europa.eu/eli/reg_impl/2014/680/2018-12-01</t>
  </si>
  <si>
    <t>Odkaz: http://data.europa.eu/eli/reg_impl/2014/680/2018-12-01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</si>
  <si>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</si>
  <si>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</si>
  <si>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</si>
  <si>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</si>
  <si>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</si>
  <si>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</si>
  <si>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</si>
  <si>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</si>
  <si>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</si>
  <si>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</si>
  <si>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</si>
  <si>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</si>
  <si>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</si>
  <si>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</si>
  <si>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</si>
  <si>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</si>
  <si>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</si>
  <si>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</si>
  <si>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</si>
  <si>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</si>
  <si>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http://data.europa.eu/eli/reg/2013/575/2019-06-27</t>
  </si>
  <si>
    <t>Σύνδεσμος: http://data.europa.eu/eli/reg/2013/575/2019-06-27</t>
  </si>
  <si>
    <t>Enlace: http://data.europa.eu/eli/reg/2013/575/2019-06-27</t>
  </si>
  <si>
    <t>Linkki: http://data.europa.eu/eli/reg/2013/575/2019-06-27</t>
  </si>
  <si>
    <t>Lien: http://data.europa.eu/eli/reg/2013/575/2019-06-27</t>
  </si>
  <si>
    <t>Saitas: http://data.europa.eu/eli/reg/2013/575/2019-06-27</t>
  </si>
  <si>
    <t>Saite: http://data.europa.eu/eli/reg/2013/575/2019-06-27</t>
  </si>
  <si>
    <t>Povezava: http://data.europa.eu/eli/reg/2013/575/2019-06-27</t>
  </si>
  <si>
    <t>Връзка: http://data.europa.eu/eli/reg/2013/575/2019-06-27</t>
  </si>
  <si>
    <t>Odkaz: http://data.europa.eu/eli/reg/2013/575/2019-06-27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</si>
  <si>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</si>
  <si>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</si>
  <si>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</si>
  <si>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</si>
  <si>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</si>
  <si>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</si>
  <si>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</si>
  <si>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</si>
  <si>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</si>
  <si>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</si>
  <si>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</si>
  <si>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</si>
  <si>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</si>
  <si>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</si>
  <si>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</si>
  <si>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</si>
  <si>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</si>
  <si>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</si>
  <si>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</si>
  <si>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Durchführungsverordnung (EU) Nr. 680/2014 - EU COREP FINREP
Link: http://data.europa.eu/eli/reg_impl/2014/680/2018-12-01</t>
  </si>
  <si>
    <t>ELi COREP-FINREP-määrus
Link: http://data.europa.eu/eli/reg_impl/2014/680/2018-12-01</t>
  </si>
  <si>
    <t>Κανονισμός ΕΕ COREP FINREP
Σύνδεσμος: http://data.europa.eu/eli/reg_impl/2014/680/2018-12-01</t>
  </si>
  <si>
    <t>EU COREP FINREP Regulation
Link: http://data.europa.eu/eli/reg_impl/2014/680/2018-12-01</t>
  </si>
  <si>
    <t>Reglamento FINREP COREP UE
Enlace: http://data.europa.eu/eli/reg_impl/2014/680/2018-12-01</t>
  </si>
  <si>
    <t>EU:n COREP-/FINREP-asetus
Linkki: http://data.europa.eu/eli/reg_impl/2014/680/2018-12-01</t>
  </si>
  <si>
    <t>Règlement COREP FINREP UE
Lien: http://data.europa.eu/eli/reg_impl/2014/680/2018-12-01</t>
  </si>
  <si>
    <t>Regolamento UE COREP FINREP
Link: http://data.europa.eu/eli/reg_impl/2014/680/2018-12-01</t>
  </si>
  <si>
    <t>ES COREP FINREP reglamentas
Saitas: http://data.europa.eu/eli/reg_impl/2014/680/2018-12-01</t>
  </si>
  <si>
    <t>ES COREP FINREP Regula
Saite: http://data.europa.eu/eli/reg_impl/2014/680/2018-12-01</t>
  </si>
  <si>
    <t>Uitvoeringsverordening (EU) nr. 680/2014 - EU COREP FINREP
Link: http://data.europa.eu/eli/reg_impl/2014/680/2018-12-01</t>
  </si>
  <si>
    <t>Uredba EU o COREP in FINREP
Povezava: http://data.europa.eu/eli/reg_impl/2014/680/2018-12-01</t>
  </si>
  <si>
    <t>Регламент за общата рамка на ЕС за финансова отчетност (COREP FINREP)
Връзка: http://data.europa.eu/eli/reg_impl/2014/680/2018-12-01</t>
  </si>
  <si>
    <t>Nariadenie EÚ o COREP a FINREP
Odkaz: http://data.europa.eu/eli/reg_impl/2014/680/2018-12-01</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</si>
  <si>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</si>
  <si>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</si>
  <si>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</si>
  <si>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</si>
  <si>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</si>
  <si>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</si>
  <si>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</si>
  <si>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</si>
  <si>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</si>
  <si>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</si>
  <si>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</si>
  <si>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</si>
  <si>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</si>
  <si>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</si>
  <si>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</si>
  <si>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</si>
  <si>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</si>
  <si>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</si>
  <si>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</si>
  <si>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</si>
  <si>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</si>
  <si>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</si>
  <si>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</si>
  <si>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</si>
  <si>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</si>
  <si>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</si>
  <si>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</si>
  <si>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</si>
  <si>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</si>
  <si>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</si>
  <si>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</si>
  <si>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</si>
  <si>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</si>
  <si>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</si>
  <si>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</si>
  <si>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</si>
  <si>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</si>
  <si>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</si>
  <si>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</si>
  <si>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</si>
  <si>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</si>
  <si>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</si>
  <si>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</si>
  <si>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</si>
  <si>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</si>
  <si>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</si>
  <si>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</si>
  <si>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</si>
  <si>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</si>
  <si>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</si>
  <si>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</si>
  <si>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</si>
  <si>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</si>
  <si>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</si>
  <si>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</si>
  <si>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</si>
  <si>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</si>
  <si>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</si>
  <si>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</si>
  <si>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</si>
  <si>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</si>
  <si>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</si>
  <si>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</si>
  <si>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</si>
  <si>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</si>
  <si>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</si>
  <si>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</si>
  <si>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</si>
  <si>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</si>
  <si>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</si>
  <si>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</si>
  <si>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</si>
  <si>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</si>
  <si>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</si>
  <si>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</si>
  <si>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</si>
  <si>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</si>
  <si>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</si>
  <si>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</si>
  <si>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</si>
  <si>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</si>
  <si>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</si>
  <si>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</si>
  <si>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</si>
  <si>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</si>
  <si>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</si>
  <si>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</si>
  <si>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</si>
  <si>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</si>
  <si>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</si>
  <si>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</si>
  <si>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</si>
  <si>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</si>
  <si>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</si>
  <si>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</si>
  <si>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</si>
  <si>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</si>
  <si>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</si>
  <si>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</si>
  <si>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</si>
  <si>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</si>
  <si>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</si>
  <si>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</si>
  <si>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</si>
  <si>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</si>
  <si>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</si>
  <si>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</si>
  <si>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</si>
  <si>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</si>
  <si>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</si>
  <si>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</si>
  <si>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</si>
  <si>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</si>
  <si>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</si>
  <si>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</si>
  <si>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</si>
  <si>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</si>
  <si>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</si>
  <si>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</si>
  <si>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</si>
  <si>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</si>
  <si>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</si>
  <si>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</si>
  <si>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</si>
  <si>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</si>
  <si>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</si>
  <si>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</si>
  <si>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</si>
  <si>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</si>
  <si>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</si>
  <si>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</si>
  <si>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</si>
  <si>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</si>
  <si>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</si>
  <si>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</si>
  <si>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</si>
  <si>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</si>
  <si>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</si>
  <si>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</si>
  <si>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</si>
  <si>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</si>
  <si>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</si>
  <si>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</si>
  <si>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</si>
  <si>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</si>
  <si>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</si>
  <si>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</si>
  <si>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</si>
  <si>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</si>
  <si>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</si>
  <si>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</si>
  <si>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</si>
  <si>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</si>
  <si>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</si>
  <si>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</si>
  <si>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</si>
  <si>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</si>
  <si>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</si>
  <si>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</si>
  <si>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</si>
  <si>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</si>
  <si>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</si>
  <si>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</si>
  <si>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</si>
  <si>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</si>
  <si>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</si>
  <si>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</si>
  <si>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</si>
  <si>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</si>
  <si>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</si>
  <si>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</si>
  <si>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</si>
  <si>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</si>
  <si>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</si>
  <si>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</si>
  <si>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</si>
  <si>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</si>
  <si>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</si>
  <si>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</si>
  <si>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</si>
  <si>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</si>
  <si>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</si>
  <si>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</si>
  <si>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</si>
  <si>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</si>
  <si>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</si>
  <si>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</si>
  <si>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</si>
  <si>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</si>
  <si>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</si>
  <si>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</si>
  <si>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</si>
  <si>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</si>
  <si>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</si>
  <si>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</si>
  <si>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</si>
  <si>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</si>
  <si>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</si>
  <si>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</si>
  <si>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</si>
  <si>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</si>
  <si>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</si>
  <si>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</si>
  <si>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</si>
  <si>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</si>
  <si>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</si>
  <si>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</si>
  <si>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</si>
  <si>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</si>
  <si>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</si>
  <si>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</si>
  <si>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</si>
  <si>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</si>
  <si>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</si>
  <si>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</si>
  <si>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</si>
  <si>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</si>
  <si>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</si>
  <si>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</si>
  <si>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</si>
  <si>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</si>
  <si>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</si>
  <si>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</si>
  <si>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</si>
  <si>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</si>
  <si>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</si>
  <si>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</si>
  <si>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</si>
  <si>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</si>
  <si>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</si>
  <si>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</si>
  <si>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</si>
  <si>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</si>
  <si>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</si>
  <si>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</si>
  <si>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</si>
  <si>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</si>
  <si>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</si>
  <si>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</si>
  <si>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</si>
  <si>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</si>
  <si>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</si>
  <si>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</si>
  <si>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</si>
  <si>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</si>
  <si>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</si>
  <si>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</si>
  <si>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</si>
  <si>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</si>
  <si>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</si>
  <si>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</si>
  <si>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</si>
  <si>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</si>
  <si>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</si>
  <si>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</si>
  <si>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</si>
  <si>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</si>
  <si>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</si>
  <si>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</si>
  <si>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</si>
  <si>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</si>
  <si>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</si>
  <si>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</si>
  <si>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</si>
  <si>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</si>
  <si>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</si>
  <si>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</si>
  <si>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</si>
  <si>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</si>
  <si>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 ‘investment firm’ means an investment firm as defined in point (2) of Article 4(1) of Regulation (EU) No 575/2013 that is subject to the initial capital requirement laid down in Article 28(2) of Directive 2013/36/EU (CRD). This investment firm shall also be covered by the consolidated supervision of the parent undertaking carried out by the ECB in accordance with Article 4(1)(g) of Regulation (EU) No 1024/2013.
. Art. 4(1)(2)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CRD: 'All investment firms other than those referred to in Article 29 shall have initial capital of EUR 730 000.'</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</si>
  <si>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</si>
  <si>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</si>
  <si>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</si>
  <si>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</si>
  <si>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</si>
  <si>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</si>
  <si>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</si>
  <si>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</si>
  <si>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</si>
  <si>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</si>
  <si>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</si>
  <si>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</si>
  <si>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</si>
  <si>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</si>
  <si>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</si>
  <si>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</si>
  <si>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</si>
  <si>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</si>
  <si>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</si>
  <si>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4.1
4.2.1
4.2.2
4.3.1
4.4.1
4.6
4.7
4.8
4.9
4.10</t>
  </si>
  <si>
    <t>F04.01
F04.02.1
F04.02.2
F04.03.1
F04.04.1
F04.06
F04.07
F04.08
F04.09
F04.10</t>
  </si>
  <si>
    <t>010
010
010
010
010
010
010
010+035
050
010</t>
  </si>
  <si>
    <t>150+160
140+150
150+160
140+150
100+110
150+160
150+160
150+160
100+110
150+160</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</si>
  <si>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</si>
  <si>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</si>
  <si>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</si>
  <si>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</si>
  <si>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</si>
  <si>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</si>
  <si>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</si>
  <si>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</si>
  <si>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</si>
  <si>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</si>
  <si>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</si>
  <si>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</si>
  <si>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</si>
  <si>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</si>
  <si>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</si>
  <si>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</si>
  <si>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</si>
  <si>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</si>
  <si>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</si>
  <si>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</si>
  <si>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</si>
  <si>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</si>
  <si>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</si>
  <si>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</si>
  <si>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</si>
  <si>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</si>
  <si>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</si>
  <si>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</si>
  <si>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</si>
  <si>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</si>
  <si>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</si>
  <si>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</si>
  <si>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</si>
  <si>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</si>
  <si>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</si>
  <si>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</si>
  <si>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</si>
  <si>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</si>
  <si>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</si>
  <si>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</si>
  <si>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</si>
  <si>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</si>
  <si>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</si>
  <si>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</si>
  <si>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</si>
  <si>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</si>
  <si>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</si>
  <si>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</si>
  <si>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</si>
  <si>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</si>
  <si>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</si>
  <si>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</si>
  <si>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</si>
  <si>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</si>
  <si>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</si>
  <si>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</si>
  <si>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</si>
  <si>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</si>
  <si>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</si>
  <si>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</si>
  <si>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</si>
  <si>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</si>
  <si>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In dit veld moet de LEI-code van de instelling worden ingevuld.</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</si>
  <si>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</si>
  <si>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</si>
  <si>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</si>
  <si>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</si>
  <si>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</si>
  <si>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</si>
  <si>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</si>
  <si>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</si>
  <si>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</si>
  <si>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</si>
  <si>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</si>
  <si>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</si>
  <si>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</si>
  <si>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</si>
  <si>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</si>
  <si>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</si>
  <si>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</si>
  <si>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</si>
  <si>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t>Консолидирана основа</t>
  </si>
  <si>
    <t>srf_v0212</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</si>
  <si>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</si>
  <si>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</si>
  <si>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</si>
  <si>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</si>
  <si>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</si>
  <si>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2B1</t>
  </si>
  <si>
    <t>HR</t>
  </si>
  <si>
    <t>C129</t>
  </si>
  <si>
    <t>E283</t>
  </si>
  <si>
    <t>E284</t>
  </si>
  <si>
    <t>E285</t>
  </si>
  <si>
    <t>F283</t>
  </si>
  <si>
    <t>F284</t>
  </si>
  <si>
    <t>F285</t>
  </si>
  <si>
    <t>Definition_2B1_Tab2</t>
  </si>
  <si>
    <t>E84</t>
  </si>
  <si>
    <t>Guidance_2B1_Tab2</t>
  </si>
  <si>
    <t>15</t>
  </si>
  <si>
    <t>Zusätzlicher Risikoindikator D.ii) Außerbilanzieller Nennbetrag aus: a) der Gesamtrisikoexponierung, b) dem harten Kernkapital und c) der Summe der Vermögenswerte</t>
  </si>
  <si>
    <t>Zusätzlicher Risikoindikator D.iii) Derivative Gesamtrisikopositionen aus: a) der Gesamtrisikoexponierung, b) dem harten Kernkapital und c) der Summe der Vermögenswerte</t>
  </si>
  <si>
    <t>Zusätzlicher Risikoindikator D.iv) Komplexität und Abwicklungsfähigkeit</t>
  </si>
  <si>
    <t>Zusätzlicher Risikoindikator D.v) Mitgliedschaft in einem institutsbezogenen Sicherungssystem</t>
  </si>
  <si>
    <t>Zusätzlicher Risikoindikator D.vi) Umfang einer vorausgegangenen außerordentlichen finanziellen Unterstützung aus öffentlichen Mitteln</t>
  </si>
  <si>
    <t>Davon: Derivate, die über eine zentrale Gegenpartei (CCP) abgerechnet werden, auf der in Feld 4D9 gewählten Meldeebene</t>
  </si>
  <si>
    <t>Dynamic taxonomy labels table</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</si>
  <si>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2021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</si>
  <si>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2021.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</si>
  <si>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2021.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</si>
  <si>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2021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</si>
  <si>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2021.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</si>
  <si>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2021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</si>
  <si>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2021.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</si>
  <si>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2021.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</si>
  <si>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2021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</si>
  <si>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2021.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</si>
  <si>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2021.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</si>
  <si>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2021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</si>
  <si>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2021. Každý identifikačný kód musí byť oddelený lomkou (/) bez medzier. Napríklad: XXX1/YYY2/ZZZ3</t>
  </si>
  <si>
    <t>Zweck des Meldeformulars ist es, Informationen einzuholen, die für die Berechnung der jeweiligen im Voraus erhobenen Beiträge zum einheitlichen Abwicklungsfonds (Single Resolution Fund, SRF), die von jedem Institut in dessen Geltungsbereich im Beitragszeitraum 2021 zu zahlen sind, notwendig sind.</t>
  </si>
  <si>
    <t>Aruandlusvormi eesmärk on koguda teavet, mida on vaja 2021. aasta osamaksete perioodil ühtse kriisilahenduskorra alla kuuluva iga krediidiasutuse või investeerimisühingu poolt ühtsesse kriisilahendusfondi tehtava individuaalse ex ante osamakse arvutamiseks.</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</si>
  <si>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2021 από κάθε ίδρυμα που εμπίπτει στο πεδίο εφαρμογής.</t>
  </si>
  <si>
    <t>The objective of the reporting form is to collect the information necessary for the calculation of the individual ex-ante contributions to the Single Resolution Fund (hereafter “SRF”) to be paid by each institution in scope in the 2021 contribution period.</t>
  </si>
  <si>
    <t>El objetivo del formulario es recopilar la información necesaria para el cálculo de las contribuciones individuales ex ante al Fondo Único de Resolución (en lo sucesivo «FUR») que cada entidad en cuestión pagará en 2021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</si>
  <si>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2021.</t>
  </si>
  <si>
    <t>L’objectif du formulaire de déclaration est de collecter les informations nécessaires pour calculer la contribution individuelle ex ante au Fonds de résolution unique (ci-après le  «FRU») à verser au cours de la période de contribution 2021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</si>
  <si>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2021.</t>
  </si>
  <si>
    <t>Šios ataskaitos formos paskirtis – surinkti informaciją, reikalingą individualiems ex ante įnašams į Bendrą pertvarkymo fondą (toliau – BPF), kurį kiekviena įstaiga turi mokėti 2021 m. įnašų laikotarpiu, apskaičiuoti.</t>
  </si>
  <si>
    <t>Ziņošanas veidlapas mērķis ir apkopot informāciju, kas nepieciešama individuālu ex ante iemaksu vienotajā noregulējuma fondā (turpmāk — “VNF”) aprēķināšanai, kas katrai iestādei ir jāiemaksā 2021. gada iemaksu periodā.</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</si>
  <si>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2021 moet betalen.</t>
  </si>
  <si>
    <t>Obrazec za poročanje je namenjen zbiranju informacij, potrebnih za izračun posameznih predhodnih prispevkov za Enotni sklad za reševanje (v nadaljnjem besedilu: SRF), ki ga mora plačati vsaka institucija za obdobje prispevkov 2021.</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</si>
  <si>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2021 г.</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</si>
  <si>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2021.</t>
  </si>
  <si>
    <t>Aasta osamakse määramise otsus:  kriisilahendusasutused teavitavad ühtse kriisilahendusfondi kohaldamisalas olevaid krediidiasutusi või investeerimisühinguid nende aastasest ex ante osamaksest hiljemalt 1. mail 2021 (Allmärkus 7).</t>
  </si>
  <si>
    <t>Decision determining the annual contribution: national resolution authorities will notify institutions in scope of the SRF of their annual ex-ante contributions at the latest by 1 May 2021 (footnote7).</t>
  </si>
  <si>
    <t>Decisión que determina la aportación anual: las autoridades nacionales de resolución notificarán a las entidades del ámbito de aplicación del FUR sus contribuciones anuales ex ante, a más tardar el 1 de mayo de 2021 (Notas a pie de página 7).</t>
  </si>
  <si>
    <t>Päätös vuotuisen vakausmaksun vahvistamisesta: Kansalliset kriisinratkaisuviranomaiset ilmoittavat soveltamisalaan kuuluville laitoksille SRF:n vuotuiset ennakkoon suoritettavat vakausmaksut viimeistään 1. toukokuuta 2021 (Alaviitteet: 7).</t>
  </si>
  <si>
    <t>Décision déterminant la contribution annuelle: les autorités de résolution nationales informeront les établissements relevant du champ d’application du FRU de leurs contributions ex ante annuelles au plus tard le 1er mai 2021 (Note de bas de page: 7).</t>
  </si>
  <si>
    <t>Sprendimas dėl metinio įnašo nustatymo. Nacionalinės pertvarkymo institucijos įstaigas, kurios dalyvauja BPF, apie jų metinius ex ante įnašus informuoja ne vėliau kaip iki 2021 m. gegužės 1 d.(Išnašos 7)</t>
  </si>
  <si>
    <t>Lēmums, ar kuru nosaka gada iemaksu: valsts noregulējuma iestāde paziņo VNF iestādēm par gada ex ante iemaksām ne vēlāk kā līdz 2021. gada 1. maijam (Zemsvītras piezīmes 7).</t>
  </si>
  <si>
    <t>Besluit tot vaststelling van de jaarlijkse bijdrage: de nationale afwikkelingsautoriteiten brengen instellingen die onder het toepassingsgebied van het GAF vallen uiterlijk op 1 mei 2021 (Voetnoten 7) op de hoogte van hun jaarlijks vooraf te betalen bijdragen.</t>
  </si>
  <si>
    <t>Odločitev o določitvi letnega prispevka: Nacionalni organi za reševanje institucije v okviru Enotnega sklada za reševanje obvestijo o njihovih letnih predhodnih prispevkih najkasneje do 1. maja 2021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</si>
  <si>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2021 г. (Бележки под линия 7).</t>
  </si>
  <si>
    <t>Rozhodnutie o určení ročného príspevku: orgány pre riešenie krízových situácií informujú inštitúcie v rozsahu pôsobnosti SRF o ich ročných príspevkoch ex ante najneskôr do 1. mája 2021 (Poznámky pod čiarou 7).</t>
  </si>
  <si>
    <t>Im Voraus erhobene Beiträge zum einheitlichen Abwicklungsfonds – Meldeformular für den Beitragszeitraum 2021</t>
  </si>
  <si>
    <t>Ühtsesse kriisilahendusfondi tehtavad ex ante osamaksed – 2021. aasta osamakseperioodi aruandlusvorm</t>
  </si>
  <si>
    <t>Εκ των προτέρων εισφορές στο Ενιαίο Ταμείο Εξυγίανσης - έντυπο αναφοράς για την περίοδο εισφορών 2021</t>
  </si>
  <si>
    <t>Ex-ante contributions to the Single Resolution Fund - reporting form for the 2021 contribution period</t>
  </si>
  <si>
    <t>Contribuciones ex ante al Fondo Único de Resolución - formulario para el período de contribución 2021</t>
  </si>
  <si>
    <t xml:space="preserve">Yhteiseen kriisinratkaisurahastoon ennakkoon suoritettavat vakausmaksut - vakausmaksukauden 2021
raportointilomake </t>
  </si>
  <si>
    <t>Contributions ex ante au Fonds de résolution unique - formulaire de déclaration pour la période de contribution 2021</t>
  </si>
  <si>
    <t>Contributi ex ante al Fondo di risoluzione unico - modulo di segnalazione per il periodo di contribuzione 2021</t>
  </si>
  <si>
    <t>Ex ante iemaksas vienotajā noregulējuma fondā — ziņošanas veidlapa par 2021. gada iemaksu periodu</t>
  </si>
  <si>
    <t>Vooraf te betalen bijdragen aan het gemeenschappelijk afwikkelingsfonds - rapportageformulier voor de bijdrageperiode 2021</t>
  </si>
  <si>
    <t>Predhodni prispevki za Enotni sklad za reševanje – obrazec za poročanje za obdobje prispevkov 2021</t>
  </si>
  <si>
    <t>Предварителни вноски в Единния фонд за преструктуриране на банки – отчетен образец за определяне на индивидуалните вноски през 2021 година</t>
  </si>
  <si>
    <t>Príspevky ex ante do Jednotného fondu na riešenie krízových situácií – formulár hlásenia za príspevkové obdobie 2021</t>
  </si>
  <si>
    <t>Yhteiseen kriisinratkaisurahastoon ennakkoon suoritettavat vakausmaksut – vakausmaksukauden 2021 raportointilomake</t>
  </si>
  <si>
    <t>Ex ante įnašai į Bendrą pertvarkymo fondą. 2021 m. įnašų laikotarpio ataskaitos forma</t>
  </si>
  <si>
    <t>C.  Utvrđivanje mogućih posebnosti za izračun pojedinačnih godišnjih doprinosa</t>
  </si>
  <si>
    <t>D.  Nove institucije pod nadzorom i spajanja</t>
  </si>
  <si>
    <t>E.  Referentni datum za obrazac za izvješćivanje</t>
  </si>
  <si>
    <t>Naziv institucije</t>
  </si>
  <si>
    <t>Adresa institucije</t>
  </si>
  <si>
    <t>Poštanski broj institucije</t>
  </si>
  <si>
    <t>Grad institucije</t>
  </si>
  <si>
    <t>Država u kojoj je institucija registrirana</t>
  </si>
  <si>
    <t>Nacionalna identifikacijska oznaka institucije</t>
  </si>
  <si>
    <t>Alternativna adresa e-pošte</t>
  </si>
  <si>
    <t>Telefonski broj</t>
  </si>
  <si>
    <t>Je li nadležno tijelo instituciji izdalo odobrenje iz članka 113. stavka 7. CRR-a?
(Ispuniti samo ako je vrijednost u prethodnom polju „Da”. U suprotnom navesti „Nije primjenjivo”.)</t>
  </si>
  <si>
    <t>Posluje li institucija u području promotivnih kredita, kako je definirano za ovo polje?</t>
  </si>
  <si>
    <t>Je li institucija hipotekarna kreditna institucija koja se financira pokrivenim obveznicama, kako je definirano za ovo polje?</t>
  </si>
  <si>
    <t>Datum početka nadzora
(samo ako je započeo u godini prije razdoblja doprinosa)</t>
  </si>
  <si>
    <t>Je li se institucija spojila s drugom institucijom nakon referentnog datuma?</t>
  </si>
  <si>
    <t>KRAJ, od institucije nisu potrebni dodatni podaci</t>
  </si>
  <si>
    <t>B. Pojednostavljene metode izračuna</t>
  </si>
  <si>
    <t>Ukupne obveze, kako su definirane za ovo polje</t>
  </si>
  <si>
    <t>Regulatorni kapital, kako je definiran za ovo polje</t>
  </si>
  <si>
    <t>Obveze koje proizlaze iz svih ugovora o izvedenicama (isključujući kreditne izvedenice) vrednovane u skladu s metodologijom za izračun omjera financijske poluge</t>
  </si>
  <si>
    <t>Ako je vrijednost u prethodnom polju „1C8” „Da”, tada od institucije nisu potrebni dodatni podaci.
U suprotnom nastaviti na sljedeće polje.</t>
  </si>
  <si>
    <t>G. Pojednostavljene metode izračuna</t>
  </si>
  <si>
    <t>Primjenjuje se samo na središnju drugu ugovornu stranu (CCP) – Vidjeti polje 1C5</t>
  </si>
  <si>
    <t>Primjenjuje se samo na središnji depozitorij vrijednosnih papira (CSD) – Vidjeti polje 1C6</t>
  </si>
  <si>
    <t>Primjenjuje se samo na investicijsko društvo – Vidjeti polje 1C7 (ne 1C8)</t>
  </si>
  <si>
    <t>Primjenjuje se samo na instituciju koja posluje u području promotivnih kredita – Vidjeti polje 1C9</t>
  </si>
  <si>
    <t>Primjenjuje se samo na člana institucionalnog sustava zaštite s odobrenjem za rad
– Vidjeti polja 1C3 i 1C4</t>
  </si>
  <si>
    <t>Primjenjuje se samo na subjekt koji je član grupe</t>
  </si>
  <si>
    <t>Primjenjuje se samo na neke subjekte – Vidjeti polja 1C8 i 1C10</t>
  </si>
  <si>
    <t>Pokazatelj rizika A.i) Regulatorni kapital i prihvatljive obveze koje institucija drži iznad minimalnog zahtjeva za regulatorni kapital i prihvatljive obveze (MREL)</t>
  </si>
  <si>
    <t>Taj se pokazatelj rizika još ne primjenjuje.</t>
  </si>
  <si>
    <t>Pokazatelj rizika A.ii) Omjer financijske poluge</t>
  </si>
  <si>
    <t>Pokazatelj rizika A.iii) Stopa redovnog osnovnog kapitala (stopa CET1)</t>
  </si>
  <si>
    <t>Pokazatelj rizika A.iv) Omjer ukupne izloženosti riziku i ukupne imovine (TRE/TA)</t>
  </si>
  <si>
    <t>Pokazatelj rizika B.i) Omjer neto stabilnih izvora financiranja (NSFR)</t>
  </si>
  <si>
    <t>Pokazatelj rizika B.ii) Koeficijent likvidnosne pokrivenosti (LCR)</t>
  </si>
  <si>
    <t>C. Stup „udio međubankovnih kredita i depozita u EU-u”</t>
  </si>
  <si>
    <t>Dodatni pokazatelj rizika D.i) Aktivnosti trgovanja, izražene kao iznos izloženosti riziku za tržišni rizik dužničkih instrumenata kojima se trguje i vlasnički kapital od: (a) ukupnog iznosa izloženosti riziku, (b) redovnog osnovnog kapitala i (c) ukupne imovine</t>
  </si>
  <si>
    <t>Dodatni pokazatelj rizika D.ii) Izvanbilančni nominalni iznos od: (a) ukupnog iznosa izloženosti riziku, (b) redovnog osnovnog kapitala i (c) ukupne imovine</t>
  </si>
  <si>
    <t>Dodatni pokazatelj rizika D.iii) Ukupna izloženost izvedenica od: (a) ukupnog iznosa izloženosti riziku, (b) redovnog osnovnog kapitala i (c) ukupne imovine</t>
  </si>
  <si>
    <t>Dodatni pokazatelj rizika D.iv) Složenost i mogućnost sanacije</t>
  </si>
  <si>
    <t>Dodatni pokazatelj rizika D.vi) Razina prethodnih izvanrednih javnih financijskih potpora</t>
  </si>
  <si>
    <t>A. Izloženost riziku</t>
  </si>
  <si>
    <t>B. Stabilnost i raznolikost izvora financiranja</t>
  </si>
  <si>
    <t>C. Važnost institucije za stabilnost financijskog sustava ili gospodarstva</t>
  </si>
  <si>
    <t>D. Dodatni pokazatelji rizika koje određuje sanacijsko tijelo</t>
  </si>
  <si>
    <t>Je li nadležno tijelo instituciji na pojedinačnoj razini odobrilo izuzeće od primjene pokazatelja rizika Omjer financijske poluge?</t>
  </si>
  <si>
    <t>Razina izvješćivanja o pokazatelju rizika Omjer financijske poluge</t>
  </si>
  <si>
    <t>Naziv matične institucije
(samo u slučaju izuzeća)</t>
  </si>
  <si>
    <t>Je li nadležno tijelo instituciji na pojedinačnoj razini odobrilo izuzeće od primjene pokazatelja rizika Stopa redovnog osnovnog kapitala?</t>
  </si>
  <si>
    <t>Razina izvješćivanja o pokazatelju rizika Stopa redovnog osnovnog kapitala</t>
  </si>
  <si>
    <t>Ukupni iznos izloženosti riziku, na razini izvješćivanja odabranoj u polju identifikacijske oznake 4A9</t>
  </si>
  <si>
    <t>Ukupna imovina, na razini izvješćivanja odabranoj u polju identifikacijske oznake 4A9</t>
  </si>
  <si>
    <t>Je li nadležno tijelo instituciji na pojedinačnoj razini odobrilo izuzeće od primjene pokazatelja rizika Koeficijent likvidnosne pokrivenosti?</t>
  </si>
  <si>
    <t>Razina izvješćivanja o pokazatelju rizika Koeficijent likvidnosne pokrivenosti</t>
  </si>
  <si>
    <t>Koeficijent likvidnosne pokrivenosti, na razini izvješćivanja odabranoj u polju identifikacijske oznake 4B2</t>
  </si>
  <si>
    <t>Je li nadležno tijelo instituciji na pojedinačnoj razini odobrilo izuzeće od izvještajnog zahtjeva?</t>
  </si>
  <si>
    <t>Razina izvješćivanja o pokazatelju rizika</t>
  </si>
  <si>
    <t>Ukupni iznos međubankovnih kredita na razini izvješćivanja odabranoj u polju identifikacijske oznake 4C2</t>
  </si>
  <si>
    <t>Ukupni iznos međubankovnih depozita na razini izvješćivanja odabranoj u polju identifikacijske oznake 4C2</t>
  </si>
  <si>
    <t>Ukupni izvanbilančni nominalni iznos, na razini izvješćivanja odabranoj u polju identifikacijske oznake 4A9</t>
  </si>
  <si>
    <t>Ukupna izloženost izvedenica, na razini izvješćivanja odabranoj u polju identifikacijske oznake 4A9</t>
  </si>
  <si>
    <t>Naziv institucionalnog sustava zaštite
(samo ako je prethodno odabrano Da)</t>
  </si>
  <si>
    <t>Ispunjava li institucija na referentni datum tri uvjeta utvrđena za ovo polje (vidjeti definicije i upute)?</t>
  </si>
  <si>
    <t>Članak 6. stavak 2. i članak 8. Delegirane uredbe i korak 1. Priloga 1. Delegiranoj uredbi</t>
  </si>
  <si>
    <t>Članak 6. stavak 3. i članak 8. Delegirane uredbe i korak 1. Priloga 1. Delegiranoj uredbi</t>
  </si>
  <si>
    <t>Članak 6. stavak 4. Delegirane uredbe i korak 1. Priloga 1. Delegiranoj uredbi</t>
  </si>
  <si>
    <t>Članak 6. stavci 5. do 9. Delegirane uredbe</t>
  </si>
  <si>
    <t>C. Utvrđivanje mogućih posebnosti za izračun pojedinačnih godišnjih doprinosa</t>
  </si>
  <si>
    <t>D. Nove institucije pod nadzorom i spajanja</t>
  </si>
  <si>
    <t>E. Referentni datum za obrazac za izvješćivanje</t>
  </si>
  <si>
    <t>B. Pojednostavljena metoda izračuna</t>
  </si>
  <si>
    <t>Puni registrirani naziv institucije</t>
  </si>
  <si>
    <t>Mjesto ili grad u kojem se institucija nalazi</t>
  </si>
  <si>
    <t>Identifikacijska oznaka pravne osobe (LEI) institucije za potrebe nadzora, prema preporuci Europskog nadzornog tijela za bankarstvo (EBA). Primjenjuje se na institucije koje podliježu obvezama izvješćivanja na temelju CRR-a.
. Poveznica na Preporuku EBA-e o uporabi LEI-ja: 
http://www.eba.europa.eu/regulation-and-policy/supervisory-reporting/consultation-paper-draft-recommendation-on-the-use-of-legal-entity-identifier-lei-
. Poveznica na identifikacijsku oznaku pravnih osoba (LEI) Odbora za regulatorni nadzor: http://www.leiroc.org/</t>
  </si>
  <si>
    <t>Alternativna/opća adresa e-pošte / poštanski pretinac</t>
  </si>
  <si>
    <t>Međunarodni format (+XX AAAA BBBBBB)</t>
  </si>
  <si>
    <t>„Kreditna institucija” znači kreditna institucija kako je definirana u članku 4. stavku 1. točki (1) Uredbe (EU) br. 575/2013, isključujući subjekte iz članka 2. stavka 5. Direktive 2013/36/EU</t>
  </si>
  <si>
    <t>Središnje tijelo znači tijelo:
– koje nadzire kreditne institucije (koje se nalaze u istoj državi članici) koje su stalno povezane s tim središnjim tijelom (koje ima poslovni nastan u istoj državi članici);
– koje ispunjava uvjete propisane člankom 10. CRR-a; i
– čije su povezane institucije u cijelosti ili djelomično izuzete od bonitetnih zahtjeva nadležnog tijela u nacionalnom pravu u skladu s člankom 10. CRR-a.</t>
  </si>
  <si>
    <t>Vidjeti 1C3</t>
  </si>
  <si>
    <t>. „Središnja druga ugovorna strana” (CCP) ovdje znači pravna osoba koja posreduje između drugih ugovornih strana u ugovorima kojima se trguje na jednom ili više financijskih tržišta, te postaje kupac svakom prodavatelju i prodavatelj svakom kupcu, a sjedište joj je u državi članici koja je iskoristila mogućnost iz članka 14. stavka 5. Uredbe (EU) br. 648/2012. 
. Članak 14. stavak 5. Uredbe (EU) br. 648/2012: „Odobrenje iz stavka 1. ne smije sprečavati države članice u donošenju ili daljnjoj primjeni dodatnih zahtjeva, u pogledu središnjih drugih ugovornih strana s poslovnim nastanom na njihovom državnom području, kao ni određenih zahtjeva za izdavanje odobrenja u skladu s Direktivom 2006/48/EZ.”</t>
  </si>
  <si>
    <t xml:space="preserve">. „institucija koja posluje u području promotivnih kredita” znači „banka koja odobrava promotivne kredite” ili „posrednička institucija”.
. „banka koja odobrava promotivne kredite” znači svaki poduzetnik ili subjekt koji je osnovala država članica, središnja država ili regionalna samouprava, koji odobrava promotivne kredite pod nekonkurentnim i neprofitnim uvjetima s ciljem promoviranja ciljeva javne politike te države, pod uvjetom da ta država ima obvezu štititi ekonomsku osnovu poduzetnika ili subjekta i štititi njegovo redovno poslovanje tijekom njezinog životnog vijeka, ili da za najmanje 90 % njegova početnog financiranja ili promotivnog kredita koji odobrava izravno ili neizravno jamči središnja država ili regionalna samouprava države članice.
. „posrednička institucija” znači kreditna institucija koja posreduje pri dodjeli promotivnih kredita pod uvjetom da ih ne dodjeljuje kao kredit krajnjem korisniku.
. „promotivni kredit” znači kredit koji odobrava banka koja odobrava promotivne kredite ili posrednička banka pod nekonkurentnim i neprofitnim uvjetima s ciljem promoviranja ciljeva javne politike središnje države ili regionalne samouprave države članice
</t>
  </si>
  <si>
    <t>. „hipotekarne kreditne institucije koje se financiraju pokrivenim obveznicama” znači institucije navedene u članku 45. stavku 3. BRRD-a. 
. Članak 45. stavak 3. BRRD-a: „Neovisno o stavku 1., sanacijsko tijelo izuzima od obveze trajnog ispunjavanja minimalnog zahtjeva za regulatorni kapital i prihvatljive obveze one hipotekarne kreditne institucije koje se financiraju pokrivenim obveznicama, a kojima prema nacionalnom pravu nije dopušteno primati depozite, s obzirom na to da će se:
(a) te institucije likvidirati nacionalnim postupcima u slučaju insolventnosti ili drugim vrstama postupaka koji će se provoditi u skladu s člankom 38., 40. ili 42. ove Direktive, namijenjenima za te institucije; i
(b) takvim nacionalnim postupcima u slučaju insolventnosti ili drugim vrstama postupaka osigurati da će vjerovnici, uključujući prema potrebi imatelje pokrivenih obveznica, snositi gubitke na takav način kojim se ispunjavaju ciljevi sanacije.”</t>
  </si>
  <si>
    <t>Ukupne obveze kako su definirane u:
(a) odjeljku 3. Direktive Vijeća 86/635/EEZ od 8. prosinca 1986. o godišnjim financijskim izvještajima i konsolidiranim financijskim izvještajima banaka i drugih financijskih institucija (SL L 372, 31.12.1986., str. 1.). 
Ili
(b) u skladu s MSFI-jem iz Uredbe (EZ) br. 1606/2002 Europskog parlamenta i Vijeća od 19. srpnja 2002. o primjeni međunarodnih računovodstvenih standarda (SL L 243, 11.9.2002., str. 1.).</t>
  </si>
  <si>
    <t>. Depoziti iz članka 6. stavka 1. Direktive 2014/49/EU (DGSD), isključujući privremena visoka salda kako su definirana u članku 6. stavku 2. te Direktive.
. Članak 6. stavak 1. DGSD-a: „U slučaju nedostupnosti depozita države članice osiguravaju da razina pokrića ukupnih depozita svakog deponenta jest iznos od 100 000 EUR”;
 Isključujući privremena visoka salda kako su definirana u članku 6. stavku 2. te Direktive: „Osim navedenog u stavku 1., države članice osiguravaju da sljedeći depoziti budu zaštićeni iznad 100 000 EUR barem tri mjeseca i najdulje 12 mjeseci nakon knjiženja iznosa ili od trenutka kada takvi depoziti postanu pravno prenosivi:
(a) depoziti od transakcija koje uključuju nekretnine koje su povezane s privatnom imovinom namijenjenom za stanovanje;
(b) depoziti koji služe za društvene potrebe utvrđene u nacionalnom pravu i vezane uz određene događaje u životu deponenta poput braka, razvoda, umirovljenja, ostavke, otpuštanja, invaliditeta ili smrti;
(c) depoziti koji služe za potrebe utvrđene u nacionalnom pravu i utemeljeni na plaćanju naknade iz osiguranja ili odštete za žrtve kaznenih djela ili žrtve pravosudnih pogrešaka.”</t>
  </si>
  <si>
    <t xml:space="preserve">. Pojednostavljena paušalna metodologija definirana je u članku 10. stavcima 1. do 6. Delegirane uredbe i članku 8. stavku 5. Provedbene uredbe. 
. Na temelju nje se može utvrditi ispunjava li institucija uvjete za pojednostavljenu paušalnu metodologiju na temelju polja „Ukupne obveze” (koje su jednake ukupnoj imovini), „Regulatorni kapital” i „Osigurani depoziti” koji su prethodno iskazani. </t>
  </si>
  <si>
    <t>. „izvedenice”: vidjeti 2C1</t>
  </si>
  <si>
    <t xml:space="preserve">. „Obveze”: vidjeti 2C1 </t>
  </si>
  <si>
    <t>Vidjeti 1A7</t>
  </si>
  <si>
    <t>Omjer financijske poluge – primjena definicije osnovnog kapitala u prijelaznom razdoblju kako je utvrđena za potrebe obrasca broj 47 (LRCalc) iz Priloga X. Uredbi EU-a o COREP-u i FINREP-u (Izvješćivanje o financijskoj poluzi).</t>
  </si>
  <si>
    <t>Vidjeti 4A2</t>
  </si>
  <si>
    <t>Redovni osnovni kapital na koji se upućuje u člancima 26. do 50. CRR-a i kako je utvrđen za potrebe obrasca 1/CA1 iz Priloga I. Uredbi EU-a o COREP-u i FINREP-u (Izvješćivanje o regulatornom kapitalu i kapitalnim zahtjevima).</t>
  </si>
  <si>
    <t>Ukupni iznos izloženosti riziku kako je definiran u članku 92. stavku 3. CRR-a i kako je utvrđen za potrebe obrasca broj 2/CA2 iz Priloga I. Uredbi EU-a o COREP-u i FINREP-u (Izvješćivanje o regulatornom kapitalu i kapitalnim zahtjevima).</t>
  </si>
  <si>
    <t>Stopa redovnog osnovnog kapitala znači stopa na koju se upućuje u članku 92. stavku 2. točki (a) i kako je utvrđena za potrebe obrasca 3/CA3 iz Priloga I. Uredbi EU-a o COREP-u i FINREP-u (Izvješćivanje o regulatornom kapitalu i kapitalnim zahtjevima).</t>
  </si>
  <si>
    <t>Vidjeti 2A1</t>
  </si>
  <si>
    <t>Koeficijent likvidnosne pokrivenosti (LCR) kako je definiran u članku 412. CRR-a i Delegiranoj uredbi Komisije 2015/61. O koeficijentu se izvješćuje u skladu s Uredbom EU-a o COREP-u i FINREP-u</t>
  </si>
  <si>
    <t>. Međubankovni krediti definiraju se kao zbroj knjigovodstvenih iznosa kredita i predujmova kreditnim institucijama i drugim financijskim društvima kako je utvrđeno za potrebe obrazaca broj 4.1., 4.2.1., 4.2.2., 4.3.1. i 4.4.1. iz Priloga III. i Priloga IV. te obrazaca broj 4.6, 4.7, 4.8, 4.9 i 4.10 iz Priloga IV. Uredbi EU-a o COREP-u i FINREP-u. 
. Za definiciju „kredita i predujmova” vidjeti dio 1. Priloga V. (točka 32. i točka 44. podtočka (a)) Uredbi EU-a o COREP-u i FINREP-u. 
. Za definiciju „kreditnih institucija i drugih financijskih društava” vidjeti dio 1. Priloga V. (točka 42. podtočke (c) i (d)) Uredbi EU-a o COREP-u i FINREP-u.</t>
  </si>
  <si>
    <t>Međubankovni depoziti definiraju se kao knjigovodstveni iznos depozita kreditnih institucija i drugih financijskih društava kako je utvrđeno za potrebe obrasca broj 8.1. iz Priloga III. i IV. Uredbi EU-a o COREP-u i FINREP-u.</t>
  </si>
  <si>
    <t>Ukupni međubankovni krediti i depoziti u EU-u zbroj su ukupnih međubankovnih kredita i depozita koje institucije drže u svakoj državi članici, izračunano u skladu s člankom 15. Delegirane uredbe Komisije 2015/63.</t>
  </si>
  <si>
    <t>. Članak 92. stavak 3. točka (b) podtočka i. CRR-a: „kapitalni zahtjevi za poslove iz knjige trgovanja institucije određeni u skladu s glavom IV. ovog dijela ili dijelom četvrtim, ovisno o tome što je primjenjivo, za sljedeće: i. pozicijski rizik”
. Članak 92. stavak 4. točka (b) CRR-a: „institucije množe kapitalne zahtjeve iz točaka od (b) do (e) tog stavka s 12,5.”</t>
  </si>
  <si>
    <t>„Ukupni izvanbilančni nominalni iznos” utvrđen je kao zbroj iznosa iz redaka 100, 140, 150 i 160 te iz stupca 070 obrasca C 40.00</t>
  </si>
  <si>
    <t xml:space="preserve">„Ukupna izloženost izvedenica” utvrđena je kao zbroj iznosa iz redaka 060, 070, 080, 090, 100, 110, 120, 130 i 140 obrasca C 47.00 </t>
  </si>
  <si>
    <t>Vidjeti 1C5</t>
  </si>
  <si>
    <t>„Da” znači da su na referentni datum ispunjena tri uvjeta u nastavku:
   (a) institucija pripada grupi koja podliježe restrukturiranju nakon primitka državnih ili istovjetnih sredstava, npr. u okviru aranžmana financiranja sanacije;
(b) institucija pripada grupi koja je još uvijek u fazi restrukturiranja ili zatvaranja ili likvidacije;
(c) institucija pripada grupi koja nije u posljednje dvije godine provedbe plana restrukturiranja.</t>
  </si>
  <si>
    <t>U skladu s objavom nadzornog tijela</t>
  </si>
  <si>
    <t>Primjer: Treurenberg 22</t>
  </si>
  <si>
    <t xml:space="preserve">Odaberite s padajućeg popisa </t>
  </si>
  <si>
    <t>Prema preporuci nacionalnog sanacijskog tijela</t>
  </si>
  <si>
    <t>U ovom polju institucija može navesti funkcionalnu adresu e-pošte, ako je dostupna</t>
  </si>
  <si>
    <t>U ovom polju institucija može navesti telefonski broj.</t>
  </si>
  <si>
    <t>. Vidjeti Uredbu EU-a o COREP-u i FINREP-u</t>
  </si>
  <si>
    <t xml:space="preserve">. Ovo se polje popunjava automatski zbrajanjem dvaju prethodnih polja.
. Omogućuje utvrđivanje računovodstvene vrijednosti za sve obveze koje proizlaze iz izvedenica kako je definirano u polju 2C1 (čak i ako se drže izvanbilančno u skladu s nacionalnim računovodstvenim standardima).
. Na temelju ovog iznosa izračunat će se prag od 75 % koji se primjenjuje na polje 2C1 „Obveze koje proizlaze iz svih ugovora o izvedenicama (isključujući kreditne izvedenice) vrednovane u skladu s metodologijom za izračun omjera financijske poluge”.  </t>
  </si>
  <si>
    <t>. Ovo se polje popunjava automatski primjenom praga na polje 2C1 „Obveze koje proizlaze iz svih ugovora o izvedenicama (isključujući kreditne izvedenice) vrednovane u skladu s metodologijom za izračun omjera financijske poluge”, tako da ne iznose manje od 75 % „Ukupne računovodstvene vrijednosti obveza koje proizlaze iz svih ugovora o izvedenicama (isključujući kreditne izvedenice)” u polju 2C4.</t>
  </si>
  <si>
    <t xml:space="preserve">. Ovo se polje automatski popunjava tako što se polje 2C2 „Računovodstvena vrijednost obveza koje proizlaze iz svih ugovora o izvedenicama (isključujući kreditne izvedenice) koje se knjiže bilančno, ako je primjenjivo”, koja je uključena u polje 2A1 „Ukupne obveze”, zamjenjuje „Obvezama koje proizlaze iz svih ugovora o izvedenicama (isključujući kreditne izvedenice) vrednovanima u skladu s metodologijom za izračun omjera financijske poluge nakon primjene praga” u polju 2C5. 
</t>
  </si>
  <si>
    <t xml:space="preserve">Ovo se polje automatski popunjava oduzimanjem 3A1 od „Obveza koje proizlaze iz svih ugovora o izvedenicama (isključujući kreditne izvedenice) vrednovanih u skladu s metodologijom za izračun omjera financijske poluge” (2C1).  </t>
  </si>
  <si>
    <t>. Ovo se polje automatski popunjava dijeljenjem „Obveza koje proizlaze iz svih ugovora o izvedenicama (isključujući kreditne izvedenice) vrednovanih u skladu s metodologijom za izračun omjera financijske poluge nakon primjene praga” (2C5) s „Obvezama koje proizlaze iz svih ugovora o izvedenicama (isključujući kreditne izvedenice) vrednovanima u skladu s metodologijom za izračun omjera financijske poluge” (2C1).</t>
  </si>
  <si>
    <t>Ovo se polje automatski popunjava oduzimanjem 3B1 od 2C1 (primjenom iste logike kao za 3A2)</t>
  </si>
  <si>
    <t>Vidjeti 3A3</t>
  </si>
  <si>
    <t>Vidjeti 3A7</t>
  </si>
  <si>
    <t>Ovo se polje automatski popunjava zbrajanjem 3B7 i 3B4 (primjenom iste logike kao za 3A8)</t>
  </si>
  <si>
    <t>Ovo se polje automatski popunjava oduzimanjem 3C1 od 2C1 (primjenom iste logike kao za 3A2)</t>
  </si>
  <si>
    <t>Ovo se polje automatski popunjava množenjem 3C1 s 3C3 (primjenom iste logike kao za 3A4)</t>
  </si>
  <si>
    <t>Ovo se polje automatski popunjava zbrajanjem 3C7 i 3C4 (primjenom iste logike kao za 3A8)</t>
  </si>
  <si>
    <t>Ovo se polje automatski popunjava oduzimanjem 3D1 od 2C1 (primjenom iste logike kao za 3A2)</t>
  </si>
  <si>
    <t>Ovo se polje automatski popunjava množenjem 3D1 s 3D3 (primjenom iste logike kao za 3A4)</t>
  </si>
  <si>
    <t>Ovo se polje automatski popunjava zbrajanjem 3D7 i 3D4 (primjenom iste logike kao za 3A8)</t>
  </si>
  <si>
    <t>Ovo se polje automatski popunjava oduzimanjem 3E1 od 2C1 (primjenom iste logike kao za 3A2)</t>
  </si>
  <si>
    <t>Ovo se polje automatski popunjava množenjem 3E1 s 3E3 (primjenom iste logike kao za 3A4)</t>
  </si>
  <si>
    <t>Ovo se polje automatski popunjava zbrajanjem 3E7 i 3E4 (primjenom iste logike kao za 3A8)</t>
  </si>
  <si>
    <t>Ovo se polje automatski popunjava oduzimanjem 3F1 od 2C1 (primjenom iste logike kao za 3A2)</t>
  </si>
  <si>
    <t>Ovo se polje automatski popunjava množenjem 3F1 s 3F3 (primjenom iste logike kao za 3A4)</t>
  </si>
  <si>
    <t>Ovo se polje automatski popunjava zbrajanjem 3F7 i 3F4 (primjenom iste logike kao za 3A8)</t>
  </si>
  <si>
    <t>Na datum izvješćivanja i na razini izvješćivanja koji su odabrani u polju 4A2</t>
  </si>
  <si>
    <t>Primjenjuje se isto pravilo kao za 4A3</t>
  </si>
  <si>
    <t>Primjenjuje se isto pravilo kao za 4A4</t>
  </si>
  <si>
    <t>Primjenjuje se isto pravilo kao za 4A6</t>
  </si>
  <si>
    <t>Ovo polje treba popuniti na datum izvješćivanja i na razini izvješćivanja koji su odabrani u polju 4A9</t>
  </si>
  <si>
    <t>Ovo se polje popunjava automatski</t>
  </si>
  <si>
    <t>. Na datum izvješćivanja i na razini izvješćivanja koji su odabrani u polju 4A9). Podatke treba navesti u skladu s računovodstvenim standardima.
. Ako je razina izvješćivanja u polju 4A9 „Pojedinačna”, vrijednost u polju 4A17 mora biti jednaka kao i vrijednost u polju 2A1 (ukupne obveze jednake su ukupnoj imovini koja je jednaka ukupnoj bilanci).</t>
  </si>
  <si>
    <t>Na datum izvješćivanja i na razini izvješćivanja koji su odabrani u polju 4B2</t>
  </si>
  <si>
    <t xml:space="preserve">Od institucije se traži da zbroji sve iznose navedene u rubrikama koje su utvrđene stupcem i retkom u relevantnim predlošcima. </t>
  </si>
  <si>
    <t>– Od institucije se traži da zbroji sve iznose navedene u rubrikama koje su utvrđene stupcem i retkom u relevantnim predlošcima.</t>
  </si>
  <si>
    <t>Ovo polje treba popuniti na datum izvješćivanja i na razini izvješćivanja koji su odabrani u polju 4A9 za stopu redovnog osnovnog kapitala</t>
  </si>
  <si>
    <t>Ovo se polje primjenjuje samo ako je vrijednost u polju 1C4 „Da”. 
. Treba upisati puni registrirani naziv institucionalnog sustava zaštite.</t>
  </si>
  <si>
    <t>Uredba EU-a o COREP-u i FINREP-u
Poveznica: http://data.europa.eu/eli/reg_impl/2014/680/2018-12-01</t>
  </si>
  <si>
    <t>SVEUKUPNI FORMAT</t>
  </si>
  <si>
    <t>Je li obrazac potpun?
(„NOK” znači da treba popuniti)</t>
  </si>
  <si>
    <t>Jesu li upisane nule (0)? 
(„NOK” znači da subjekt koji izvješćuje treba ispraviti; „Upozorenje” znači da subjekt koji izvješćuje treba provjeriti)</t>
  </si>
  <si>
    <t>Je li prošlo kontrolu? 
(„NOK” znači da subjekt koji izvješćuje treba ispraviti; „Upozorenje” znači da subjekt koji izvješćuje treba provjeriti)</t>
  </si>
  <si>
    <t>SVEUKUPNA DOSLJEDNOST</t>
  </si>
  <si>
    <t>Kreditna institucija ne može istodobno biti investicijsko društvo i obrnuto. Institucija mora biti samo jedno od navedenog</t>
  </si>
  <si>
    <t>Središnje tijelo („1C2”) mora izvještavati na (pot)konsolidiranoj razini („4A2”) (Omjer financijske poluge).</t>
  </si>
  <si>
    <t>Središnje tijelo („1C2”) mora izvještavati na (pot)konsolidiranoj razini („4A9”) (Redovni osnovni kapital)</t>
  </si>
  <si>
    <t>Središnje tijelo („1C2”) mora izvještavati na (pot)konsolidiranoj razini („4B2”) (Koeficijent likvidnosne pokrivenosti)</t>
  </si>
  <si>
    <t>Središnje tijelo („1C2”) mora izvještavati na (pot)konsolidiranoj razini („4C2”) (Međubankovni krediti i depoziti)</t>
  </si>
  <si>
    <t>Instituciji se ne može dati odobrenje iz članka 113. stavka 7. CRR-a („1C4”) ako nije član institucionalnog sustava zaštite („1C3”)</t>
  </si>
  <si>
    <t>Samo investicijsko društvo („1C7”) može biti investicijsko društvo koje ima odobrenje samo za pružanje ograničenih usluga („1C8”).</t>
  </si>
  <si>
    <t>Ugovori o izvedenicama (isključujući kreditne izvedenice) vrednovani u skladu s metodologijom za izračun omjera financijske poluge („2C1”) vrlo će vjerojatno imati vrijednost veću od nule ako je ukupna računovodstvena vrijednost obveza koje proizlaze iz svih ugovora o izvedenicama (isključujući kreditne izvedenice) („2C4”) veća od nule</t>
  </si>
  <si>
    <t>Računovodstvena vrijednost obveza koje proizlaze iz svih ugovora o izvedenicama (isključujući kreditne izvedenice) koje se knjiže bilančno („2C2”) mora biti manja od ukupnih obveza („2A1”)</t>
  </si>
  <si>
    <t>Samo institucija koja je središnja druga ugovorna strana („1C5”) može odbiti obveze povezane s aktivnostima poravnanja („3A8”)</t>
  </si>
  <si>
    <t>Datum početka nadzora („1D1”) treba upisati samo ako je riječ o datumu u godini koja prethodi razdoblju doprinosa. U suprotnom polje treba ostaviti prazno.</t>
  </si>
  <si>
    <t>Institucije dostavljaju SRB-u posljednje odobrene godišnje financijske izvještaje dostupne prije 31. prosinca godine koja prethodi razdoblju doprinosa. Provjeriti referentni datum („1E1”)</t>
  </si>
  <si>
    <t>Računovodstvena vrijednost obveza koje proizlaze iz svih ugovora o izvedenicama (isključujući kreditne izvedenice) koje se knjiže bilančno („2C2”) mora biti veća ili jednaka unutargrupnim obvezama koje proizlaze iz izvedenica koje se knjiže bilančno („3F6”)</t>
  </si>
  <si>
    <t>Vrijednost izvedenica povezanih s aktivnostima poravnanja („3A1”) treba biti manja ili jednaka ukupnoj vrijednosti izvedenica („2C1”)</t>
  </si>
  <si>
    <t>Vrijednost izvedenica povezanih s aktivnostima središnjeg depozitorija vrijednosnih papira („3B1”) treba biti manja ili jednaka ukupnoj vrijednosti izvedenica („2C1”).</t>
  </si>
  <si>
    <t>Vrijednost izvedenica povezanih s držanjem imovine ili novca klijenata („3C1”) treba biti manja ili jednaka ukupnoj vrijednosti izvedenica („2C1”).</t>
  </si>
  <si>
    <t>Vrijednost izvedenica povezanih s poslovanjem u području promotivnih kredita („3D1”) treba biti manja ili jednaka ukupnoj vrijednosti izvedenica („2C1”).</t>
  </si>
  <si>
    <t>Vrijednost izvedenica povezanih s obvezama institucionalnog sustava zaštite („3E1”) treba biti manja ili jednaka ukupnoj vrijednosti izvedenica („2C1”).</t>
  </si>
  <si>
    <t>Vrijednost izvedenica povezanih s unutargrupnim obvezama („3F1”) treba biti manja ili jednaka ukupnoj vrijednosti izvedenica („2C1”).</t>
  </si>
  <si>
    <t>Ako nadležno tijelo instituciji na pojedinačnoj razini nije odobrilo izuzeće od primjene pokazatelja rizika Omjer financijske poluge („4A1”), razina izvješćivanja o pokazatelju rizika Omjer financijske poluge treba biti pojedinačna („4A2”)</t>
  </si>
  <si>
    <t>Ako nadležno tijelo instituciji na pojedinačnoj razini nije odobrilo izuzeće od primjene pokazatelja rizika Stopa redovnog osnovnog kapitala („4A8”), razina izvješćivanja o pokazatelju rizika Stopa redovnog osnovnog kapitala treba biti pojedinačna („4A9”)</t>
  </si>
  <si>
    <t>Ako nadležno tijelo instituciji na pojedinačnoj razini nije odobrilo izuzeće od primjene pokazatelja rizika Koeficijent likvidnosne pokrivenosti („4B1”), razina izvješćivanja o pokazatelju rizika Koeficijent likvidnosne pokrivenosti treba biti pojedinačna („4B2”)</t>
  </si>
  <si>
    <t>Ako je vrijednost u polju „4A9” „pojedinačna”, ukupna imovina u polju „4A17” mora biti jednaka ukupnim obvezama u polju „2A1”</t>
  </si>
  <si>
    <t>Ako nadležno tijelo instituciji na pojedinačnoj razini nije odobrilo izuzeće od izvještajnog zahtjeva za međubankovne kredite i depozite („4C1”), razina izvješćivanja treba biti pojedinačna („4C2”)</t>
  </si>
  <si>
    <t>Ako je vrijednost u polju „4C2” „Pojedinačna”, ukupni iznos međubankovnih depozita („4C7”) mora biti manji od ukupnih obveza institucije („2A1”)</t>
  </si>
  <si>
    <t>Ukupna izloženost izvedenica („4D9”) mora biti jednaka ili veća od izvedenica poravnanih preko središnje druge ugovorne strane („4D10”)</t>
  </si>
  <si>
    <t>Zbroj odbitaka („2A2” + „2A3” + „3A8” + „3B8” + „3C8” + „3D8”) ne može biti veći od ukupnih obveza („2A1”).</t>
  </si>
  <si>
    <t>Ako institucija ne ispunjava uvjete za paušalno plaćanje („2B2”), treba jasno navesti da alternativna metoda izračuna „Nije primjenjiva” („2B3” = „Nije primjenjivo”).</t>
  </si>
  <si>
    <t>Polje „2B3” obvezno je ako institucija ispunjava uvjete za pojednostavljeni paušalni godišnji doprinos za male institucije („2B2”).</t>
  </si>
  <si>
    <t>Ako je nadležno tijelo instituciji (koja nije središnje tijelo) na pojedinačnoj razini odobrilo izuzeće od primjene pokazatelja rizika Koeficijent likvidnosne pokrivenosti („4B1”), razina izvješćivanja o pokazatelju rizika Koeficijent likvidnosne pokrivenosti ne bi trebala  biti pojedinačna („4B2”).</t>
  </si>
  <si>
    <t>Investicijsko društvo (1C7 ili 1C8) ne može prihvatiti osigurane depozite.</t>
  </si>
  <si>
    <t>Samo kreditna institucija može biti član institucionalnog sustava zaštite i u tom slučaju u polje „1C4” može upisati „Da” ili „Ne”.  U svim drugim slučajevima vrijednost u polju „1C4” mora biti „Nije primjenjivo”.</t>
  </si>
  <si>
    <t>Ključne napomene</t>
  </si>
  <si>
    <t>A. Cilj i struktura obrasca za izvješćivanje</t>
  </si>
  <si>
    <t xml:space="preserve">U skladu s člankom 70. Uredbe (EU) br. 806/2014 (dalje u tekstu: Uredba o SRM-u), svake godine izračun doprinosa pojedinih institucija temelji se na:
</t>
  </si>
  <si>
    <t>B. Opće upute za ispunjavanje obrasca za izvješćivanje</t>
  </si>
  <si>
    <t>C. Podnošenje obrasca za izvješćivanje i daljnji koraci</t>
  </si>
  <si>
    <t xml:space="preserve">Rok za podnošenje: Cijeli obrazac za izvješćivanje treba dostaviti nacionalnom sanacijskom tijelu u skladu s pravilima koja to tijelo utvrdi (bilješka 3.). </t>
  </si>
  <si>
    <t xml:space="preserve">Ako institucija ne dostavi informacije, SRB će koristiti procjene ili vlastite pretpostavke kako bi izračunao godišnji doprinos institucije ili će dotičnoj instituciji pripisati najviši multiplikator za prilagodbu riziku kako je navedeno u članku 9. Delegirane uredbe (bilješka 6.). </t>
  </si>
  <si>
    <t>Ako je informacije ili podatke dostavljene nacionalnom sanacijskom tijelu potrebno ažurirati ili ispraviti, ažurirane informacije odnosno ispravci dostavljaju se nacionalnom sanacijskom tijelu bez nepotrebnog odlaganja (bilješka 3.). U takvim će slučajevima SRB prilagoditi godišnji doprinos u skladu s ažuriranim informacijama pri izračunu godišnjeg doprinosa institucije za sljedeće razdoblje doprinosa (bilješka 6.).</t>
  </si>
  <si>
    <t>Istražne ovlasti SRB-a: U skladu s člancima 34., 35. i 36. Uredbe o SRM-u i za potrebe obavljanja svojih zadaća na temelju te Uredbe, SRB može u okolnostima navedenima u tim člancima zatražiti informacije, provoditi istrage i/ili provjere na licu mjesta.</t>
  </si>
  <si>
    <t>D. Pravni izvori</t>
  </si>
  <si>
    <t xml:space="preserve"> Glavni pravni izvori u ovom obrascu za izvješćivanje</t>
  </si>
  <si>
    <t>Napomene:</t>
  </si>
  <si>
    <t>1. Članak 2. točka (c) Uredbe o SRM-u</t>
  </si>
  <si>
    <t xml:space="preserve">2. Članak 12. Delegirane uredbe </t>
  </si>
  <si>
    <t xml:space="preserve">3. Članak 14. Delegirane uredbe </t>
  </si>
  <si>
    <t xml:space="preserve">4. Članak 2. Delegirane uredbe  </t>
  </si>
  <si>
    <t xml:space="preserve">5. Članak 8. Delegirane uredbe </t>
  </si>
  <si>
    <t xml:space="preserve">6. Članak 17. Delegirane uredbe </t>
  </si>
  <si>
    <t xml:space="preserve">7. Članak 13. Delegirane uredbe </t>
  </si>
  <si>
    <t xml:space="preserve">8. Članak 3. stavak 11. Delegirane uredbe </t>
  </si>
  <si>
    <t>Institucije koje ispunjavaju uvjete za pojednostavljenu metodu izračuna trebaju slijediti posebne upute u obrascu za izvješćivanje.</t>
  </si>
  <si>
    <t>Institucije trebaju slijediti upute, definicije i smjernice koje su utvrđene u ovom obrascu za izvješćivanje.</t>
  </si>
  <si>
    <t>doprinos se izračunava razmjerno iznosu obveza pojedinačne institucije, isključujući regulatorni kapital, umanjenih za osigurane depozite, u odnosu na ukupne obveze, isključujući regulatorni kapital, umanjene za osigurane depozite svih institucija s odobrenjem na državnim područjima svih država članica sudionica (osnovni godišnji doprinos); i</t>
  </si>
  <si>
    <t>doprinos koji se izračunava ovisno o profilu rizičnosti institucije (doprinos prilagođen za rizik).</t>
  </si>
  <si>
    <t>Opće informacije:</t>
  </si>
  <si>
    <t>Osnovni godišnji doprinos:</t>
  </si>
  <si>
    <t>Odbici:</t>
  </si>
  <si>
    <t>Definicije i upute:</t>
  </si>
  <si>
    <t>Područje primjene: Ovaj obrazac za izvješćivanje primjenjuje se na sljedeće institucije na razini pravnog subjekta:</t>
  </si>
  <si>
    <t>•  Kreditne institucije sa sjedištem u državi članici sudionici, kako su definirane u članku 2. stavku 1. točki 2. Direktive 2014/59/EU; i</t>
  </si>
  <si>
    <t>(a)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 (bilješka 4.);</t>
  </si>
  <si>
    <t>•  Za LCR: o pokazatelju će se izvijestiti na razini likvidnosne podgrupe. Ocjena dobivena na temelju tog pokazatelja na razini likvidnosne podgrupe pripisuje se svakoj instituciji koja pripada toj likvidnosnoj podgrupi za potrebe izračunavanja pokazatelja rizika institucije; i</t>
  </si>
  <si>
    <t>•  Za ostale okolnosti utvrđene u CRR-u: o odgovarajućim se pokazateljima može izvijestiti na konsolidiranoj razini. U takvim slučajevima, ocjena dobivena na temelju tih pokazatelja na konsolidiranoj razini pripisuje se svakoj instituciji koja pripada grupi za potrebe izračunavanja pokazatelja rizika institucije.</t>
  </si>
  <si>
    <t>Ako su se dvije institucije obuhvaćene područjem primjene spojile u tekućoj godini izvješćivanja (kako je prethodno definirano pod br. 3), mogući su različiti scenariji:</t>
  </si>
  <si>
    <t>•  Spajanjem dviju institucija nastaje nova institucija kojoj je odobrena licenca (A+B=C)</t>
  </si>
  <si>
    <t>•  Jedna institucija zadržava bankarsku licencu (A+B=A)</t>
  </si>
  <si>
    <t>•  Djelomično spajanje u kojem obje institucije zadržavaju svoje bankarske licence (A+B=A+B)</t>
  </si>
  <si>
    <t>U svim tim slučajevima obratite se nadležnom nacionalnom sanacijskom tijelu.</t>
  </si>
  <si>
    <t>Postupak osiguravanja kvalitete na razini institucije:</t>
  </si>
  <si>
    <t xml:space="preserve">(b) u određenim okolnostima od institucija se može zatražiti da podnesu dodatni dokument o jamstvu. U takvim će slučajevima nacionalno sanacijsko tijelo dati daljnje upute.  </t>
  </si>
  <si>
    <t>Opća pravila o formatu i zadane vrijednosti:</t>
  </si>
  <si>
    <t>(a) Podatke treba navesti u formatu utvrđenom za svako polje. Vrijednosti podataka treba navesti u apsolutnim iznosima (ne u negativnim iznosima). Novčane iznose treba navesti u eurima, zaokruženo na najbližu jedinicu (odnosno iznosi ne bi smjeli sadržavati decimale). Decimale treba odvojiti točkom (.) ili zarezom (,), ovisno o postavkama jezika u Excelu.</t>
  </si>
  <si>
    <t>•  „Nije primjenjivo” ako polje nije primjenjivo na banku (npr. ako institucija ne ispunjava uvjete za paušalni godišnji doprinos za male institucije, pitanje u polju „2B3” o alternativnom izračunu ili iznosu pojedinačnog godišnjeg doprinosa nije primjenjivo)</t>
  </si>
  <si>
    <t>•  „Nije dostupno” ako je polje primjenjivo na instituciju, ali nema pojave (povezano sa sljedećom točkom).</t>
  </si>
  <si>
    <t>Pitanja koja se odnose na ispunjavanje obrasca za izvješćivanje treba uputiti nacionalnom sanacijskom tijelu u skladu s pravilima koja to tijelo utvrdi.</t>
  </si>
  <si>
    <t>Direktiva 2014/59/EU Europskog parlamenta i Vijeća od 15. svibnja 2014. o uspostavi okvira za oporavak i sanaciju kreditnih institucija i investicijskih društava</t>
  </si>
  <si>
    <t>Dalje u tekstu: BRRD (Direktiva o oporavku i sanaciji banaka)</t>
  </si>
  <si>
    <t>Poveznica: https://eur-lex.europa.eu/legal-content/HR/TXT/?uri=CELEX:02014L0059-20190627</t>
  </si>
  <si>
    <t>Uredba (EU) br. 806/2014 Europskog parlamenta i Vijeća od 15. srpnja 2014. o utvrđivanju jedinstvenih pravila i jedinstvenog postupka za sanaciju kreditnih institucija i određenih investicijskih društava u okviru jedinstvenog sanacijskog mehanizma i jedinstvenog fonda za sanaciju</t>
  </si>
  <si>
    <t>Dalje u tekstu: Uredba o SRM-u (Uredba o jedinstvenom sanacijskom mehanizmu)</t>
  </si>
  <si>
    <t>Poveznica: http://data.europa.eu/eli/reg/2014/806/oj</t>
  </si>
  <si>
    <t>Dalje u tekstu: Delegirana uredba</t>
  </si>
  <si>
    <t>Poveznica: http://data.europa.eu/eli/reg_del/2015/63/2015-01-17</t>
  </si>
  <si>
    <t>Dalje u tekstu: Provedbena uredba</t>
  </si>
  <si>
    <t>Poveznica: http://data.europa.eu/eli/reg_impl/2015/81/oj</t>
  </si>
  <si>
    <t>Uredba (EU) br. 575/2013 Europskog parlamenta i Vijeća od 26. lipnja 2013. o bonitetnim zahtjevima za kreditne institucije i investicijska društva i o izmjeni Uredbe (EU) br. 648/2012 (CRR)</t>
  </si>
  <si>
    <t>Dalje u tekstu: CRR (Uredba o kapitalnim zahtjevima)</t>
  </si>
  <si>
    <t>Poveznica: http://data.europa.eu/eli/reg/2013/575/2019-06-27</t>
  </si>
  <si>
    <t>Provedbena uredba Komisije (EU) 680/2014 od 16. travnja 2014. o utvrđivanju provedbenih tehničkih standarda o nadzornom izvješćivanju institucija u skladu s Uredbom (EU) br. 575/2013 Europskog parlamenta i Vijeća</t>
  </si>
  <si>
    <t>Dalje u tekstu: Uredba EU-a o COREP-u i FINREP-u</t>
  </si>
  <si>
    <t>Poveznica: http://data.europa.eu/eli/reg_impl/2014/680/2018-12-01</t>
  </si>
  <si>
    <t>Direktiva 2014/49/EU od 16. travnja 2014. o sustavima osiguranja depozita</t>
  </si>
  <si>
    <t>Dalje u tekstu: Direktiva 2014/49/EU (DGSD)</t>
  </si>
  <si>
    <t>Poveznica: http://data.europa.eu/eli/dir/2014/49/2014-07-02</t>
  </si>
  <si>
    <t>Prikupljaju se informacije na temelju kojih je moguće utvrditi o kojoj je instituciji riječ.</t>
  </si>
  <si>
    <t>Prikupljaju se informacije za izračun osnovnog godišnjeg doprinosa i za utvrđivanje ispunjava li institucija uvjete za pojednostavljenu metodu izračuna.</t>
  </si>
  <si>
    <t>Delegirana uredba Komisije (EU) 2015/63 оd 21. listopada 2014. o dopuni Direktive 2014/59/EU Europskog parlamenta i Vijeća u vezi s ex ante doprinosima aranžmanima financiranja sanacije</t>
  </si>
  <si>
    <t>Provedbena uredba Vijeća (EU) 2015/81 od 19. prosinca 2014. o utvrđivanju jedinstvenih uvjeta primjene Uredbe (EU) br. 806/2014 Europskog parlamenta i Vijeća u vezi s ex ante doprinosima jedinstvenom fondu za sanaciju</t>
  </si>
  <si>
    <t>Ali je Enotni odbor za reševanje (SRB) povabil vašo institucijo, naj izpolni celoten obrazec za poročanje podatkov, da bi lahko izvedla oceno v skladu s členom 10(8) Delegirane uredbe." ?</t>
  </si>
  <si>
    <t>Kas ühtne kriisilahendusnõukogu (Single Resolution Board) on palunud teie asutust täitma täielikku andmepäringu vormi, et viia läbi hindamine vastavalt delegeeritud määruse artikli 10 lõikele 8?</t>
  </si>
  <si>
    <t>Vai Vienotā noregulējuma valde ir aicinājusi jūsu iestādi aizpildīt pilnu Datu ziņošanas veidlapu, lai veiktu novērtēšanu saskaņā ar Deleģētās regulas 10. panta 8. punktu?</t>
  </si>
  <si>
    <t>Vyzvala SRB Vašu inštitúciu, aby vyplnila celý formulár hlásenia údajov s cieľom vykonať hodnotenie podľa článku 10 ods. 8 delegovaného nariadenia?</t>
  </si>
  <si>
    <t>Onko kriisinratkaisuneuvosto pyytänyt laitostanne täyttämään koko tiedonkeruulomakkeen delegoidun asetuksen 10 artiklan kohdan 8 mukaisen arvioinnin suorittamiseksi?</t>
  </si>
  <si>
    <t>1. Opće informacije</t>
  </si>
  <si>
    <t>B1</t>
  </si>
  <si>
    <t>Lies mich</t>
  </si>
  <si>
    <t>Teave</t>
  </si>
  <si>
    <t>Σημαντικές πληροφορίες</t>
  </si>
  <si>
    <t>Lueminut</t>
  </si>
  <si>
    <t>Lisez-moi</t>
  </si>
  <si>
    <t>Leggimi</t>
  </si>
  <si>
    <t>Įvadas</t>
  </si>
  <si>
    <t>Izlasi</t>
  </si>
  <si>
    <t>Lees mij</t>
  </si>
  <si>
    <t>Preberi</t>
  </si>
  <si>
    <t>Инструкция</t>
  </si>
  <si>
    <t>Pročitati</t>
  </si>
  <si>
    <t>Prečítaj ma</t>
  </si>
  <si>
    <t>2. Contributo annuale di base</t>
  </si>
  <si>
    <t>2. Osnovni godišnji doprinos</t>
  </si>
  <si>
    <t>5. Definitionen und Anleitung</t>
  </si>
  <si>
    <t>6. Validierungsregeln</t>
  </si>
  <si>
    <t>5. Mõisted ja reguleerimisala</t>
  </si>
  <si>
    <t>6. Valideerimiseeskirjad</t>
  </si>
  <si>
    <t>5. Ορισμοί και οδηγίες</t>
  </si>
  <si>
    <t>6. Κανόνες επικύρωσης</t>
  </si>
  <si>
    <t>5. Definiciones y directrices</t>
  </si>
  <si>
    <t>6. Normas de validación</t>
  </si>
  <si>
    <t>5. Määritelmät ja ohjeet</t>
  </si>
  <si>
    <t>6. Validointisäännöt</t>
  </si>
  <si>
    <t>5. Définitions et orientations</t>
  </si>
  <si>
    <t>6. Règles de validation</t>
  </si>
  <si>
    <t>5. Definizioni e orientamenti</t>
  </si>
  <si>
    <t>6. Regole per la convalida</t>
  </si>
  <si>
    <t>5. Apibrėžtys ir paaiškinimai</t>
  </si>
  <si>
    <t>6. Patvirtinimo taisyklės</t>
  </si>
  <si>
    <t>5. Definīcijas un norādījumi</t>
  </si>
  <si>
    <t>6. Apstiprināšanas noteikumi</t>
  </si>
  <si>
    <t>6. Valideringsregels</t>
  </si>
  <si>
    <t>5. Definities en leidraad</t>
  </si>
  <si>
    <t>5. Opredelitev pojmov in navodila</t>
  </si>
  <si>
    <t>6. Pravila validacije</t>
  </si>
  <si>
    <t>5. Определения и насоки</t>
  </si>
  <si>
    <t>6. Валидации</t>
  </si>
  <si>
    <t>3. Odbici</t>
  </si>
  <si>
    <t>5. Definicije i upute</t>
  </si>
  <si>
    <t>6. Pravidlá validácie</t>
  </si>
  <si>
    <t>5. Vymedzenie pojmov a usmernenia</t>
  </si>
  <si>
    <t>SRF_03_title_comment</t>
  </si>
  <si>
    <t>Unterabschnitt G.i) Vereinfachte Methode für Wertpapierfirmen, die nur für eingeschränkte Dienstleistungen und Tätigkeiten zugelassen sind</t>
  </si>
  <si>
    <t>G.i) Lihtsustatud arvutusmeetodid investeerimisühingute jaoks, kellel on lubatud tegelda ainult piiratud teenuste ja tegevusega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</si>
  <si>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t>
  </si>
  <si>
    <t xml:space="preserve">Sub-section G.i) Simplified method for investment firms authorized to carry out only limited services and activities </t>
  </si>
  <si>
    <t>Subsección G.i) Método simplificado para empresas de inversión que solamente están autorizadas a llevar a cabo servicios y actividades limitados</t>
  </si>
  <si>
    <t xml:space="preserve">Alakohta G.i) Yksinkertaistettu menetelmä, jota sovelletaan sijoituspalveluyrityksiin, jos niillä on lupa harjoittaa vain rajoitettuja palveluja ja toimintoja </t>
  </si>
  <si>
    <t>Sous-section G.i) Méthode simplifiée pour entreprises d’investissement dont l’agrément ne couvre qu’un nombre limité de services et d’activités.</t>
  </si>
  <si>
    <t>Sottosezione G.i) Metodo semplificato per le imprese di investimento autorizzate a svolgere solo servizi e attività limitati.</t>
  </si>
  <si>
    <t>G.i apakšiedaļa. Vienkāršotā metode ieguldījumu brokeru sabiedrībām, kam ir piešķirta atļauja veikt tikai ierobežotus pakalpojumus un darbības</t>
  </si>
  <si>
    <t>Paragraaf G.i) Vereenvoudigde methode voor beleggingsondernemingen die slechts beperkte diensten en activiteiten mogen verrichten.</t>
  </si>
  <si>
    <t>Podrazdelek G.i) Poenostavljena metoda za investicijska podjetja, ki imajo dovoljenje za izvajanje samo omejenih storitev in dejavnosti.</t>
  </si>
  <si>
    <t>Подраздел Ж.i) Опростен метод за инвестиционни посредници, които са упълномощени да извършват само ограничени услуги и дейности.</t>
  </si>
  <si>
    <t>Podčasť G.i) Zjednodušená metóda pre investičné spoločnosti oprávnené vykonávať len obmedzené služby a činnosti.</t>
  </si>
  <si>
    <t>Technical_12</t>
  </si>
  <si>
    <t>Technical_13</t>
  </si>
  <si>
    <t>Technical_14</t>
  </si>
  <si>
    <t>Technical_15</t>
  </si>
  <si>
    <t>Technical_16</t>
  </si>
  <si>
    <t>Technical_17</t>
  </si>
  <si>
    <t>Technical_18</t>
  </si>
  <si>
    <t>Technical_19</t>
  </si>
  <si>
    <t>Technical_20</t>
  </si>
  <si>
    <t>Technical_21</t>
  </si>
  <si>
    <t>Technical_22</t>
  </si>
  <si>
    <t>Technical_23</t>
  </si>
  <si>
    <t>Technical_24</t>
  </si>
  <si>
    <t>Technical_25</t>
  </si>
  <si>
    <t>Technical_26</t>
  </si>
  <si>
    <t>Technical_27</t>
  </si>
  <si>
    <t>Technical_28</t>
  </si>
  <si>
    <t>Technical_29</t>
  </si>
  <si>
    <t>Technical_30</t>
  </si>
  <si>
    <t>Technical_31</t>
  </si>
  <si>
    <t>Technical_32</t>
  </si>
  <si>
    <t>Technical_33</t>
  </si>
  <si>
    <t>Technical_34</t>
  </si>
  <si>
    <t>Technical_35</t>
  </si>
  <si>
    <t>Vrijednost</t>
  </si>
  <si>
    <t>Djelomično</t>
  </si>
  <si>
    <t>Nedostaje</t>
  </si>
  <si>
    <t>Nije primjenjivo</t>
  </si>
  <si>
    <t>Nije dostupno</t>
  </si>
  <si>
    <t>Pojedinačna</t>
  </si>
  <si>
    <t>Potkonsolidirana</t>
  </si>
  <si>
    <t>Identifikacijska oznaka polja</t>
  </si>
  <si>
    <t>Format 
(maksimalni broj znakova)</t>
  </si>
  <si>
    <t>Poveznica na definicije i upute koje treba primijeniti</t>
  </si>
  <si>
    <t>Alfanumerički</t>
  </si>
  <si>
    <t>Broj</t>
  </si>
  <si>
    <t>Prazno (ako nije primjenjivo)</t>
  </si>
  <si>
    <t>Iznos</t>
  </si>
  <si>
    <t>Definicije</t>
  </si>
  <si>
    <t>Upute</t>
  </si>
  <si>
    <t>Polje koje treba popuniti institucija? (Da/Ne)</t>
  </si>
  <si>
    <t>Prilog</t>
  </si>
  <si>
    <t>Broj obrasca</t>
  </si>
  <si>
    <t>Oznaka obrasca</t>
  </si>
  <si>
    <t>Stupac</t>
  </si>
  <si>
    <t>Redak</t>
  </si>
  <si>
    <t>Has your institution been invited by the SRB to complete the full Reporting Form with a view to performing an assessment pursuant to Article 10(8) of the Delegated Regulation?</t>
  </si>
  <si>
    <t>é stata richiesta alla Vostra istitutione la compilazione integrale del Reporting Form al fine di  valutare la sussistenza della condizione di cui all art. 10 (8) del Regolamento Delegato?</t>
  </si>
  <si>
    <t>Werd de instelling verzocht door de GAR om al de informatie waarnaar wordt gevraagd in de GAF  Reporting Form volledig in te vullen, met als doel de beoordeling van Artikel 10(8) van de Gedelegeerde Verordening ?</t>
  </si>
  <si>
    <t>Field 4A7: The Leverage ratio should be reported as decimal and not as percentage. Its value should be less than or equal to 1.</t>
  </si>
  <si>
    <t>Field 4B6: The LCR should be greater than or equal to 1.</t>
  </si>
  <si>
    <t>Field 4B6: The LCR should be reported as decimal and not as percentage. Its value should be less than or equal to 100.</t>
  </si>
  <si>
    <t>Field 4A16: The CET1 ratio should be greater than or equal to 0.0450.</t>
  </si>
  <si>
    <t>Field 4A16: The CET1 ratio should be reported as decimal and not as percentage. Its value should be less than or equal to 4.5000.</t>
  </si>
  <si>
    <t>Field 4A18: TRE/TA should be reported as decimal and not as percentage. Its value should be less than or equal to 2.</t>
  </si>
  <si>
    <t>srf_v0075_1</t>
  </si>
  <si>
    <t>srf_v0075_2</t>
  </si>
  <si>
    <t>srf_v0127_2</t>
  </si>
  <si>
    <t>srf_v0213_1</t>
  </si>
  <si>
    <t>srf_v0213_2</t>
  </si>
  <si>
    <t>srf_v0214</t>
  </si>
  <si>
    <t>Votre établissement a-t-il été invité par le CRU à remplir le formulaire de déclaration du FRU dans son intégralité dans le but de réaliser une évaluation au titre de l’article 10, paragraphe 8, du règlement délégué ?</t>
  </si>
  <si>
    <t>Ist das Institut gemäß der Definition für dieses Feld eine zentrale Gegenpartei (CCP)?</t>
  </si>
  <si>
    <t>Ist das Institut gemäß der Definition für dieses Feld ein Zentralverwahrer (CSD)?</t>
  </si>
  <si>
    <t>Ist das Institut gemäß der Definition für dieses Feld eine Wertpapierfirma?</t>
  </si>
  <si>
    <t xml:space="preserve">Ist das Institut gemäß der Definition für dieses Feld eine Wertpapierfirma die nur für die in Tab 5 aufgelisteten eingeschränkten Dienstleistungen und Tätigkeiten zugelassen ist? </t>
  </si>
  <si>
    <t>Ist das Institut gemäß der Definition für dieses Feld ein Institut das Förderdarlehen vergibt?</t>
  </si>
  <si>
    <t>Ist das Institut gemäß der Definition für dieses Feld ein Hypothekenkreditinstitut das durch gedeckte Schuldverschreibungen finanziert wird?</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</si>
  <si>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im Verhältnis zu ihrer Größe basiert. Allerdings ist dieser vereinfachte Ansatz nicht auf kleine Institute anwendbar die ein besonders hohes Risikoprofil aufweisen. In diesem Fall muss das gesamte Meldeformular durch das kleine Institut ausgefüllt werden (Reiter 1 bis 4).</t>
  </si>
  <si>
    <t>STOP, für dieses Institut sind keine weiteren Informationen erforderlich.</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</si>
  <si>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falls zutreffend). </t>
  </si>
  <si>
    <t>Die Rechnungslegungsvorschriften für Derivate sind in der Union im Hinblick auf individuelle Konten nicht harmonisiert, und daher könnte es Auswirkungen auf die Höhe der Verbindlichkeiten haben, die bei der Berechnung der Beiträge der einzelnen Institute zu berücksichtigen sind. Infolgedessen ist in Artikel 5 Absatz 3 der Delegierten Verordnung vorgesehen, dass die Verbindlichkeiten aus Derivaten "neu zu bewerten" sind, indem die Verschuldungsquote angewendet wird, die von den Instituten bereits für Vermögenswerte aus ihren Derivaten hinsichtlich der Meldung der Verschuldungsquote angewandt werden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</si>
  <si>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Entscheidet sich das Institut für die Berechnung eines alternativen individuellen jährlichen  Beitrags und stellt es die dafür notwendigen Informationen zur Verfügung?
(nur anzuwenden, wenn der Wert in Feld 2B2 „Ja“ lautet)</t>
  </si>
  <si>
    <t>Buchwerte von Verbindlichkeiten aus allen Derivaten (ausgenommen Kreditderivate), die in der Bilanz verbucht werden, falls zutreffend</t>
  </si>
  <si>
    <t xml:space="preserve">Buchwerte von Verbindlichkeiten aus allen Derivaten (ausgenommen Kreditderivate), die außerbilanziell ausgewiesen werden, falls zutreffend
</t>
  </si>
  <si>
    <t>Wurden Sie vom SRB gebeten den Meldebogen zur Europäischen Bankenabgabe im Hinblick auf eine Bewertung im Sinne von Artikel 10 Absatz 8 der Delegierten Verordnung vollständig auszufüllen?</t>
  </si>
  <si>
    <t>Unterabschnitt A.i) Anpassung von relevanten Verbindlichkeiten im Zusammenhang mit Clearing-Tätigkeiten, die sich aus von dem Institut gehaltenen Derivaten ergeben</t>
  </si>
  <si>
    <t>Da Derivate in der Summe der Verbindlichkeiten in Abschnitt C in Reiter 2 angepasst werden, müssen auch Derivate in abzugsfähigen Posten angepasst werden.</t>
  </si>
  <si>
    <t>Unterabschnitt A.ii) Summe der relevanten Verbindlichkeiten im Zusammenhang mit Clearing-Tätigkeiten, die von dem Institut gehalten werden</t>
  </si>
  <si>
    <t>Der angepasste Wert relevanter Verbindlichkeiten im Zusammenhang mit Clearing-Tätigkeiten, die sich aus den oben berechneten Derivaten ergeben, muss zu dem Buchwert der relevanten Verbindlichkeiten im Zusammenhang mit Clearing-Tätigkeiten, die sich nicht aus Derivaten ergeben, hinzugerechnet werden.</t>
  </si>
  <si>
    <t>Unterabschnitt B.i) Anpassung von relevanten Verbindlichkeiten im Zusammenhang mit den Tätigkeiten eines Zentralverwahrers, die sich aus von dem Institut gehaltenen Derivaten ergeben</t>
  </si>
  <si>
    <t>Unterabschnitt B.ii) Summe der relevanten Verbindlichkeiten im Zusammenhang mit den Tätigkeiten eines Zentralverwahrers, die von dem Institut gehalten werden</t>
  </si>
  <si>
    <t>Der angepasste Wert relevanter Verbindlichkeiten im Zusammenhang mit den Tätigkeiten eines Zentralverwahrers, die sich aus den oben berechneten Derivaten ergeben, muss zu dem Buchwert der relevanten Verbindlichkeiten im Zusammenhang mit den Tätigkeiten eines Zentralverwahrers, die sich nicht aus Derivaten ergeben, hinzugerechnet werden.</t>
  </si>
  <si>
    <t>Dieser Abschnitt bezieht sich nur auf Wertpapierfirmen gemäß der Definition in Feld 1C7 in Reiter „1. Allgemeine Angaben“. Dieser Abschnitt bezieht sich nicht auf Wertpapierfirmen im Sinne der Definition in Feld 1C8.</t>
  </si>
  <si>
    <t>Unterabschnitt C.i) Anpassung von relevanten Verbindlichkeiten aus der Verwaltung von Kundenvermögen oder Kundengeldern, die sich aus von dem Institut gehaltenen Derivaten ergeben</t>
  </si>
  <si>
    <t>Der angepasste Wert relevanter Verbindlichkeiten aus der Verwaltung von Kundenvermögen oder Kundengeldern, die sich aus den oben berechneten Derivaten ergeben, muss zu dem Buchwert der relevanten Verbindlichkeiten aus der Verwaltung von Kundenvermögen oder Kundengeldern, die sich nicht aus Derivaten ergeben, hinzugerechnet werden.</t>
  </si>
  <si>
    <t>Unterabschnitt D.i) Anpassung von relevanten Verbindlichkeiten aus Förderdarlehen, die sich aus von dem Institut gehaltenen Derivaten ergeben</t>
  </si>
  <si>
    <t>Unterabschnitt D.ii) Summe der relevanten Verbindlichkeiten aus Förderdarlehen, die von dem Institut gehalten werden</t>
  </si>
  <si>
    <t>Der angepasste Wert relevanter Verbindlichkeiten aus Förderdarlehen, die sich aus den oben berechneten Derivaten ergeben, muss zu dem Buchwert der relevanten Verbindlichkeiten aus Förderdarlehen, die sich nicht aus Derivaten ergeben, hinzugerechnet werden.</t>
  </si>
  <si>
    <t>Unterabschnitt E.i) Anpassung von relevanten Verbindlichkeiten aus institutsbezogenen Sicherungssystemen, die sich aus von dem Institut gehaltenen Derivaten ergeben</t>
  </si>
  <si>
    <t>Unterabschnitt E.ii) Summe der relevanten Verbindlichkeiten aus institutsbezogenen Sicherungssystemen (IPS), die von dem Institut gehalten werden</t>
  </si>
  <si>
    <t>Der angepasste Wert relevanter Verbindlichkeiten aus institutsbezogenen Sicherungssystemen, die sich aus den oben berechneten Derivaten ergeben, muss zu dem Buchwert der relevanten Verbindlichkeiten aus institutsbezogenen Sicherungssystemen, die sich nicht aus Derivaten ergeben, hinzugerechnet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</si>
  <si>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von dem Institut gehaltenen relevanten Verbindlichkeiten aus institutsbezogenen Sicherungssystemen ergeben,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</si>
  <si>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von dem Institut gehaltenen relevanten Verbindlichkeiten  aus institutsbezogenen Sicherungssystemen ergeben, zu gleichen Teilen abgezogen werden.</t>
  </si>
  <si>
    <t>Unterabschnitt F.i) Anpassung von relevanten gruppeninternen Verbindlichkeiten aus Derivaten, die sich aus von dem Institut gehaltenen Derivaten ergeben</t>
  </si>
  <si>
    <t>Der angepasste Wert relevanter gruppeninterner Verbindlichkeiten, die sich aus den oben berechneten Derivaten ergeben, muss zu dem Buchwert der relevanten gruppeninternen Verbindlichkeiten, die sich nicht aus Derivaten ergeben, hinzugerechnet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</si>
  <si>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die sich aus relevanten gruppeninternen Verbindlichkeiten ergeben,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</si>
  <si>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und Verbindlichkeiten, die sich aus relevanten gruppeninternen Verbindlichkeiten ergeben, zu gleichen Teilen abgezogen werden.</t>
  </si>
  <si>
    <t>E. Abzugsfähiger Betrag von Vermögenswerten und Verbindlichkeiten, der sich aus relevanten Verbindlichkeiten im Rahmen der institutsbezogenen Sicherungssysteme (IPS) ergibt</t>
  </si>
  <si>
    <t>F. Abzugsfähiger Betrag von Vermögenswerten und Verbindlichkeiten, der sich aus relevanten gruppeninternen Verbindlichkeiten ergibt</t>
  </si>
  <si>
    <t>Angepasster Wert der relevanten Verbindlichkeiten im Zusammenhang mit Clearing-Tätigkeiten, der sich aus Derivaten ergibt
(automatisch - nicht auszufüllen)</t>
  </si>
  <si>
    <t>Angepasster Wert relevanter Verbindlichkeiten im Zusammenhang mit den Tätigkeiten eines Zentralverwahrers, der sich aus Derivaten ergibt
(automatisch - nicht auszufüllen)</t>
  </si>
  <si>
    <t>Angepasster Wert relevanter Verbindlichkeiten aus der Verwaltung von Kundenvermögen oder Kundengeldern, der sich aus Derivaten ergibt
(automatisch - nicht auszufüllen)</t>
  </si>
  <si>
    <t>Angepasster Wert relevanter Verbindlichkeiten aus Förderdarlehen, der sich aus Derivaten ergibt
(automatisch - nicht auszufüllen)</t>
  </si>
  <si>
    <t>Angepasster Wert relevanter Verbindlichkeiten innerhalb institutsbezogener Sicherungssysteme, der sich aus Derivaten ergibt
(automatisch - nicht auszufüllen)</t>
  </si>
  <si>
    <t>Gesamtbuchwert von relevanten Vermögenswerten aus institutsbezogenen Sicherungssystemen, der von dem relevanten Mitglied eines institutsbezogenen Sicherungssystems gehalten werden</t>
  </si>
  <si>
    <t>Name des Mutterunternehmens
(nur im Fall eines Waivers)</t>
  </si>
  <si>
    <t xml:space="preserve">LEI Code des Mutterunternehmens
(nur im Fall eines Waivers)
</t>
  </si>
  <si>
    <t xml:space="preserve">LEI-Code der Institute, die Teil der (Teil-)Konsolidierung sind
(nur im Fall eines Waivers)
</t>
  </si>
  <si>
    <t>Verschuldungsquote, auf der in Feld 4A2 gewählten Meldeebene</t>
  </si>
  <si>
    <t xml:space="preserve">Name des Mutterunternehmens
(nur im Fall eines Waivers)
</t>
  </si>
  <si>
    <t>LEI-Code des Instituts (nur im Fall eines Waivers)</t>
  </si>
  <si>
    <t>Gesamtbetrag von Interbankeneinlagen, auf der in Feld 4C2 gewählten Meldeebene</t>
  </si>
  <si>
    <t>Gesamtbetrag der gemeldeten Interbankenkredite und -einlagen, auf der in Feld 4C2 gewählten Meldeebene (automatisch - nicht auszufüllen)</t>
  </si>
  <si>
    <t>Für Institute, welche Teil einer Gruppe sind: Name des EU-Mutterunternehmens 
(Auszufüllen, selbst wenn oben ‚Nein‘ angegeben wurde)</t>
  </si>
  <si>
    <t xml:space="preserve">Abschnitt A. Abzugsfähiger Betrag von relevanten Verbindlichkeiten im Zusammenhang mit Clearing-Tätigkeiten </t>
  </si>
  <si>
    <t xml:space="preserve">Abschnitt B. Abzugsfähiger Betrag von relevanten Verbindlichkeiten im Zusammenhang mit den Tätigkeiten eines Zentralverwahrers </t>
  </si>
  <si>
    <t>Abschnitt E. Abzugsfähiger Betrag von Vermögenswerten und Verbindlichkeiten aus relevanten institutsbezogenen Sicherungssystemen</t>
  </si>
  <si>
    <t>A. Abzugsfähiger Betrag von relevanten Verbindlichkeiten im Zusammenhang mit Clearing-Tätigkeiten</t>
  </si>
  <si>
    <t>B. Abzugsfähiger Betrag von relevanten Verbindlichkeiten im Zusammenhang mit den Tätigkeiten eines Zentralverwahrers</t>
  </si>
  <si>
    <t xml:space="preserve">D. Abzugsfähiger Betrag von relevanten Verbindlichkeiten aus Förderdarlehen </t>
  </si>
  <si>
    <t>E. Abzugsfähiger Betrag von Vermögenswerten und Verbindlichkeiten aus relevanten institutsbezogenen Sicherungssystemen</t>
  </si>
  <si>
    <t>„Kreditinstitut“: Ein Kreditinstitut im Sinne von Artikel 4 Absatz 1 Nummer 1 der Verordnung (EU) Nr. 575/2013, mit Ausnahme der Unternehmen im Sinne von Artikel 2 Nummer 5 der Richtlinie 2013/36/EU</t>
  </si>
  <si>
    <t>. „Wertpapierfirma“: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</si>
  <si>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xml:space="preserve">Den Ausgangspunkt für die Anpassung von relevanten Verbindlichkeiten aus institutsbezogenen Sicherungssystemen, die sich aus von dem Institut gehaltenen Derivaten ergeben, bilden die „Verbindlichkeiten aus allen Derivaten (ausgenommen Kreditderivate) die gemäß der Verschuldungsquote bewertet werden“ (2C1).  </t>
  </si>
  <si>
    <t>Nur ein Kreditinstitut, das Zentralverwahrer (CSD) (1C6) ist, kann relevante Verbindlichkeiten aus Tätigkeiten eines Zentralverwahrers (3B8) in Abzug bringen.</t>
  </si>
  <si>
    <t>Zusammenstellung von Abzugspositionen vom jährlichen Grundbeitrag (falls zutreffend)</t>
  </si>
  <si>
    <t>Código LEI de la entidad</t>
  </si>
  <si>
    <t>¿Es la entidad una entidad de crédito conforme a la definición de este campo?</t>
  </si>
  <si>
    <t>¿Es la entidad  un organismo central conforme a la definición de este campo?</t>
  </si>
  <si>
    <t>¿Pertenece la entidad a un «Sistema Institucional de Protección» (SIP)?</t>
  </si>
  <si>
    <t>¿Ha concedido la autoridad competente a la entidad la autorización a la que hace referencia el artículo 113, apartado 7, del Reglamento (UE) 575/2013?
(cumplimentar solo si el valor del campo anterior es «Sí». En caso contrario, «No aplicable»)</t>
  </si>
  <si>
    <t>¿Es la entidad una entidad de contrapartida central (ECC) conforme a la definición de este campo?</t>
  </si>
  <si>
    <t>¿Es la entidad un depositario central de valores (DCV) conforme a la definición de este campo?</t>
  </si>
  <si>
    <t>¿Es la entidad  una empresa de inversión conforme a la definición de este campo?</t>
  </si>
  <si>
    <t>¿Es la entidad  una empresa de servicios de inversión que solo está autorizada para llevar a cabo servicios y actividades limitados de acuerdo con las condiciones enumeradas en la pestaña 5 para este campo?</t>
  </si>
  <si>
    <t>¿Es la entidad una entidad que concede préstamos promocionales conforme a la definición de este campo?</t>
  </si>
  <si>
    <t>¿Es la entidad una entidad de crédito hipotecario financiada por bonos u obligaciones garantizados conforme a la definición de este campo?</t>
  </si>
  <si>
    <t>Fecha de inicio de la supervisión
(solo si esta es durante el año anterior al ejercicio de contribución)</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</si>
  <si>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eliminan y se sustituyen por un valor calculado de acuerdo con el método de la ratio de apalancamiento al que se aplica un límite mínimo.</t>
  </si>
  <si>
    <t>¿Quiere la entidad que se realice un cálculo alternativo de su contribución individual anual y facilita para ello la información necesaria?  
(Solo aplica si el valor del campo «2B2» anterior es «Sí»)</t>
  </si>
  <si>
    <t>¿Ha sido invitada la entidad por el SRB a completar el Formulario de Datos en su totalidad con el objetivo de realizar la evaluación a la que se referiere el artículo 10, apartado 8 del Reglamento Delegado ?</t>
  </si>
  <si>
    <t>Indicador de riesgo B.ii) Ratio de cobertura de liquidez (LCR)</t>
  </si>
  <si>
    <t>¿Ha concedido la autoridad competente una exención para la aplicación del indicador ratio de cobertura de liquidez (LCR) a la entidad individual?</t>
  </si>
  <si>
    <t>Nivel de información del indicador ratio de cobertura de liquidez (LCR)</t>
  </si>
  <si>
    <t>«Elementos del capital de nivel 1 ordinario» tal y como se menciona en los artículos 26 a 50 del RRC y como se determina para el objetivo de la plantilla 1/CA1 del anexo I del Reglamento UE COREP FINREP (Reporte de los fondos propios y los requisitos de fondos propios).</t>
  </si>
  <si>
    <t>- Se requiere que la institución sume todas las cantidades reflejadas en las células identificadas por columna y fila en las plantillas correspondientes.</t>
  </si>
  <si>
    <t>Solamente una entidad de crédito puede ser miembro de un SIP y en ese caso se seleccionará «Sí» o «No» en el campo '1C4'. Para el resto de casos, el campo '1C4' tiene que ser «No aplicable».</t>
  </si>
  <si>
    <t xml:space="preserve"> Έχει κληθεί το Ίδρυμα σας από το Ενιαίο Συμβούλιο Εξυγίανσης (SRB) να συμπληρώσει το πλήρες Έντυπο Αναφοράς με σκοπό να διενεργήσει την αξιολόγηση σύμφωνα με το Άρθρο 10 (8) του Κατ’εξουσιοδότηση Κανονισµού;</t>
  </si>
  <si>
    <t xml:space="preserve">Ar Bendra pertvarkymo valdyba (Single Resolution Board - SRB) paprašė jūsų įstaigos užpildyti visą Duomenų pateikimo formą, kad būtų galima atlikti vertinimą pagal Deleguotojo reglamento 10 straipsnio 8 dalį?
</t>
  </si>
  <si>
    <t>G.i poskirsnis. Supaprastintas metodas investicinėms įmonėms, kurioms leidžiama teikti tik ribotas paslaugas ir vykdyti tik ribotas veiklas.</t>
  </si>
  <si>
    <t>A.  Identifikacija institucije</t>
  </si>
  <si>
    <t>B.  Kontakt osoba za ovaj obrazac</t>
  </si>
  <si>
    <t>LEI oznaka institucije</t>
  </si>
  <si>
    <t>Ime kontakt osobe</t>
  </si>
  <si>
    <t>Prezime kontakt osobe</t>
  </si>
  <si>
    <t>Adresa e-pošte kontakt osobe</t>
  </si>
  <si>
    <t>Je li institucija kreditna institucija, kako je definirano za ovo polje?</t>
  </si>
  <si>
    <t>Je li institucija središnje tijelo, kako je definirano za ovo polje?</t>
  </si>
  <si>
    <t>Je li institucija član „institucionalnog sustava zaštite” (IPS)?</t>
  </si>
  <si>
    <t>Je li institucija središnja druga ugovorna strana (CCP), kako je definirano za ovo polje?</t>
  </si>
  <si>
    <t>Je li institucija središnji depozitorij vrijednosnih papira (CSD), kako je definirano za ovo polje?</t>
  </si>
  <si>
    <t>Je li institucija investicijsko društvo, kako je definirano za ovo polje?</t>
  </si>
  <si>
    <t>Je li institucija investicijsko društvo koje ima odobrenje samo za pružanje ograničenih usluga i aktivnosti navedenih u radnom listu 5. za ovo polje?</t>
  </si>
  <si>
    <t>Referentni datum za ovaj obrazac za izvješćivanje, kako je definirano za ovo polje</t>
  </si>
  <si>
    <t>Ovaj se radni list sastoji od sljedećih dijelova:</t>
  </si>
  <si>
    <t>Dio A. Osnovni godišnji doprinos prije usklađenja obveza koje proizlaze iz ugovora o izvedenicama (isključujući kreditne izvedenice)</t>
  </si>
  <si>
    <t>Pravni izvori za ovaj dio: članci 3., 4., 16. i 17. Delegirane uredbe</t>
  </si>
  <si>
    <t>Dio B. Pojednostavljene metode izračuna</t>
  </si>
  <si>
    <t>Pravni izvori za ovaj dio: članci 3., 10. i 11. Delegirane uredbe</t>
  </si>
  <si>
    <t>S obzirom na to da male institucije u većini slučajeva ne predstavljaju sistemski rizik i manja je vjerojatnost da će ući u postupak sanacije, čime se smanjuje vjerojatnost da će koristiti aranžmane financiranja sanacije, u usporedbi s velikim institucijama, godišnji doprinosi malih institucija trebali bi se sastojati od paušalnih iznosa temeljenih na njihovom osnovnom godišnjem doprinosu, razmjerno njihovoj veličini. Međutim, mala institucija prestaje ispunjavati uvjete za taj pojednostavljeni pristup ako ima izrazito visok profil rizičnosti, u kojem slučaju mala institucija mora ispuniti cijeli obrazac za izvješćivanje (radni listovi od 1. do 4.).</t>
  </si>
  <si>
    <t xml:space="preserve">Ako je vrijednost u polju „2B2” „Da”, tada od institucije nisu potrebni dodatni podaci (sanacijsko tijelo može tražiti dostavu dodatnih podataka nakon procjene profila rizičnosti). Međutim, ako institucija odabere „Da” u polju 2B3, mora ispuniti preostali dio radnog lista 2. i radnog lista 3. (Odbici, ako je primjenjivo). </t>
  </si>
  <si>
    <t>Dio C. Usklađenje obveza koje proizlaze iz ugovora o izvedenicama (isključujuči kreditne izvedenice)</t>
  </si>
  <si>
    <t>Računovodstvo izvedenica u Uniji u pogledu pojedinačnih računa nije usklađeno te bi stoga moglo utjecati na iznos obveza koje se trebaju uzeti u obzir za izračun doprinosa svake institucije. Stoga se člankom 5. stavkom 3. Delegirane uredbe zahtijeva „ponovno vrednovanje” obveza koje proizlaze iz izvedenica primjenom metodologije za izračun omjera financijske poluge, koju institucije već primjenjuju na imovinu koja proizlazi iz njihovih izvedenica za izvješćivanje o omjeru financijske poluge (dio sedmi CRR-a). U ovom je dijelu bilančna računovodstvena vrijednost obveza koje proizlaze iz izvedenica (koje su dio ukupnih obveza o kojima je izviješteno u odjeljku A) isključena i zamijenjena vrijednošću izračunatom u skladu s metodologijom za izračun omjera financijske poluge na koju se primjenjuje prag.</t>
  </si>
  <si>
    <t>A. Osnovni godišnji doprinos prije usklađenja obveza koje proizlaze iz ugovora o izvedenicama (isključujući kreditne izvedenice)</t>
  </si>
  <si>
    <t>C. Usklađenje obveza koje proizlaze iz ugovora o izvedenicama (isključujući kreditne izvedenice)</t>
  </si>
  <si>
    <t xml:space="preserve">Osigurani depoziti, godišnji prosjek tromjesečnih iznosa, kako je definirano za ovo polje
</t>
  </si>
  <si>
    <t>Ispunjava li institucija uvjete za pojednostavljeni paušalni godišnji doprinos za male institucije? 
(automatski – ne ispunjava se)</t>
  </si>
  <si>
    <t>Odabire li institucija alternativni izračun pojedinačnih godišnjih doprinosa i dostavu potrebnih informacija?
(„Nije primjenjivo” odabrati samo ako je vrijednost u prethodnom polju 2B2 „Ne”)</t>
  </si>
  <si>
    <t>Računovodstvena vrijednost obveza koje proizlaze iz svih ugovora o izvedenicama (isključujući kreditne izvedenice) koje se knjiže bilančno, kada je primjenjivo</t>
  </si>
  <si>
    <t xml:space="preserve">Računovodstvena vrijednost obveza koje proizlaze iz svih ugovora o izvedenicama (isključujući kreditne izvedenice) koje se evidentiraju izvanbilančno, kada je primjenjivo
</t>
  </si>
  <si>
    <t>Ukupna računovodstvena vrijednost obveza koje proizlaze iz svih ugovora o izvedenicama (isključujući kreditne izvedenice)
(automatski – ne ispunjava se)</t>
  </si>
  <si>
    <t>Obveze koje proizlaze iz svih ugovora o izvedenicama (isključujući kreditne izvedenice) vrednovane u skladu s metodologijom za izračun omjera financijske poluge nakon primjene praga
(automatski – ne ispunjava se)</t>
  </si>
  <si>
    <t>Ukupne obveze nakon usklađenja obveza koje proizlaze iz svih ugovora o izvedenicama (isključujući kreditne izvedenice)
(automatski – ne ispunjava se)</t>
  </si>
  <si>
    <t>Pravni izvori za ovaj dio: članak 3., članak 5. stavci 3. i 4. Delegirane uredbe</t>
  </si>
  <si>
    <t>Je li od strane Jedinstvenog sanacijskog odbora (SRB) od Vaše institucije zatraženo da u cjelosti ispuni Obrazac za izvješćivanje s ciljem provođenja analize sukladno članku 10. st. 8. Delegirane uredbe?</t>
  </si>
  <si>
    <t>U ovom se radnom listu mogu navesti odgovarajuće stavke za odbitak od usklađenih ukupnih obveza (polje 2C6) u skladu s člankom 5. Delegirane uredbe.</t>
  </si>
  <si>
    <t>Podsjećamo da prilagodba izvedenica u radnom listu 2. dijelu C mora biti popunjena radi izračuna konačnog iznosa odbitka.</t>
  </si>
  <si>
    <t>Važno: ista se transakcija može odbiti samo JEDNOM od ukupnih usklađenih obveza, čak i ako ista spada u više kategorija u nastavku.</t>
  </si>
  <si>
    <t>Dio A. Iznos odbitka odgovarajućih obveza vezanih uz aktivnosti poravnanja</t>
  </si>
  <si>
    <t>Ovaj se dio primjenjuje samo na središnju drugu ugovornu stranu (CCP) kako je definirana u polju „1C5” u radnom listu „1. Opće informacije”.</t>
  </si>
  <si>
    <t>Stavak A.i) Usklađenje odgovarajući obveza vezanih uz aktivnosti poravnanja koje proizlaze iz izvedenica koje institucija drže</t>
  </si>
  <si>
    <t>Budući da su izvedenice u ukupnim obvezama usklađene u dijelu C radnog lista 2., moraju se uskladiti i izvedenice u odgovarajućim stavkama za odbitak.</t>
  </si>
  <si>
    <t>Stavak A.ii) Ukupne odgovarajuće obveze povezane s aktivnostima poravnanja koje drži institucija</t>
  </si>
  <si>
    <t>Usklađena vrijednost odgovarajućih obveza povezanih s aktivnostima poravnanja koje proizlaze iz prethodno izračunatih izvedenica mora se dodati računovodstvenoj vrijednosti odgovarajućih obveza povezanih s aktivnostima poravnanja koje ne proizlaze iz izvedenica.</t>
  </si>
  <si>
    <t>Stavak B. Iznos odbitaka odgovarajući obveza povezanih s aktivnostima središnjeg depozitorija vrijednosnih papira (CSD)</t>
  </si>
  <si>
    <t>Ovaj dio odnosi se samo na Središnji depozitorij vrijednosnih papira (CSD), kako je definirano u polju "1C6" u radnom listu "1. Opće informacije"</t>
  </si>
  <si>
    <t>Stavak B.i) Usklađenje odgovarajućih obveza povezanih s aktivnostima središnjeg depozitorija vrijednosnih papira (CSD) koje proizlaze iz izvedenica koje drži institucija</t>
  </si>
  <si>
    <t xml:space="preserve">Stavak B.ii) Ukupne odgovarajuće obveze povezane s aktivnostima središnjeg depozitorija vrijednosnih papira koje drži institucija </t>
  </si>
  <si>
    <t>Usklađena vrijednost odgovarajućih obveza povezanih s aktivnostima središnjeg depozitarija vrijednosnih papira koje proizlaze iz prethodno izračunatih izvedenica mora se dodati računovodstvenoj vrijednosti odgovarajućih obveza povezanih s aktivnostima središnjeg depozitorija vrijednosnih papira koje ne proizlaze iz izvedenica.</t>
  </si>
  <si>
    <t>Dio C. Iznos odbitka odgovarajućih obveza nastalih držanjem imovine ili novca klijenata</t>
  </si>
  <si>
    <t>Ovaj se dio primjenjuje samo na investicijska društva, kako su definirana u polju "1C7" radnog lista "1. Opće informacije". Ne primjenjuje se na investicijska društva, kako su definirana u polju "1C8".</t>
  </si>
  <si>
    <t>Stavak C.i) Usklađenje odgovarajućih obveza nastalih držanjem imovine ili novca klijenata koje proizlaze iz izvedenica koje drži institucija</t>
  </si>
  <si>
    <t>Stavak C.ii) Ukupne odgovarajuće obveze nastale posjedovanjem imovine ili novca klijenata koje drži institucija</t>
  </si>
  <si>
    <t>Usklađena vrijednost odgovarajućih obveza nastalih držanjem imovine ili novca klijenata koje proizlaze iz prethodno izračunatih izvedenica mora se dodati računovodstvenoj vrijednosti odgovarajućih obveza nastalih držanjem imovine ili novca klijenata koje ne proizlaze iz izvedenica.</t>
  </si>
  <si>
    <t>Dio D. Iznos odbitka odgovarajućih obveza koje proizlaze iz promotivnih kredita</t>
  </si>
  <si>
    <t>Ovaj se dio primjenjuje samo na relevantne institucije koje posluju u području promotivnih kredita. Vidjeti definicije u polju "1C9" radnog lista "1. Opće informacije".</t>
  </si>
  <si>
    <t>Stavak D.i) Usklađenje odgovarajućih obveza koje proizlaze iz promotivnih kredita koje proizlaze iz izvedenica koje drži institucija</t>
  </si>
  <si>
    <t>Budući da su izvedenice u ukupnim obvezama usklađene u dijelu C radnog lista 2., moraju se uskladiti i izvedenice u odgovarajućim stavkama za odbitak.</t>
  </si>
  <si>
    <t>Stavak D.ii) Ukupne relevantne obveze koje proizlaze iz promotivnih kredita koje drži institucija</t>
  </si>
  <si>
    <t>Usklađena vrijednost odgovarajućih obveza koje proizlaze iz promotivnih kredita koji proizlaze iz prethodno izračunatih izvedenica mora se dodati računovodstvenom iznosu odgovarajućih obveza koje proizlaze iz promotivnih kredita koje ne proizlaze iz izvedenica.</t>
  </si>
  <si>
    <t>Dio E. Iznos odbitka imovine i obveza koje proizlaze iz odgovarajućih obveza institucionalnog sustava zaštite (IPS)</t>
  </si>
  <si>
    <t>Ovaj se dio primjenjuje samo na instituciju koja je član institucionalnog sustava zaštite kako je definirano u radnom listu 1. u poljima „1C3” i „1C4”.</t>
  </si>
  <si>
    <t>Stavak E.i) Usklađenje odgovarajućih obveza institucionalnog sustava zaštite koje proizlaze iz izvedenica koje drži institucija</t>
  </si>
  <si>
    <t>Stavak E.ii) Ukupne odgovarajuće obveze institucionalnog sustava zaštite koje drži institucija</t>
  </si>
  <si>
    <t>Usklađena vrijednost odgovarajućih obveza institucionalnog sustava zaštite koje proizlaze iz prethodno izračunatih izvedenica mora se dodati računovodstvenoj vrijednosti odgovarajućih obveza institucionalnog sustava zaštite koje ne proizlaze iz izvedenica.</t>
  </si>
  <si>
    <t>Stavak E.iii) Imovina koja proizlazi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</si>
  <si>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koju drži institucija koja proizlazi iz odgovarajućih obveza institucionalnog sustava zaštite mora se ravnomjerno oduzeti.</t>
  </si>
  <si>
    <t>Stavak E.iv) Ukupan iznos odbitka imovine i obveza koje proizlaze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</si>
  <si>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i obveze koje drži institucija koje proizlaze iz odgovarajućih obveza institucionalnog sustava zaštite moraju se ravnomjerno oduzeti.</t>
  </si>
  <si>
    <t>Dio F. Iznos odbitka imovine i obveza koje proizlaze iz odgovarajućih unutagrupnih obveza</t>
  </si>
  <si>
    <t>Stavak F.i) Usklađenje odgovarajućih unutargrupnih obveza koje proizlaze iz izvedenica koje drži institucija</t>
  </si>
  <si>
    <t>Stavak F.ii) Ukupne odgovarajuće unutargrupne obveze koje drži institucija</t>
  </si>
  <si>
    <t>Usklađena vrijednost odgovarajućih unutargrupnih obveza koje proizlaze iz prethodno izračunatih izvedenica mora se dodati računovodstvenoj vrijednosti odgovarajućih unutargrupnih obveza koje ne proizlaze iz izvedenica.</t>
  </si>
  <si>
    <t>Stavak F.iii) Imovina koja proizlazi iz odgovarajućih unutargrupnih obveza</t>
  </si>
  <si>
    <t>Člankom 5. stavkom 2. Delegirane uredbe zahtijeva se da se odgovarajuće unutargrupne obveze ravnomjerno oduzimaju pri svakoj transakciji od iznosa ukupnih obveza svakog relevantnog člana grupe. Stoga imovina koju drži institucija koja proizlazi iz odgovarajućih unutargrupnih obveza mora se ravnomjerno oduzeti.</t>
  </si>
  <si>
    <t>Stavak F.iv) Ukupni iznos odbitka imovine i obveza koje proizlaze iz odgovarajući unutargrupnih obveza</t>
  </si>
  <si>
    <t>Člankom 5. stavkom 2. Delegirane uredbe zahtijeva se da se odgovarajuće unutargrupne obveze ravnomjerno oduzimaju pri svakoj transakciji od iznosa ukupnih obveza svakog relevantnog člana grupe. Stoga imovina i obveze koje drži institucija koje proizlaze iz odgovarajući unutargrupnih obveza moraju se ravnomjerno oduzeti.</t>
  </si>
  <si>
    <t>Dio G. Pojednostavljene metode izračuna</t>
  </si>
  <si>
    <t xml:space="preserve">Pravni izvori za ovaj dio: članci 3., 10. i 11. Delegirane uredbe </t>
  </si>
  <si>
    <t>Stavak G.i) Pojednostavljena metoda za investicijska društva koja imaju odobrenje samo za pružanje ograničenih usluga i aktivnosti</t>
  </si>
  <si>
    <t>Određena investicijska društva obuhvaćena područjem primjene, koja su ovlaštena pružati samo ograničene usluge i aktivnosti, ne podliježu ili mogu biti oslobođena određenih kapitalnih i likvidnosnih zahtjeva. Sukladno tome, mnoge mjere prilagodbe riziku u radnom listu ''4. Prilagodba riziku'' ne bi odnosile na njih. Specifična pojednostavljena metoda kalkulacije se primjenjuje na te institucije.</t>
  </si>
  <si>
    <t>Pažnja!</t>
  </si>
  <si>
    <t>Stavak G.ii) Pojednostavljena metoda izračuna za relevantne hipotekarne kreditne institucije koje se financiraju pokrivenim obveznicama</t>
  </si>
  <si>
    <t>Hipotekarne kreditne institucije koje se financiraju pokrivenim obveznicama kako su definirane u članku 45. stavku 3. BRRD-a neće se dokapitalizirati upotrebom aranžmana financiranja sanacije u skladu s člancima 44. i 101. BRRD-a. Stoga, u slučaju da zbog veličine ne mogu ispunjavati uvjete za pojednostavljeni paušalni pristup koji se primjenjuje na male institucije (vidjeti prethodni stavak B.ii), na njihov osnovni godišnji doprinos primijenit će se 50 %. Međutim, ako je njihov profil rizičnosti sličan ili veći od profila rizičnosti institucije koja je aranžmane financiranja sanacije upotrijebila u bilo koju od svrha navedenih u članku 101. BRRD-a, pojedinačni godišnji doprinos neće se izračunati primjenom pojednostavljenog paušalnog pristupa niti primjenom 50 % na osnovni godišnji doprinos te institucija mora ispuniti cijeli obrazac za izvješćivanje (radni listovi 1. do 4.).</t>
  </si>
  <si>
    <t>Ako je vrijednost u prethodnom polju „1C10” „Da”, tada od institucije nisu potrebni dodatni podaci (sanacijsko tijelo može tražiti dostavu dodatnih podatke nakon procjene profila rizičnosti).
U suprotnom nastaviti na sljedeći radni list</t>
  </si>
  <si>
    <t>A. Iznos odbitka odgovarajući obveza povezanih s aktivnostima poravnanja</t>
  </si>
  <si>
    <t>B. Iznos odbitka odgovarajući obveza povezanih s aktivnostima središnjeg depozitorija vrijednosnih papira (CSD)</t>
  </si>
  <si>
    <t>C. Iznos odbitka odgovarajući obveza nastalih držanjem imovine ili novca klijenata</t>
  </si>
  <si>
    <t>D. Iznos odbitka odgovarajući obveza koje proizlaze iz promotivnih kredita</t>
  </si>
  <si>
    <t xml:space="preserve">E. Iznos odbitka imovine i obveza koje proizlaze iz odgovarajući obveza institucionalnog sustava zaštite (IPS) </t>
  </si>
  <si>
    <t>F. Iznos odbitka imovine i obveza koje proizlaze iz odgovarajućih unutargrupnih obveza</t>
  </si>
  <si>
    <t>Od kojih: odgovarajuće obveze koje proizlaze iz izvedenica i povezane su s aktivnostima poravnanja</t>
  </si>
  <si>
    <t>Od kojih: obveze koje proizlaze iz izvedenica i nisu povezane s aktivnostima poravnanja
(automatski – ne ispunjava se)</t>
  </si>
  <si>
    <t>Faktor praga izvedenica
(automatski – ne ispunjava se)</t>
  </si>
  <si>
    <t>Usklađena vrijednost odgovarajućih obveza povezanih s aktivnostima poravnanja koje proizlaze iz izvedenica
(automatski – ne ispunjava se)</t>
  </si>
  <si>
    <t xml:space="preserve">Ukupna računovodstvena vrijednost odgovarajućih obveza povezanih s aktivnostima poravnanja </t>
  </si>
  <si>
    <t>Od kojih: proizlaze iz izvedenica</t>
  </si>
  <si>
    <t>Od kojih: ne proizlaze iz izvedenica
(automatski – ne ispunjava se)</t>
  </si>
  <si>
    <t>Ukupni iznos odbitka odgovarajućih obveza povezanih s aktivnostima poravnanja
(automatski – ne ispunjava se)</t>
  </si>
  <si>
    <t>Od kojih: odgovarajuće obveze koje proizlaze iz izvedenica i povezane su s aktivnostima središnjeg depozitorija vrijednosnih papira</t>
  </si>
  <si>
    <t>Od kojih: obveze koje proizlaze iz izvedenica i nisu povezane s aktivnostima središnjeg depozitorija vrijednosnih papira
(automatski – ne ispunjava se)</t>
  </si>
  <si>
    <t>Usklađena vrijednost odgovarajućih obveza povezanih s aktivnostima središnjeg depozitorija vrijednosnih papira koje proizlaze iz izvedenica
(automatski – ne ispunjava se)</t>
  </si>
  <si>
    <t>Ukupna računovodstvena vrijednost odgovarajućih obveza povezanih s aktivnostima središnjeg depozitorija vrijednosnih papira</t>
  </si>
  <si>
    <t>Ukupni iznos odbitka odgovarajućih obveza povezanih s aktivnostima središnjeg depozitorija vrijednosnih papira
(automatski – ne ispunjava se)</t>
  </si>
  <si>
    <t xml:space="preserve">Od kojih: odgovarajuće obveze koje proizlaze iz izvedenica, nastale držanjem imovine ili novca klijenata </t>
  </si>
  <si>
    <t>Od kojih: obveze koje proizlaze iz izvedenica, a nisu nastale držanjem imovine ili novca klijenata
(automatski – ne ispunjava se)</t>
  </si>
  <si>
    <t>Usklađena vrijednost odgovarajućih obveza nastalih držanjem imovine ili novca klijenata koje proizlaze iz izvedenica
(automatski – ne ispunjava se)</t>
  </si>
  <si>
    <t>Ukupna računovodstvena vrijednost odgovarajućih obveza nastalih držanjem imovine ili novca klijenata</t>
  </si>
  <si>
    <t>Ukupni iznos odbitka odgovarajućih obveza nastalih držanjem imovine ili novca klijenata
(automatski – ne ispunjava se)</t>
  </si>
  <si>
    <t xml:space="preserve">Od kojih: odgovarajuće obveze koje proizlaze iz izvedenica koje proizlaze iz promotivnih kredita </t>
  </si>
  <si>
    <t>Od kojih: obveze koje proizlaze iz izvedenica koje ne proizlaze iz promotivnih kredita
(automatski – ne ispunjava se)</t>
  </si>
  <si>
    <t>Usklađena vrijednost odgovarajućih obveza koje proizlaze iz promotivnih kredita koje proizlaze iz izvedenica
(automatski – ne ispunjava se)</t>
  </si>
  <si>
    <t>Ukupna računovodstvena vrijednost odgovarajućih obveza koje proizlaze iz promotivnih kredita</t>
  </si>
  <si>
    <t>Ukupni iznos odbitka odgovarajućih obveza koje proizlaze iz promotivnih kredita
(automatski – ne ispunjava se)</t>
  </si>
  <si>
    <t>Od kojih: odgovarajuće obveze institucionalnog sustava zaštite koje proizlaze iz izvedenica i potječu od relevantnog člana institucionalnog sustava zaštite</t>
  </si>
  <si>
    <t>Od kojih: neodgovarajuće obveze institucionalnog sustava zaštite koje proizlaze iz izvedenica
(automatski – ne ispunjava se)</t>
  </si>
  <si>
    <t>Usklađena vrijednost odgovarajućih obveza institucionalnog sustava zaštite koje proizlaze iz izvedenica i potječu od relevantnog člana institucionalnog sustava zaštite
(automatski – ne ispunjava se)</t>
  </si>
  <si>
    <t>Ukupna računovodstvena vrijednost odgovarajućih obveza institucionalnog sustava zaštite</t>
  </si>
  <si>
    <t>Usklađena vrijednost ukupnih odgovarajućih obveza institucionalnog sustava zaštite
(automatski – ne ispunjava se)</t>
  </si>
  <si>
    <t>Ukupna računovodstvena vrijednost odgovarajuće imovine institucionalnog sustava zaštite koju drži relevantni član institucionalnog sustava zaštite</t>
  </si>
  <si>
    <t>Usklađena vrijednost ukupne odgovarajuće imovine institucionalnog sustava zaštite</t>
  </si>
  <si>
    <t>Ukupni iznos odbitka imovine i obveza koje proizlaze iz odgovarajućih obveza institucionalnog sustava zaštite
(automatski – ne ispunjava se)</t>
  </si>
  <si>
    <t>Od kojih: odgovarajuće unutargrupne obveze koje proizlaze iz izvedenica</t>
  </si>
  <si>
    <t>Od kojih: obveze koje proizlaze iz izvedenica koje nisu unutargrupne
(automatski – ne ispunjava se)</t>
  </si>
  <si>
    <t>Usklađena vrijednost odgovarajućih unutargrupnih obveza koje proizlaze iz izvedenica
(automatski – ne ispunjava se)</t>
  </si>
  <si>
    <t>Ukupna računovodstvena vrijednost odgovarajućih unutargrupnih obveza</t>
  </si>
  <si>
    <t>Usklađena vrijednost ukupnih odgovarajućih unutargrupnih obveza
(automatski – ne ispunjava se)</t>
  </si>
  <si>
    <t>Ukupna računovodstvena vrijednost odgovarajuće unutargrupne imovine koju drži institucija</t>
  </si>
  <si>
    <t>Usklađena vrijednost ukupne odgovarajuće unutargrupne imovine</t>
  </si>
  <si>
    <t>Ukupni iznos odbitka imovine i obveza koje proizlaze iz odgovarajućih unutargrupnih obveza
(automatski – ne ispunjava se)</t>
  </si>
  <si>
    <t xml:space="preserve">Pravni izvori za ovaj dio članak 3., članak 5. stavak 1. točka (c) i članak 5. stavak 3. Delegirane uredbe </t>
  </si>
  <si>
    <t xml:space="preserve">Pravni izvori za ovaj dio: članak 3., članak 5. stavak 1. točka (d) i članak 5. stavak 3. Delegirane uredbe </t>
  </si>
  <si>
    <t xml:space="preserve">Pravni izvori za ovaj dio: članak 3., članak 5. stavak 1. točka (e) i članak 5. stavak 3. Delegirane uredbe </t>
  </si>
  <si>
    <t xml:space="preserve">Pravni izvori za ovaj dio: članak 3., članak 5. stavak 1. točka (f) i članak 5. stavak 3. Delegirane uredbe </t>
  </si>
  <si>
    <t xml:space="preserve">Pravni izvori za ovaj dio: članak 3., članak 5. stavak 1. točka (b), članak 5. stavci 2. i 3. Delegirane uredbe </t>
  </si>
  <si>
    <t xml:space="preserve">Pravni izvori za ovaj dio: članak 3., članak 5. stavak 1. točka (a), članak 5. stavci 2. i 3. Delegirane uredbe </t>
  </si>
  <si>
    <t>4. Prilagodba riziku</t>
  </si>
  <si>
    <t>U ovom se radnom listu prikupljaju podaci kako bi se osnovni godišnji doprinos (radni list 2.) prilagodio razmjerno profilu rizičnosti institucije.</t>
  </si>
  <si>
    <t>Upute o izuzećima za polja 4A1, 4A8, 4B1 i 4C1 nalaze se u radnom listu „Pročitati”.</t>
  </si>
  <si>
    <t>Ovaj se radni list sastoji od pokazatelja rizika razvrstanih u sljedeće stupove rizika:</t>
  </si>
  <si>
    <t>Dio A. Stup „izloženost riziku”</t>
  </si>
  <si>
    <t>Dio B. Stup „stabilnost i raznolikost izvora financiranja”</t>
  </si>
  <si>
    <t>Ovaj se pokazatelj rizika još ne primjenjuje.</t>
  </si>
  <si>
    <t>Dio C. Stup „važnost institucije za stabilnost financijskog sustava ili gospodarstva”</t>
  </si>
  <si>
    <t>Dio D. Stup „dodatni pokazatelji rizika koje određuje sanacijsko tijelo”</t>
  </si>
  <si>
    <t>Dodatni pokazatelj rizika D.v) Članstvo u institucionalnom sustavu zaštite (IPS)</t>
  </si>
  <si>
    <t>LEI oznaka matične institucije
(samo u slučaju izuzeća)</t>
  </si>
  <si>
    <t>LEI oznake institucija koje su dio (pot)konsolidacije
(samo u slučaju izuzeća)</t>
  </si>
  <si>
    <t>Omjer financijske poluge, na odabranoj razini izvješćivanja u polju identifikacijske oznake 4A2</t>
  </si>
  <si>
    <t>LEI oznaka institucija koje su dio (pot)konsolidacije
(samo u slučaju izuzeća)</t>
  </si>
  <si>
    <t>Redovni temeljni kapital, na razini izvješćivanja odabranoj u polju identifikacijske oznake 4A9</t>
  </si>
  <si>
    <t>Stopa redovnog osnovnog kapitala, na razini izvješćivanja odabranoj u polju identifikacijske oznake 4A9
(automatski – ne ispunjava se)</t>
  </si>
  <si>
    <t>Omjer ukupne izloženosti riziku i ukupne imovine, na razini izvješćivanja odabranoj u polju identifikacijske oznake 4A9
(automatski – ne ispunjava se)</t>
  </si>
  <si>
    <t>Ukupan broj iskazanih međubankovnih kredita i depozita na razini izvješćivanja odabranoj u polju identifikacijske oznake 4C2 (automatski – ne ispunjava se)</t>
  </si>
  <si>
    <t>Iznos izloženosti riziku za tržišni rizik dužničkih instrumenata kojima se trguje i vlasničkog kapitala, na razini izvješćivanja odabranoj u polju identifikacijske oznake 4A9</t>
  </si>
  <si>
    <t>(a) Podijeljeno s ukupnim iznosom izloženosti riziku
(automatski – ne ispunjava se)</t>
  </si>
  <si>
    <t>(b) Podijeljeno s redovnim osnovnim kapitalom
(automatski – ne ispunjava se)</t>
  </si>
  <si>
    <t>(c) Podijeljeno s ukupnom imovinom
(automatski – ne ispunjava se)</t>
  </si>
  <si>
    <t>Od kojih: izvedenice poravnate preko središnje druge ugovorne strane (CCP), na razini izvješćivanja odabranoj u polju identifikacijske oznake 4D9</t>
  </si>
  <si>
    <t>Za institucije koje su članovi grupe: Naziv matične institucije unutar EU-a
(popuniti čak i ako je upisano „Ne” u prethodnom polju)</t>
  </si>
  <si>
    <t>Za institucije koje su članovi grupe: LEI oznaka matične institucije unutar EU-a
(popuniti čak i ako je upisano „Ne” u prethodnom polju)</t>
  </si>
  <si>
    <t>Radni list 1. Opće informacije</t>
  </si>
  <si>
    <t>Radni list 1. sastoji se od sljedećih dijelova</t>
  </si>
  <si>
    <t>Dio B.  Osoba za kontakt za ovaj obrazac za izvješćivanje</t>
  </si>
  <si>
    <t>Dio C.  Utvrđivanje mogućih posebnosti za izračun pojedinačnih godišnjih doprinosa</t>
  </si>
  <si>
    <t>Dio D.  Nove institucije pod nadzorom i spajanja</t>
  </si>
  <si>
    <t>Radni list 2. Osnovni godišnji doprinos</t>
  </si>
  <si>
    <t>Radni list 2. sastoji se od sljedećih dijelova</t>
  </si>
  <si>
    <t>Dio B. Pojednostavljene metode izračuna</t>
  </si>
  <si>
    <t>Dio C. Usklađenje obveza koje proizlaze iz ugovora o izvedenicama (isključujući kreditne izvedenice)</t>
  </si>
  <si>
    <t>Radni list 3. Odbici</t>
  </si>
  <si>
    <t>Radni list 3. Sastoji se od sljedećih dijelova</t>
  </si>
  <si>
    <t xml:space="preserve">Dio A. Iznos odbitka odgovarajućih obveza povezanih s aktivnostima poravnanja </t>
  </si>
  <si>
    <t xml:space="preserve">Dio B. Iznos odbitka odgovarajućih obveza povezanih s aktivnostima središnjeg depozitorija vrijednosnih papira (CSD) </t>
  </si>
  <si>
    <t>Dio C. Iznos odbitka odgovarajućih obveza nastalih držanjem imovine ili novca klijenata</t>
  </si>
  <si>
    <t xml:space="preserve">Dio D.  Iznos odbitka odgovarajućih obveza koje proizlaze iz promotivnih kredita </t>
  </si>
  <si>
    <t>Dio E.  Iznos odbitka imovine i obveza koje proizlaze iz odgovarajućih obveza institucionalnog sustava zaštite (IPS)</t>
  </si>
  <si>
    <t>Dio F.  Iznos odbitka imovine i obveza koje proizlaze iz odgovarajućih unutargrupnih obveza</t>
  </si>
  <si>
    <t>Dio G. Pojednostavljene metode izračuna</t>
  </si>
  <si>
    <t>Radni list 4. Prilagodba riziku</t>
  </si>
  <si>
    <t>Radni list 4. Sastoji se od sljedećih dijelova</t>
  </si>
  <si>
    <t>Dio A. Stup „Izloženost riziku”</t>
  </si>
  <si>
    <t>Dio B. Stup „Stabilnost i raznolikost izvora financiranja”</t>
  </si>
  <si>
    <t>Dio C. Stup „Važnost institucije za stabilnost financijskog sustava ili gospodarstva”</t>
  </si>
  <si>
    <t>Dio D. Stup „Dodatni pokazatelji rizika koje određuje sanacijsko tijelo”</t>
  </si>
  <si>
    <t>A. Identifikacija institucije</t>
  </si>
  <si>
    <t>B. Kontakt osoba za ovaj obrazac za izvješćivanje</t>
  </si>
  <si>
    <t>A. Iznos odbitka odgovarajućih obveza povezanih s aktivnostima poravnanja</t>
  </si>
  <si>
    <t>B. Iznos odbitka odgovarajućih obveza povezanih s aktivnostima središnjeg depozitorija vrijednosnih papira (CSD)</t>
  </si>
  <si>
    <t>C. Iznos odbitka odgovarajućih obveza nastalih držanjem imovine ili novca klijenata</t>
  </si>
  <si>
    <t xml:space="preserve">D.  Iznos odbitka odgovarajućih obveza koje proizlaze iz promotivnih kredita </t>
  </si>
  <si>
    <t>E. Iznos odbitka imovine i obveza koje proizlaze iz odgovarajućih obveza institucionalnog sustava zaštite (IPS)</t>
  </si>
  <si>
    <t>A. Stup „Izloženost riziku”</t>
  </si>
  <si>
    <t>B. Stup „Stabilnost i raznolikost izvora financiranja”</t>
  </si>
  <si>
    <t>C. Stup „Udio međubankovnih kredita i depozita u EU-u”</t>
  </si>
  <si>
    <t>D. Stup „Dodatni pokazatelji rizika koje određuje sanacijsko tijelo”</t>
  </si>
  <si>
    <t>Naziv ulice i kućni broj</t>
  </si>
  <si>
    <t xml:space="preserve">Poštanski broj </t>
  </si>
  <si>
    <t>ISO oznaka koja odgovara državi u kojoj se institucija nalazi</t>
  </si>
  <si>
    <t xml:space="preserve">. „Institucionalni sustav zaštite” (IPS) znači uređenje koje zadovoljava zahtjeve propisane člankom 113. stavkom 7. CRR-a. </t>
  </si>
  <si>
    <t>Vidjeti br. 4 dijela B „Opće upute za ispunjavanje obrasca za izvješćivanje” u radnom listu Pročitati</t>
  </si>
  <si>
    <t>. „odgovarajuće obveze nastale držanjem imovine ili novca klijenata” znači obveze nastale držanjem imovine ili novca klijenata, uključujući imovinu ili novac klijenata koji se drže u ime subjekta za zajednička ulaganja u prenosive vrijednosne papire (UCITS) prema definiciji iz članka 1. stavka 2. Direktive 2009/65/EZ Europskog parlamenta i Vijeća, ili alternativnih investicijskih fondova (AIF) prema definiciji iz članka 4. stavka 1. točke (a) Direktive 2011/61/EU Europskog parlamenta i Vijeća, pod uvjetom da je taj klijent zaštićen na temelju primjenjivog prava za slučaj insolventnosti.
. „izvedenice” i „metodologija za izračun omjera financijske poluge”: vidjeti 2C1</t>
  </si>
  <si>
    <t>. „odgovarajuće obveze koje proizlaze iz promotivnih kredita” znači obveze institucije posrednika prema početnoj ili drugoj banci koja odobrava promotivne kredite ili drugoj instituciji posredniku i obveze izvorne banke koja odobrava promotivne kredite prema njezinim partnerima koji sudjeluju u financiranju, u mjeri u kojoj iznos tih obveza odgovara iznosu promotivnih kredita te institucije.
. „Obveze posredničke institucije (kako su definirane u polju „1C9”), koja od banke koja odobrava promotivne kredite prima sredstva za promotivne kredite te ih prosljeđuje poslovnoj banci koja naposljetku odobrava promotivne kredite krajnjim korisnicima, mogu ispunjavati uvjete za odbitak ako iznosu tih obveza odgovara iznos promotivnih kredita na strani imovine te posredničke institucije. Isto tako, obveze banke koja odobrava promotivne kredite (kako su definirane u polju „1C10”), koje proizlaze iz promotivnih kredita, mogu ispunjavati uvjete za odbitak ako iznosu tih obveza odgovara iznos promotivnih kredita na strani imovine te banke koja odobrava promotivne kredite.”
. „izvedenice” i „metodologija za izračun omjera financijske poluge”: vidjeti 2C1</t>
  </si>
  <si>
    <t>.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
. „izvedenice” i „metodologija za izračun omjera financijske poluge”: vidjeti polje 2C1</t>
  </si>
  <si>
    <t>Za imovinu vrijedi ista definicija kao za obveze:
.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t>
  </si>
  <si>
    <t>.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
. „izvedenice” i „metodologija za izračun omjera financijske poluge”: vidjeti polje 2C1</t>
  </si>
  <si>
    <t>Za unutargrupnu imovinu vrijedi ista definicija kao za unutargrupne obveze:
.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t>
  </si>
  <si>
    <t>U ovom polju institucija može navesti RIAD MFI oznaku.
Identifikacijska oznaka SRB-a: Upotrijebiti ako RIAD MFI oznaka nije dostupna.</t>
  </si>
  <si>
    <t>Ukupne obveze znači ukupna bilanca (zbroj obveza i stavki vlasničkog kapitala) na referentni datum kako je iskazana u godišnjim financijskim izvještajima na temelju kojih je utvrđen referentni datum za obrazac za izvješćivanje (vidjeti br. 4 dijela B „Opće upute za ispunjavanje obrasca za izvješćivanje” u radnom listu Pročitati).</t>
  </si>
  <si>
    <t>. U ovom se polju može izračunati pojedinačni osnovni godišnji doprinos (vidjeti br. 2 dijela A „Cilj i struktura izvješćivanja” u radnom listu Pročitati). 
. Ako institucija na referentni datum ne drži osigurane ili prihvatljive depozite kako su definirani u članku 2. stavku 1. točki 4. Direktive 2014/49/EU (DGSD), u ovom polju mora navesti „0” (nula) (vidjeti br. 10 dijela B „Opće upute za ispunjavanje obrasca za izvješćivanje” u radnom listu Pročitati).                                                
. Izračun se temelji na prosjeku četiri tromjesečja referentne godine kako je navedeno u polju 1E1.</t>
  </si>
  <si>
    <t>. Ovo se polje primjenjuje samo na obveze koje proizlaze iz ugovora o izvedenicama koje se drže izvanbilančno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Fer vrijednost izvedenica koje se drže izvanbilančno mora se izračunati primjenom mjerodavnog standarda MSFI 13 ili jednakovrijednog standarda u skladu s nacionalnim računovodstvenim standardima. Iznose pozitivnih fer vrijednosti mora se zanemariti. Negativne fer vrijednosti, koje predstavljaju obveze koje proizlaze iz izvedenica koje se drže izvanbilančno, moraju se zbrojiti i potom pretvoriti u jedan apsolutni iznos. U ovom polju mora se navesti taj apsolutni iznos.</t>
  </si>
  <si>
    <t xml:space="preserve">Polazišna točka za usklađenje odgovarajućih obveza povezanih s aktivnostima poravnanja koje proizlaze iz izvedenica koje drži institucija jesu „Obveze koje proizlaze iz ugovora o izvedenicama (isključujući kreditne izvedenice) vrednovane u skladu s metodologijom za izračun omjera financijske poluge” (vidjeti polje 2C1).  </t>
  </si>
  <si>
    <t>Ovo se polje automatski popunjava množenjem „odgovarajućih obveza koje proizlaze iz izvedenica i povezane su s aktivnostima poravnanja” (3A1) s faktorom praga izvedenica (3A3). Omogućuje da se prag koji se uzeo u obzir u pogledu ukupnih obveza koje proizlaze iz izvedenica (u dijelu C radnog lista „2. Osnovni godišnji doprinos”) primijeni na odgovarajuće obveze koje proizlaze iz izvedenica i povezane su s aktivnostima poravnanja, tako da je odbijeni izvedeni iznos u skladu s ukupnim izvedenim iznosom u ukupnim obvezama.</t>
  </si>
  <si>
    <t xml:space="preserve">Bilančna računovodstvena vrijednost odgovarajućih obveza povezanih s aktivnostima poravnanja (kako je definirano u polju 3A1) koje institucija drži na referentni datum u skladu s računovodstvenim standardima koje institucija primjenjuje za potrebe svojih godišnjih financijskih izvještaja (na temelju toga se mogao utvrditi referentni datum za obrazac za izvješćivanje (vidjeti br. 4 dijela A „Cilj i struktura obrasca za izvješćivanje” u radnom listu Pročitati)). </t>
  </si>
  <si>
    <t>Od kojih proizlaze iz izvedenica</t>
  </si>
  <si>
    <t>Od kojih ne proizlaze iz izvedenica. Ovo se polje automatski popunjava oduzimanjem odgovarajućih obveza povezanih s aktivnostima poravnanja koje proizlaze iz izvedenica (3A6) od „Ukupne računovodstvene vrijednosti odgovarajućih obveza povezanih s aktivnostima poravnanja” (3A5).</t>
  </si>
  <si>
    <t xml:space="preserve">Polazišna točka za usklađenje odgovarajućih obveza povezanih sa središnjim depozitorijem vrijednosnih papira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</si>
  <si>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povezanih s aktivnostima središnjeg depozitorija vrijednosnih papira (kako je definirano u 3B1). Za dodatne pojedinosti vidjeti 3A5.</t>
  </si>
  <si>
    <t xml:space="preserve">Polazišna točka za usklađenje odgovarajućih obveza nastalih držanjem imovine ili novca klijenata koje proizlaze iz svih ugovora o izvedenicama (isključujući kreditne izvedenice) vrednovanih u skladu s metodologijom za izračun omjera financijske poluge” (vidjeti polje 2C1).  </t>
  </si>
  <si>
    <t>Bilančna računovodstvena vrijednost odgovarajućih obveza nastalih držanjem imovine ili novca klijenata (kako je definirano u 3C1).  Za dodatne pojedinosti vidjeti 3A5.</t>
  </si>
  <si>
    <t xml:space="preserve">Polazišna točka za usklađenje odgovarajućih obveza povezanih s promotivnim kreditima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</si>
  <si>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koje proizlaze iz promotivnih kredita (kako je definirano u 3D1). Za dodatne pojedinosti vidjeti 3A5.</t>
  </si>
  <si>
    <t xml:space="preserve">Polazišna točka za usklađenje odgovarajućih obveza institucionalnog sustava zaštite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</si>
  <si>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institucionalnog sustava zaštite (kako je definirano u 3E1). Za dodatne pojedinosti vidjeti 3A5.</t>
  </si>
  <si>
    <t xml:space="preserve">Polazišna točka za usklađenje odgovarajućih unutargrupnih obveza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</si>
  <si>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unutargrupnih obveza (kako je definirano u polju 3F1). Za dodatne pojedinosti vidjeti 3A5.</t>
  </si>
  <si>
    <t>. Bilančna računovodstvena vrijednost odgovarajuće unutargrupne imovine (kako je definirano lijevo) koju drži institucija. 
. Iz te bi imovine trebale nastati odgovarajuće unutargrupne obveze koje drži relevantni unutargrupni član kako je definirano u polju „3F5”. U suprotnom ta imovina ne ispunjava uvjete.</t>
  </si>
  <si>
    <t>. Ovo se polje primjenjuje samo ako vrijednost u polju 4A2 nije „Pojedinačna”. 
. Pokazatelj rizika naveden u polju 4A7 na (pot)konsolidiranoj razini mora se pripisati svakoj instituciji koja je dio iste (pod)skupine (npr. potkonsolidacijske skupine ili konsolidacijske skupine). Stoga institucija mora navesti identifikacijsku oznaku (vidjeti polje 1A8) svih institucija koje su dio iste (pot)konsolidacije te su obuhvaćene ex-ante razdobljem doprinosa 2020. Svaka identifikacijska oznaka mora biti odvojena kosom crtom (/) bez razmaka. Na primjer: XXX1/YYY2/ZZZ3</t>
  </si>
  <si>
    <t>Ovo polje treba popuniti na datum izvješćivanja i na razini izvješćivanja koji su odabrani u polju 4A9 za stopu redovnog osnovnog kapitala, i to zbrojem oba elemenata navedena u stupcu K.</t>
  </si>
  <si>
    <t>6. Pravila provjere valjanosti</t>
  </si>
  <si>
    <t xml:space="preserve">U radnom listu se konsolidiraju informacije o kojima je izviješteno u obrascu te uključuje pravila provjere valjanosti i provjeru dosljednosti koje institucija provodi prije dostave informacija. Ovaj je radni list namijenjen za ukazivanje na rezultate kontrola koje mogu dovesti do poruke o pogrešci za instituciju.  </t>
  </si>
  <si>
    <t>Provjera valjanosti formata polja koja ispunjava institucija (polja ispunjena žutom bojom)</t>
  </si>
  <si>
    <t>Dio C</t>
  </si>
  <si>
    <t>Test relevantnosti (je li pravilo provjere valjanosti primjenjivo na tu instituciju?)</t>
  </si>
  <si>
    <t xml:space="preserve">Provjere dosljednosti </t>
  </si>
  <si>
    <t>Provjere dosljednosti</t>
  </si>
  <si>
    <t>Prva dva slova RIAD MFI oznake moraju biti ista kao dvoslovna ISO oznaka države registracije („1A5”)</t>
  </si>
  <si>
    <t>LEI oznaka („1A7”) treba sadržavati 20 alfanumeričkih znakova</t>
  </si>
  <si>
    <t>Investicijsko društvo koje ima odobrenje samo za pružanje ograničenih usluga i aktivnosti („1C8”) ne može biti kreditna institucija (1C1), središnje tijelo (1C2), središnja druga ugovorna strana („1C5”), središnji depozitorij vrijednosnih papira („1C6”), banka koja odobrava promotivne kredite („1C9”) ili hipotekarna kreditna institucija koje se financira pokrivenim obveznicama („1C10”)</t>
  </si>
  <si>
    <t>Ukupne obveze („2A1”) – Regulatorni kapital („2A2”) – Osigurani depoziti („2A3”) moraju biti veće od 0</t>
  </si>
  <si>
    <t>Računovodstvena vrijednost obveza koje proizlaze iz svih ugovora o izvedenicama (isključujući kreditne izvedenice) koje se knjiže bilančno („2C2”) mora biti veća ili jednaka odgovarajućim obvezama povezanima s aktivnostima poravnanja koje proizlaze iz izvedenica koje se knjiže bilančno („3A6”)</t>
  </si>
  <si>
    <t>Računovodstvena vrijednost obveza koje proizlaze iz svih ugovora o izvedenicama (isključujući kreditne izvedenice) koje se knjiže bilančno („2C2”) mora biti veća ili jednaka odgovarajućim obvezama povezanima s aktivnostima središnjeg depozitorija vrijednosnih papira koje proizlaze iz izvedenica koje se knjiže bilančno („3B6”)</t>
  </si>
  <si>
    <t>Računovodstvena vrijednost obveza koje proizlaze iz svih ugovora o izvedenicama (isključujući kreditne izvedenice) koje se knjiže bilančno („2C2”) mora biti veća ili jednaka odgovarajućim obvezama nastalima držanjem imovine ili novca klijenata koje proizlaze iz izvedenica koje se knjiže bilančno („3C6”)</t>
  </si>
  <si>
    <t>Računovodstvena vrijednost obveza koje proizlaze iz svih ugovora o izvedenicama (isključujući kreditne izvedenice) koje se knjiže bilančno („2C2”) mora biti veća ili jednaka odgovarajućim obvezama koje proizlaze iz promotivnih kredita i izvedenica i koje se knjiže bilančno („3D6”)</t>
  </si>
  <si>
    <t>Računovodstvena vrijednost obveza koje proizlaze iz svih ugovora o izvedenicama (isključujući kreditne izvedenice) koje se knjiže bilančno („2C2”) mora biti veća ili jednaka odgovarajućim obvezama institucionalnog sustava zaštite koje proizlaze iz izvedenica koje se knjiže bilančno („3E6”)</t>
  </si>
  <si>
    <t>Institucija može odbiti samo odgovarajuće transakcije institucionalnog sustava zaštite („3E11”) ako je nadležno tijelo dalo odobrenje iz članka 113. stavka 7. CRR-a („1C4”)</t>
  </si>
  <si>
    <t>Samo institucija koja je središnji depozitorij vrijednosnih papira („1C6”) može odbiti odgovarajuće obveze povezane s aktivnostima središnjeg depozitorija vrijednosnih papira („3B8”)</t>
  </si>
  <si>
    <t>Samo investicijsko društvo („1C7”) može odbiti odgovarajuće obveze nastale držanjem imovine ili novca klijenata („3C8”)</t>
  </si>
  <si>
    <t>Samo institucija koja posluje u području promotivnih kredita („1C9”) može odbiti odgovarajuće obveze koje proizlaze iz promotivnih kredita („3D8”)</t>
  </si>
  <si>
    <t>Ukupna računovodstvena vrijednost odgovarajućih obveza koje proizlaze iz izvedenica i mogu se odbiti („3A6” + „3B6” + „3C6” + „3D6” + „3E6” + „3F6”) treba biti manja ili jednaka računovodstvenoj vrijednosti obveza koje proizlaze iz svih ugovora o izvedenicama (isključujući kreditne izvedenice) koje se knjiže bilančno („2C2”). Transakcija se može odbiti samo jednom.</t>
  </si>
  <si>
    <t>Ukupna usklađena vrijednost odgovarajućih obveza koje se mogu odbiti („3A4” + „3B4” + „3C4” + „3D4” + „3E4” + „3F4”) treba biti manja ili jednaka ukupnim obvezama koje proizlaze iz svih ugovora o izvedenicama (isključujući kreditne izvedenice) vrednovanima u skladu s metodologijom za izračun omjera financijske poluge nakon primjene praga („2C5”). Transakcija se može odbiti samo jednom.</t>
  </si>
  <si>
    <t>Ako institucija ispunjava uvjete za paušalno plaćanje („2B2”), treba jasno navesti odabire li alternativni izračun („2B3” &lt;&gt; „Nije primjenjivo”)</t>
  </si>
  <si>
    <t>Računovodstvena vrijednost odgovarajućih obveza povezanih s aktivnostima poravnanja koje proizlaze iz izvedenica koje se knjiže bilančno („3A6”) ne smije biti veća od ukupne računovodstvene vrijednosti odgovarajućih obveza povezanih s aktivnostima poravnanja („3A5”).</t>
  </si>
  <si>
    <t>Računovodstvena vrijednost odgovarajućih obveza povezanih s aktivnostima središnjeg depozitorija vrijednosnih papira koje proizlaze iz izvedenica koje se knjiže bilančno („3B6”) ne smije biti veća od ukupne računovodstvene vrijednosti odgovarajućih obveza povezanih s aktivnostima središnjeg depozitorija vrijednosnih papira („3B5”).</t>
  </si>
  <si>
    <t>Računovodstvena vrijednost odgovarajućih obveza povezanih s držanjem imovine klijenata koje proizlaze iz izvedenica koje se knjiže bilančno („3C6”) ne smije biti veća od ukupne računovodstvene vrijednosti odgovarajućih obveza povezanih s držanjem imovine klijenata („3C5”).</t>
  </si>
  <si>
    <t>Računovodstvena vrijednost odgovarajućih obveza povezanih s promotivnim kreditima koje proizlaze iz izvedenica koje se knjiže bilančno („3D6”) ne smije biti veća od ukupne računovodstvene vrijednosti odgovarajućih obveza povezanih s promotivnim kreditima („3D5”).</t>
  </si>
  <si>
    <t>Računovodstvena vrijednost odgovarajućih obveza institucionalnog sustava zaštite koje proizlaze iz izvedenica koje se knjiže bilančno („3E6”) ne smije biti veća od ukupne računovodstvene vrijednosti odgovarajućih obveza institucionalnog sustava zaštite („3E5”).</t>
  </si>
  <si>
    <t>Računovodstvena vrijednost odgovarajućih unutargrupnih obveza koje proizlaze iz izvedenica koje se knjiže bilančno („3F6”) ne smije biti veća od ukupne računovodstvene vrijednosti odgovarajućih unutargrupnih obveza („3F5”).</t>
  </si>
  <si>
    <t>Ako razina izvješćivanja o pokazatelju rizika Omjer financijske poluge nije pojedinačna („4A2”), LEI oznaka matične institucije („4A4”) treba sadržavati 20 alfanumeričkih znakova</t>
  </si>
  <si>
    <t>Ako razina izvješćivanja o stopi redovnog osnovnog kapitala nije pojedinačna („4A9”), LEI oznaka matične institucije („4A11”) treba sadržavati 20 alfanumeričkih znakova</t>
  </si>
  <si>
    <t>Ako razina izvješćivanja o koeficijentu likvidnosne pokrivenosti nije pojedinačna („4B2”), LEI oznaka matične institucije („4B4”) treba sadržavati 20 alfanumeričkih znakova</t>
  </si>
  <si>
    <t>Ako razina izvješćivanja o međubankovnim kreditima i depozitima nije pojedinačna („4C2”), LEI oznaka matične institucije („4C4”) treba sadržavati 20 alfanumeričkih znakova</t>
  </si>
  <si>
    <t>LEI oznaka („4D19”) treba sadržavati 20 alfanumeričkih znakova</t>
  </si>
  <si>
    <t>Jedinstveni sanacijski odbor (dalje u tekstu: SRB) za izračun pojedinačnih godišnjih iznosa ex-ante doprinosa primjenjuje metodologiju utvrđenu u Delegiranoj uredbi Komisije (EU) 2015/63 (dalje u tekstu: Delegirana uredba). Glavnu pravnu osnovu za to prikupljanje podataka i daljnji izračun doprinosa čine Delegirana uredba i Provedbena uredba Vijeća (EU) 2015/81 (dalje u tekstu: Provedbena uredba).</t>
  </si>
  <si>
    <t>Obrazac za izvješćivanje sastoji se od sljedećih šest radnih listova:</t>
  </si>
  <si>
    <t xml:space="preserve">Institucija koja ispunjava uvjete za pojednostavljenu metodu izračuna u skladu s radnim listom 2. – dijelom B treba ispuniti samo radne listove 1. i 2. (do dijela B). </t>
  </si>
  <si>
    <t>Sva polja ispunjena žutom bojom institucija treba popuniti elektronički u skladu s općim uputama u nastavku.</t>
  </si>
  <si>
    <t>Rok za dostavu podataka određuje nacionalno sanacijsko tijelo</t>
  </si>
  <si>
    <t xml:space="preserve">Prilagodba riziku: </t>
  </si>
  <si>
    <t>Pravila provjere valjanosti:</t>
  </si>
  <si>
    <t>Sva polja ispunjena ŽUTOM bojom institucija treba popuniti elektronički u skladu s općim uputama u nastavku.</t>
  </si>
  <si>
    <t>Polja ispunjena PLAVOM bojom popunjavaju se automatski.</t>
  </si>
  <si>
    <t>Potrebno je poštivati definicije, upute i format koji su utvrđeni za svako polje. U svakom polju „Poveznica” vodi prema njegovoj definiciji i povezanim uputama. Poveznice napisane CRVENOM bojom izravno upućuju na izvješćivanje COREP/FINREP. Upute se nalaze u radnom listu „Definicije i upute”.</t>
  </si>
  <si>
    <t>Usklađenost s nadzornim izvješćivanjem: Radne listove bi trebalo popuniti informacijama koje je institucija prijavila u najnovijem relevantnom nadzornom izvješću podnesenom nadležnom tijelu koje se odnosi na referentnu godinu godišnjih financijskih izvještaja iz prethodno navedenih uputa (odnosno Opće upute br. 4 i bilješke 3.).</t>
  </si>
  <si>
    <t>Sva polja treba popuniti informacijama na pojedinačnoj razini, osim u slučaju:</t>
  </si>
  <si>
    <t>(b) ako je nadležno tijelo instituciji odobrilo izuzeće od primjene pokazatelja rizika zatraženo u radnom listu „4. Prilagodba riziku” (bilješka 5.). U tom konkretnom slučaju:</t>
  </si>
  <si>
    <t xml:space="preserve">(a) prije podnošenja obrasca za izvješćivanje nacionalnom sanacijskom tijelu, institucije moraju provjeriti je li obrazac u skladu s pravilima provjere valjanosti iz radnog lista 6.;
</t>
  </si>
  <si>
    <t xml:space="preserve">(b) Prema zadanim postavkama, vrijednosti se moraju postaviti na:
</t>
  </si>
  <si>
    <t>•  „0” (znamenka nula) ako je polje primjenjivo na instituciju, ali se okolnosti ne pojavljuje za tu konkretnu instituciju (npr. ako se u polju upućuje na osigurane depozite, ali ih institucija nema u bilanci).</t>
  </si>
  <si>
    <t>Za izjavu o zaštiti podataka koja se odnosi na kontakt podatke koji se ovdje navode, posjetite internetske stranice SRB-a.</t>
  </si>
  <si>
    <t>Prikupljaju se informacije o odbitku odgovarajućih stavaka od osnovnog godišnjeg doprinosa (ako je primjenjivo).</t>
  </si>
  <si>
    <t>Prikupljaju se informacije o pokazateljima rizika institucije kako bi se primjenila prilagodba osnovnog godišnjeg doprinosa riziku (ako je primjenjivo).</t>
  </si>
  <si>
    <t>Navode se definicije i upute za svako polje obrasca za izvješćivanje, kao i upućivanja na europske okvire za nadzorno izvješćivanje (ako je primjenjivo). Institucija ne treba popuniti ovaj radni list.</t>
  </si>
  <si>
    <t>Konsolidiraju se informacije navedene u obrascu i pruža pregled provedenih provjera pravila valjanosti i provjera dosljednosti.</t>
  </si>
  <si>
    <t>Ex-ante doprinosi Jedinstvenom fondu za sanaciju – obrazac za izvješćivanje za razdoblje doprinosa 2021.</t>
  </si>
  <si>
    <t>Radni list</t>
  </si>
  <si>
    <t>Razdoblje doprinosa</t>
  </si>
  <si>
    <t>Dostava podataka</t>
  </si>
  <si>
    <t>ID pravila</t>
  </si>
  <si>
    <t xml:space="preserve">Isključenje deviza i robe </t>
  </si>
  <si>
    <t>GGG-MM-DD</t>
  </si>
  <si>
    <t>Nationale InstitutsID</t>
  </si>
  <si>
    <t>Z toho: nekvalifikované záväzky IPS vyplývajúce z derivátov
(automaticky - nevypĺňa sa)</t>
  </si>
  <si>
    <t>Upravená hodnota kvalifikovaných záväzkov v rámci skupiny vyplývajúcich z derivátov
(automaticky - nevypĺňa sa)</t>
  </si>
  <si>
    <t>Konsolidierte Ebene</t>
  </si>
  <si>
    <t>Teilkonsolidierte Ebene</t>
  </si>
  <si>
    <t xml:space="preserve">Neu unter Aufsicht gestellte Institute: 
Wurde ein Institut neu unter Aufsicht gestellt, d. h. die Aufsicht begann im Laufe des Kalenderjahres 2020, wird der Beitrag anteilig berechnet (Fußnote 2). In jenen Fällen, in denen ein Institut im Laufe des Jahres 2020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2020 beaufsichtigt wurde, hinzugezählt.
</t>
  </si>
  <si>
    <t>Uued järelevalve alla kuuluvad asutused: 
Juhul kui asutuse puhul on tegu uue järelevalve alla kuuluva asutusega, mis tähendab, et selle järelevalve algas 2020. kalendriaasta jooksul, arvutatakse osaline osamakse (Allmärkus 2). Juhul kui asutus sai 2020.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</si>
  <si>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2020, υπολογίζεται μερική εισφορά (Υποσημείωση 2). Σε περίπτωση που κάποιο ίδρυμα έλαβε μια νέα τραπεζική άδεια κατά τη διάρκεια του 2020,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</si>
  <si>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 xml:space="preserve">Entidades recientemente incluidas en la supervisión: 
Cuando una entidad ha sido incluida recientemente en la supervisión significa que su supervisión comenzó a lo largo de 2020 y se calcula una aportación parcial (Notas a pie de página 2). En caso de que una institución recibiera una nueva licencia bancaria en el transcurso de 2020,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</si>
  <si>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 xml:space="preserve">Uudet valvotut laitokset: 
Jos laitos on uusi valvottu laitos eli sen valvonta alkoi kalenterivuoden 2020 aikana, lasketaan osittainen vakausmaksu (Alaviite 2). Mikäli laitokselle myönnettiin luottolaitostoimilupa vuoden 2020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</si>
  <si>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Enti neoinseriti nella vigilanza: laddove l’ente sia neoinserito nella vigilanza, ovvero qualora la sua vigilanza sia iniziata nel corso dell’anno solare 2020, si calcola un contributo parziale (Nota a piè di pagina 2). Nel caso in cui un istituto ha ricevuto una nuova licenza bancaria nel corso del 2020,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</si>
  <si>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Naujai prižiūrimos įstaigos. 
Jeigu įstaiga yranaujai prižiūrima įstaiga, t. y. jos priežiūra pradėta 2020 kalendoriniais metais, apskaičiuojamas dalinis įnašas (Išnašos 2).</t>
  </si>
  <si>
    <t>Jaunas uzraudzītās iestādes: 
Ja iestāde ir jauna uzraudzītā iestāde, proti, tās uzraudzība uzsākta 2020. kalendārajā gadā, tai aprēķina daļēju iemaksu (Zemsvītras piezīmes 2). Gadījumā, ja iestāde saņēmusi jaunu bankas licence gaitā 2020.,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</si>
  <si>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2020, wordt een gedeeltelijke bijdrage berekend (Voetnoten 2). In het geval dat een instelling een nieuwe banklicentie kreeg in de loop van 2020,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</si>
  <si>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 xml:space="preserve">Na novo nadzirane institucije: 
Če je institucija na novo nadzirana institucija, kar pomeni, da se je njen nadzor začel izvajati v koledarskem letu 2020, se izračuna delni prispevek (Opomba 2). V primeru, da je institucija dobila novo bančno licenco v letu 2020,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</si>
  <si>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2020 година, се изчислява частично плащане на вноската (Бележка под линия 2). В случай че дадена институция получи нов банков лиценз през 2020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2020 г., през които институцията е под надзор.</t>
  </si>
  <si>
    <t xml:space="preserve">Nove institucije pod nadzorom: 
Ako je institucija nova institucija pod nadzorom, što znači da je nadzor nad njom započeo tijekom kalendarske godine 2020., izračunava se djelomični doprinos (bilješka 2.). U slučaju institucije kojoj je tijekom 2020. odobrena nova bankarska licenca, u skladu s člankom 12. stavkom 1. Delegirane uredbe Komisije (EU) 2015/63, djelomični doprinos utvrđuje se primjenom metodologije iz [odjeljka 2. Delegirane uredbe Komisije (EU) 2015/63] na iznos njezina godišnjeg doprinosa izračunat tijekom sljedećeg razdoblja doprinosa uzimajući u obzir broj punih mjeseci razdoblja doprinosa tijekom kojih je institucija pod nadzorom. 
</t>
  </si>
  <si>
    <t xml:space="preserve">Inštitúcie, nad ktorými sa novo vykonáva dohľad: 
Ak je inštitúcia inštitúciou, nad ktorou sa novo vykonáva dohľad, čo znamená, že sa dohľad nad ňou začal v priebehu kalendárneho roka 2020, vypočíta sa čiastočný príspevok (poznámka pod čiarou 2). Ak inštitúcia dostala novú bankovú licenciu v priebehu roka 2020,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</si>
  <si>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2020,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2019, υπό την προϋπόθεση ότι έχουν εγκριθεί οι ετήσιες οικονομικές καταστάσεις με ημερομηνία 31 Δεκεμβρίου 2019. Εάν η ετήσια ημερομηνία κλεισίματος του ιδρύματος είναι η 31η Μαρτίου, η ημερομηνία αναφοράς για το παρόν έντυπο αναφοράς είναι η 31η Μαρτίου 2020, υπό την προϋπόθεση ότι έχουν εγκριθεί οι ετήσιες οικονομικές καταστάσεις με ημερομηνία 31 Μαρτίου 2020 (Υποσημειώσεις 3).</t>
  </si>
  <si>
    <t>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</si>
  <si>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2020,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2019, siempre que se hayan aprobado los estados financieros anuales a 31 de diciembre de 2019. Si la fecha de cierre anual de la entidad es el 31 de marzo, la fecha de referencia de este formulario será el sábado, 31 de marzo de 2020, siempre que se hayan aprobado los estados financieros anuales a sábado, 31 de marzo de 2020 (Notas a pie de página 3)</t>
  </si>
  <si>
    <t>Raportointilomakkeen viitepäivämäärä: Välilehdille täytetään tiedot viitepäivämäärältä. Se on tasepäivä viimeisimmässä vahvistetussa tilinpäätöksessä, joka on saatavissa ennen 31. joulukuuta 2020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2019 edellyttäen, että 31. joulukuuta 2019 päivätty tilinpäätös on vahvistettu. Jos laitoksen tilinpäätöspäivä on 31. maaliskuuta, raportointilomakkeen viitepäivämäärä on 31. maaliskuuta 2020 edellyttäen, että 31. maaliskuuta 2020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</si>
  <si>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2020,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2019, à condition que les états financiers annuels en date du 31 décembre 2019 aient été approuvés. Si la date de clôture annuelle de l’établissement est le 31 mars, la date de référence du présent formulaire de déclaration est le 31 mars 2020, à condition que les états financiers annuels en date du 31 mars 2020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</si>
  <si>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2020,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2019, a condizione che i bilanci annuali datati 31 dicembre 2019 siano stati approvati. Se la data di chiusura contabile dell’ente è il 31 marzo, la data di riferimento per il presente modulo di segnalazione sarà quindi il 31 marzo 2020, a condizione che i bilanci annuali datati 31 marzo 2020 siano stati approvati (Note a piè di pagina 3).</t>
  </si>
  <si>
    <t>Ataskaitos formos ataskaitinė diena. Į korteles reikia įrašyti informaciją, kuri turima ataskaitinę dieną, t. y. ši diena turi atitikti paskutiniųjų patvirtintų metinių finansinių ataskaitų, teiktų iki 2020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2019 m. gruodžio 31 d. buvo patvirtintos metinės finansinės ataskaitos, šios ataskaitos formos ataskaitinė diena yra 2019 m. gruodžio 31 d. Jeigu įstaigos metinis laikotarpis baigiasi kovo 31 d. ir jeigu 2020 m. kovo 31 d. buvo patvirtintos metinės finansinės ataskaitos, šios ataskaitos formos ataskaitinė diena bus 2020 m. kovo 31 d. (Išnašos 3)</t>
  </si>
  <si>
    <t>Ziņošanas veidlapas pārskata datums: Cilnes ir jāaizpilda ar informāciju pārskata datumā, kas atbilst pēdējā apstiprinātā gada finanšu pārskata bilancei, kura pieejama līdz 2020.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2019. gada 31. decembris ar nosacījumu, ka 2019. gada 31. decembra gada finanšu pārskats ir apstiprināts. Ja iestādes gada slēgšanas datums ir 31. marts, tad šīs ziņošanas veidlapas pārskata datums ir 2020. gada 31. marts ar nosacījumu, ka 2020.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</si>
  <si>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2020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2019 is, op voorwaarde dat de jaarrekening per 31 december 2019 is goedgekeurd. Als 31 maart de jaarlijkse balansdatum van de instelling is, dan is de referentiedatum voor het onderhavige rapportageformulier 31 maart 2020, op voorwaarde dat de jaarrekening per 31 maart 2020 is goedgekeurd (Voetnoten 3).</t>
  </si>
  <si>
    <t>Referenčni datum za obrazec za poročanje: Zavihke je treba izpolniti z informacijami, veljavnimi na referenčni datum, ki ustreza datumu bilance stanja najnovejših potrjenih letnih računovodskih izkazov, ki so na voljo pred 31. decembrom 2020,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2019, pod pogojem, da so bili letni računovodski izkazi z dne 31. decembra 2019 potrjeni. Če je letni zaključni datum institucije 31. marec, je referenčni datum za zadevni obrazec za poročanje 31. marec 2020, pod pogojem, da so bili letni računovodski izkazi z dne 31. marca 2020 potrjeni (Opombe 3).</t>
  </si>
  <si>
    <t>Referentni datum za obrazac za izvješćivanje: Radne listove bi trebalo popuniti informacijama na referentni datum koji je jednak datumu bilance posljednjih odobrenih godišnjih financijskih izvještaja dostupnih prije 31. prosinca 2020., zajedno s mišljenjem ovlaštenog revizora ili revizorskog društva (osim ako je u uputama izričito naveden drugi referentni datum za određeno polje). To znači da je, ako je godišnji zaključni datum institucije 31. prosinca, referentni datum za ovaj obrazac za izvješćivanje 31. prosinca 2019., pod uvjetom da su godišnji financijski izvještaji od 31. prosinca 2019. odobreni. Ako je godišnji zaključni datum institucije 31. ožujka, tada je referentni datum za ovaj obrazac za izvješćivanje 31. ožujka 2020., pod uvjetom da su godišnji financijski izvještaji od 31. ožujka 2020. odobreni.</t>
  </si>
  <si>
    <t>Referenčný dátum pre formulár hlásenia: Tabuľky by mali byť vyplnené informáciami k referenčnému dátumu, ktorý zodpovedá súvahovému dňu najnovšej ročnej účtovnej závierky, ktoré sú k dispozícii pred 31. decembrom 2020,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2019 za predpokladu, že bola schválená ročná účtovná závierka s dátumom 31. decembra 2019. Ak je dátum ročnej závierky inštitúcie 31. marca, referenčným dátumom tohto formulára hlásenia je 31. marca 2020 za predpokladu, že bola schválená ročná účtovná závierka s dátumom 31. marca 2020 (Poznámky pod čiarou 3).</t>
  </si>
  <si>
    <t>srf_v0127</t>
  </si>
  <si>
    <t>B42</t>
  </si>
  <si>
    <t>ValidationRule_srf_v0075_2</t>
  </si>
  <si>
    <t>O76</t>
  </si>
  <si>
    <t>ValidationRule_srf_v0127_2</t>
  </si>
  <si>
    <t>O77</t>
  </si>
  <si>
    <t>ValidationRule_srf_v0213_1</t>
  </si>
  <si>
    <t>O78</t>
  </si>
  <si>
    <t>ValidationRule_srf_v0213_2</t>
  </si>
  <si>
    <t>O79</t>
  </si>
  <si>
    <t>ValidationRule_srf_v0214</t>
  </si>
  <si>
    <t>O80</t>
  </si>
  <si>
    <t>ValidationRule_ srf_v0127_1</t>
  </si>
  <si>
    <t>RIAD-Code des Instituts (nur für Kreditinstitute) oder SRB Identifikationsnummer, wenn ein RIAD-Code nicht verfügbar ist</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</si>
  <si>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https://www.ecb.europa.eu/paym/html/midMFI.en.html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</si>
  <si>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https://www.ecb.europa.eu/paym/html/midMFI.en.html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</si>
  <si>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</si>
  <si>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https://www.ecb.europa.eu/paym/html/midMFI.en.html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</si>
  <si>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Codice IFM RIAD: identificativo unico BCE delle istituzioni finanziarie monetarie (ID IFM) dell’ente creditizio
. Tutti i codici delle IFM contenuti nel RIAD iniziano con un codice ISO del paese a due cifre. . Link al motore di ricerca della BCE per gli ID delle IFM: https://www.ecb.europa.eu/paym/html/midMFI.en.html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</si>
  <si>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https://www.ecb.europa.eu/paym/html/midMFI.en.html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</si>
  <si>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https://www.ecb.europa.eu/paym/html/midMFI.en.html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</si>
  <si>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https://www.ecb.europa.eu/paym/html/midMFI.en.html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</si>
  <si>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https://www.ecb.europa.eu/paym/html/midMFI.en.html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</si>
  <si>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https://www.ecb.europa.eu/paym/html/midMFI.en.html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</si>
  <si>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 xml:space="preserve">Asutuse RIAD kood (üksnes krediidiasutuse korral) </t>
  </si>
  <si>
    <t>Κωδικός RIAD του ιδρύματος (μόνο για πιστωτικά ιδρύματα) ή Αναγνωριστικός κωδικός SRB  όταν ο κωδικός RIAD δεν είναι διαθέσιμος</t>
  </si>
  <si>
    <t>RIAD code of the institution (for credit institutions only) or SRB identifier where a RIAD code is not available</t>
  </si>
  <si>
    <t xml:space="preserve">Código RIAD de la entidad (solo para entidades de crédito) o código SRB en caso de que RIAD no esté disponible
</t>
  </si>
  <si>
    <t>RIAD:n mukainen laitoksen rahalaitoskoodi
(vain luottolaitokset)</t>
  </si>
  <si>
    <t>Code de la base de données RIAD de l’établissement (uniquement pour les établissements de crédit) ou code d'identification du CRU lorsque le RIAD n’est pas applicable</t>
  </si>
  <si>
    <t>Codice RIAD dell’ente (solo per gli enti creditizi) o codice SRB laddove il codice RIAD non sia disponibile</t>
  </si>
  <si>
    <t>Įstaigos RIAD kodas 
(tik kredito įstaigoms)</t>
  </si>
  <si>
    <t>Iestādes RIAD kods
(tikai kredītiestādēm)</t>
  </si>
  <si>
    <t>RIAD-code van de instelling of de SRB identificatiecode als de RIAD-code niet beschikbaar is</t>
  </si>
  <si>
    <t>Koda RIAD institucije
(samo za kreditne institucije)</t>
  </si>
  <si>
    <t>RIAD oznaka institucije (samo za kreditne institucije) ili identifikacijska oznaka SRB-a ako RIAD oznaka nije dostupana</t>
  </si>
  <si>
    <t>Kód  RIAD (len pre úverové inšitúcie) alebo identifikátor SRB, ak kód RIAD nie je k dispozícii</t>
  </si>
  <si>
    <t>Д. Референтна дата на отчетния образец</t>
  </si>
  <si>
    <t>Референтна дата на настоящия отчетен образец</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</si>
  <si>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образец трябва да бъде попълнен от малката институция (графи 1–4).</t>
  </si>
  <si>
    <t>Спрете попълването на отчетния образец, повече информация не е необходима за институцията.</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</si>
  <si>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за изчисление на отношението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балансово отчетената стойност на задълженията,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за изчисление на отношението на ливъридж, към която се прилага долен праг/базисната ставка.</t>
  </si>
  <si>
    <t>Задължения, произтичащи от всички договори за деривати (с изключение на кредитни деривати), оценени в съответствие с методологията за изчисление на отношението на ливъридж</t>
  </si>
  <si>
    <t>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(автоматично – да не се попълва)</t>
  </si>
  <si>
    <t>Вашата институция поканена ли е от Единения съвет за преструктуриране (SRB) да попълни целия отчетен образец с оглед извършване на оценка съгласно член 10, параграф 8 от Делегирания регламент?</t>
  </si>
  <si>
    <t>Следва да се има предвид че, за да се изчислят сумите за приспадане, корекцията на дериватите в работен лист 2 (Раздел В) трябва да е попълнена.</t>
  </si>
  <si>
    <t>Важно: една и съща сделка може да бъде приспадната само веднъж от общите коригирани задължения дори да отговаря на няколко от посочените по-долу условия.</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</si>
  <si>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условията задължения, свързани с клирингови дейности, които не произтичат от деривати.</t>
  </si>
  <si>
    <t>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определението в поле 1C8.</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</si>
  <si>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счетоводната стойност на отговарящите на изискванията вътрешногрупови задължения, произтичащи от деривати.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</si>
  <si>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за тях, много от показателите за корекция на риска в работен лист „4. Корекция на риска” няма да важат. Следователно за тези институции се прилага специфичен опростен метод на изчисляване. </t>
  </si>
  <si>
    <t>Коригирана стойност на отговарящи на изискванията задължения, които произтичат от държането на активи или парични средства на клиенти
(автоматично — да не се попълва)</t>
  </si>
  <si>
    <t>От които: отговарящи на изискванията за вътрешногрупови задължения, произтичащи от деривати</t>
  </si>
  <si>
    <t>Коригирана стойност на отговарящи на изискванията за вътрешногрупови задължения, произтичащи от деривати
(автоматично — да не се попълва)</t>
  </si>
  <si>
    <t>Обща отчетна стойност на отговарящи на изискванията за вътрешногрупови задължения</t>
  </si>
  <si>
    <t>Коригирана стойност на общо отговарящи на изискванията за вътрешногрупови задължения
(автоматично — да не се попълва)</t>
  </si>
  <si>
    <t>Обща отчетна стойност на отговарящи на изискванията за вътрешногрупови активи, държани от институцията</t>
  </si>
  <si>
    <t>Коригирана стойност на общо отговарящи на изискванията за вътрешногрупови активи</t>
  </si>
  <si>
    <t>Общ размер на подлежаща на приспадане сума на активи и пасиви, произтичащи от отговарящи на изискванията за вътрешногрупови задължения
(автоматично — да не се попълва)</t>
  </si>
  <si>
    <t>Институциите следва да се позовават на работен лист „Инструкция“ за указания относно освободени от предоставяне на тази информация институции, гарантирано от компетентен орган, за полета 4A1, 4A8, 4B1, 4C1.</t>
  </si>
  <si>
    <t>Този работен лист се състои от показатели за риска, групирани в следните стълбове на риска:</t>
  </si>
  <si>
    <t>Показател за риск A.ii) Отношение на ливъридж</t>
  </si>
  <si>
    <t>Разрешил ли е компетентният орган освобождаване от задължението за прилагането на показателя за риск Отношение на ливъридж за институцията на индивидуално ниво?</t>
  </si>
  <si>
    <t>Ниво на отчитане на показателя за риск Отношение на ливъридж</t>
  </si>
  <si>
    <t>Отношение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</si>
  <si>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Съотношение на CET1 спрямо институцията на индивидуално ниво?</t>
  </si>
  <si>
    <t>Общ размер на задбалансови позиции по номинална стойност на ниво на отчитане, избрано в поле ИД 4A9</t>
  </si>
  <si>
    <t>Раздел Д. Референтна дата на отчетния образец</t>
  </si>
  <si>
    <t>Работен лист 3 се състои от следните раздели</t>
  </si>
  <si>
    <t xml:space="preserve">Вижте т. 4 от Раздел Б „Обща инструкция за попълване на отчетния формуляр“ на работен лист „Инструкция“ </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</si>
  <si>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изчисление на отношението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</si>
  <si>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изчисление на отношението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</si>
  <si>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изчисление на отношението на ливъридж“: вижте поле 2C1</t>
  </si>
  <si>
    <t>Отношение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</si>
  <si>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</si>
  <si>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за изчисление на отношението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</si>
  <si>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</si>
  <si>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</si>
  <si>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</si>
  <si>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</si>
  <si>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</si>
  <si>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</si>
  <si>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</si>
  <si>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 </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</si>
  <si>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</si>
  <si>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</si>
  <si>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</si>
  <si>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</si>
  <si>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</si>
  <si>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Централен орган („1C2“) трябва да предоставя данни на (под)консолидирана основа („4A2“) [Отношение на ливъридж].</t>
  </si>
  <si>
    <t>Договорите за деривати (с изключение на кредитните деривати), изчислени в съответствие с методологията за изчисление на отношението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</si>
  <si>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Когато компетентният орган не е гарантирал на институцията освобождаване от задължението за прилагане на показателя за риск Отношение на ливъридж на индивидуално ниво („4A1“), отчитането на показателя за риск Отношение на ливъридж следва да бъде на индивидуално ниво („4A2“).</t>
  </si>
  <si>
    <t>Когато отчитането на показателя за риск Отношение на ливъридж не е на индивидуално ниво („4A2“), тогава ИКПС на предприятието майка („4A4“) следва да се попълни с 20 буквено-цифрови знака.</t>
  </si>
  <si>
    <t>Период на плащане на вноски</t>
  </si>
  <si>
    <t>Отчетни данни</t>
  </si>
  <si>
    <t>If the value to this field is 'Yes', then the institution may deduct the liabilities related to CSD activities (see tab 3. Deductions - Section B).
Please select from the drop-down-list.</t>
  </si>
  <si>
    <t>If the value to this field is 'Yes', then the whole reporting form must be filled in with information at consolidated level (see n. 7 of Section B "General Instruction for completing the form" of the Read me tab)
Please select from the drop-down-list.</t>
  </si>
  <si>
    <t>If the value to this field is 'Yes', then the following field 1C4 must be answered by 'Yes' or 'No'. If the value of this field is 'No', the following 1C4 must be filled in by 'Not applicable'.
Please select from the drop-down-list.</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</si>
  <si>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Please select from the drop-down-list.</t>
  </si>
  <si>
    <t>If the value to this field is 'Yes', then the institution may deduct the liabilities related to clearing activities (see tab 3. Deductions - Section A).
Please select from the drop-down-list.</t>
  </si>
  <si>
    <t>If the value to this field is 'Yes', then the institution may deduct the liabilities that arise by virtue of holding client assets or client money (see tab 3. Deductions - Section C).
Please select from the drop-down-list.</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</si>
  <si>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from the drop-down-list.</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</si>
  <si>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from the drop-down-list.</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</si>
  <si>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Please select from the drop-down-list.</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</si>
  <si>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</si>
  <si>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</si>
  <si>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Dieses Feld ist nur für Institute relevant, deren Beaufsichtigung im Laufe des Kalenderjahres 2020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</si>
  <si>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2020.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</si>
  <si>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2020.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</si>
  <si>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2020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</si>
  <si>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2020.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</si>
  <si>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2020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</si>
  <si>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2020.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</si>
  <si>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2020.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</si>
  <si>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2020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</si>
  <si>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2020.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</si>
  <si>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2020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</si>
  <si>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2020. V nasprotnem primeru se polje pusti prazno.
. Če se to polje uporablja za institucijo, mora ta v primeru dvoma vzpostaviti stik z nacionalnim organom za reševanje, da ji zagotovi dodatna navodila za izpolnjevanje tega obrazca za poročanje.</t>
  </si>
  <si>
    <t>. Ovo se polje primjenjuje samo na instituciju nad kojom je nadzor započeo u kalendarskoj godini 2020. U suprotnom, ostaviti prazno polje.
. U slučaju da institucija na koju se primjenjuje ovo polje ima dilemu, mora kontaktirati nacionalno sanacijsko tijelo za daljnje smjernice radi popunjavanja ovog obrasca za izvješćivanje.</t>
  </si>
  <si>
    <t>. Toto pole sa vzťahuje len na inštitúciu, dohľad nad ktorou sa začal počas kalendárneho roka 2020.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</si>
  <si>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Answering "Yes" to this field will trigger the process for assessing whether Article 10(8) Delegated Regulation regarding institutions potentially having a risk profile disproportionate to their small size applies to the institution.</t>
  </si>
  <si>
    <t xml:space="preserve">. ‘derivative’ means derivatives according to Annex II of the CRR (and therefore excludes credit derivatives). 
. The 'leverage ratio methodology' means here the application of Article 429 and 429a of the CRR on the derivatives scope as defined for this field.
</t>
  </si>
  <si>
    <t>. ‘derivative’: see 2C1</t>
  </si>
  <si>
    <t>Qualifying liabilities related to CSD activities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</si>
  <si>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liabilities that arise by virtue of holding client assets or client money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</si>
  <si>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Qualifying liabilities that arise from promotional loans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</si>
  <si>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IPS liabilities (as defined on the left) that arise from a qualifying IPS member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</si>
  <si>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It must be valued in accordance with the leverage ratio methodology (see definition in 2C1) of the CRR on a quarterly basis for the reference year so that a yearly average of quarterly values is computed and reported in this field.</t>
  </si>
  <si>
    <t>Qualifying intragroup liabilities (as defined on the left)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</si>
  <si>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It must be valued in accordance with the leverage ratio methodology (see definition in 2C1) of the CRR on a quarterly basis for the reference year so that a yearly average of quarterly values is computed and reported in this field.</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</si>
  <si>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from the drop-down-list.</t>
  </si>
  <si>
    <t>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from the drop-down-list.</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</si>
  <si>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from the drop-down-list.</t>
  </si>
  <si>
    <t>Same rules apply as for 4A2
Please select from the drop-down-list.</t>
  </si>
  <si>
    <t>.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from the drop-down-list.</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</si>
  <si>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from the drop-down-list.</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</si>
  <si>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from the drop-down-list.</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</si>
  <si>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</si>
  <si>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Valige rippmenüüst</t>
  </si>
  <si>
    <t>Kui selle välja vastus on „jah“, tuleb kogu aruandlusvorm täita konsolideeritud tasandi teabega (vt vahelehe „Teave“ jao B „Üldjuhis vormi täitmiseks“ 7. punkt)
Valige rippmenüüst</t>
  </si>
  <si>
    <t>Kui selle välja vastus on „jah“, siis järgmise välja 1C4 vastuseks peab olema „jah“ või „ei“. Kui selle välja väärtus on "ei", peab järgmise välja, 1C4, väärtus olema "Pole kohaldatav".
Valige rippmenüüst</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</si>
  <si>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
Valige rippmenüüst</t>
  </si>
  <si>
    <t>Kui selle välja vastus on „jah“, siis võib asutus arvata maha kliirimistegevusega seotud kohustused (vt vaheleht 3. Mahaarvamised – A osa).
Valige rippmenüüst</t>
  </si>
  <si>
    <t>Kui välja vastus on „jah“, siis võib asutus arvata maha väärtpaberite keskdepositooriumiga (CSD) seotud kohustused (vt vaheleht 3. Mahaarvamised – B osa).
Valige rippmenüüst</t>
  </si>
  <si>
    <t>Kui selle välja vastus on „jah“, siis võib asutus arvata maha kliendi varade või kliendi raha hoidmisest tulenevad kohustused (vt vaheleht 3. Mahaarvamised – C osa).
Valige rippmenüüst</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</si>
  <si>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</si>
  <si>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
Valige rippmenüüst</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</si>
  <si>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</si>
  <si>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</si>
  <si>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</si>
  <si>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
Valige rippmenüüst</t>
  </si>
  <si>
    <t>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Valige rippmenüüst</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</si>
  <si>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
Valige rippmenüüst</t>
  </si>
  <si>
    <t>Kehtivad samad reeglid kui 4A2 puhul
Valige rippmenüüst</t>
  </si>
  <si>
    <t>.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Valige rippmenüüst</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</si>
  <si>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
Valige rippmenüüst</t>
  </si>
  <si>
    <t>.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Valige rippmenüüst</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</si>
  <si>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
Valige rippmenüüst</t>
  </si>
  <si>
    <t>Επιλέξτε από την αναπτυσσόμενη λίστα</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</si>
  <si>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
Επιλέξτε από την αναπτυσσόμενη λίστα</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</si>
  <si>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
Επιλέξτε από την αναπτυσσόμενη λίστα</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</si>
  <si>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</si>
  <si>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</si>
  <si>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
Επιλέξτε από την αναπτυσσόμενη λίστα</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</si>
  <si>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
Επιλέξτε από την αναπτυσσόμενη λίστα</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</si>
  <si>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</si>
  <si>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
Επιλέξτε από την αναπτυσσόμενη λίστα</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</si>
  <si>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</si>
  <si>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
Επιλέξτε από την αναπτυσσόμενη λίστα</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</si>
  <si>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</si>
  <si>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</si>
  <si>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</si>
  <si>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Επιλέξτε από την αναπτυσσόμενη λίστα</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</si>
  <si>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
Επιλέξτε από την αναπτυσσόμενη λίστα</t>
  </si>
  <si>
    <t>Ισχύουν οι ίδιοι κανόνες όπως στο 4A2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</si>
  <si>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</si>
  <si>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Επιλέξτε από την αναπτυσσόμενη λίστα</t>
  </si>
  <si>
    <t>.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Επιλέξτε από την αναπτυσσόμενη λίστα</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</si>
  <si>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
Επιλέξτε από την αναπτυσσόμενη λίστα</t>
  </si>
  <si>
    <t>Seleccione una opción de la lista desplegable</t>
  </si>
  <si>
    <t>Si el valor de este campo es «Sí», deberá cumplimentarse el formulario en su totalidad con la información a nivel consolidado (véase la nota 7 de la sección B «Instrucciones generales para cumplimentar el formulario» de la pestaña Léame)
Seleccione una opción de la lista desplegable</t>
  </si>
  <si>
    <t>Si el valor de este campo es «Sí», el siguiente campo (1C4) se deberá responder con «Sí» o «No». Si el valor de este campo es «No», el siguiente 1C4 debe cumplimentarse como «No aplicable».
Seleccione una opción de la lista desplegable</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</si>
  <si>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
Seleccione una opción de la lista desplegable</t>
  </si>
  <si>
    <t>Si el valor de este campo es «Sí», la entidad podrá deducir los pasivos conexos a las actividades de compensación (véase pestaña 3. Deducciones - Sección A).
Seleccione una opción de la lista desplegable</t>
  </si>
  <si>
    <t>Si el valor de este campo es «Sí», la entidad podrá deducir los pasivos conexos a las actividades del DCV (véase pestaña 3. Deducciones - sección B).
Seleccione una opción de la lista desplegable</t>
  </si>
  <si>
    <t>Si el valor de este campo es «Sí», la entidad se podrá deducir las pasivos que se deriven de la tenencia de activos o dinero de clientes (véase la pestaña 3. Deducciones - sección C).
Seleccione una opción de la lista desplegable</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</si>
  <si>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
Seleccione una opción de la lista desplegable</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</si>
  <si>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
Seleccione una opción de la lista desplegable</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</si>
  <si>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
Seleccione una opción de la lista desplegable</t>
  </si>
  <si>
    <t>Si la entidad se ha fusionado con otra entidad en su ámbito después de la fecha de referencia (véase 1E1), este campo debe indicar «sí».
Seleccione una opción de la lista desplegable</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</si>
  <si>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</si>
  <si>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</si>
  <si>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
Seleccione una opción de la lista desplegable</t>
  </si>
  <si>
    <t>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Seleccione una opción de la lista desplegable</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</si>
  <si>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
Seleccione una opción de la lista desplegable</t>
  </si>
  <si>
    <t>Se aplican las mismas reglas que para 4A2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</si>
  <si>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Seleccione una opción de la lista desplegable</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</si>
  <si>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
Seleccione una opción de la lista desplegable</t>
  </si>
  <si>
    <t>.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Seleccione una opción de la lista desplegable</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</si>
  <si>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
Seleccione una opción de la lista desplegable</t>
  </si>
  <si>
    <t>Veuillez choisir dans le menu déroulant</t>
  </si>
  <si>
    <t>Selezionare dal menù a discesa</t>
  </si>
  <si>
    <t>Se il valore di questo campo è “Sì”, l’intero modulo di segnalazione deve essere compilato con le informazioni a livello consolidato (cfr. il punto 7 della Sezione B “Istruzioni generali per la compilazione del modulo di segnalazione” nella scheda “Leggimi”)
Selezionare dal menù a discesa</t>
  </si>
  <si>
    <t>Se il valore di questo campo è “Sì”, il campo seguente (1C4) deve essere compilato rispondendo “Sì” o “No”. Se il valore di questo campo è “No”, il campo seguente 1C4 deve essere compilato rispondendo “Non applicabile”.
Selezionare dal menù a discesa</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</si>
  <si>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
Selezionare dal menù a discesa</t>
  </si>
  <si>
    <t>Se il valore di questo campo è “Sì”, l’ente può dedurre le passività legate alle attività di compensazione (cfr. la scheda 3. Deduzioni - Sezione A).
Selezionare dal menù a discesa</t>
  </si>
  <si>
    <t>Se il valore di questo campo è “Sì”, l’ente può dedurre le passività legate alle attività del CSD (cfr. la scheda 3. Deduzioni - Sezione B).
Selezionare dal menù a discesa</t>
  </si>
  <si>
    <t>Se il valore di questo campo è “Sì”, l’ente può dedurre le passività scaturite dalla detenzione delle attività o liquidità della clientela (cfr. la scheda 3. Deduzioni - Sezione C).
Selezionare dal menù a discesa</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</si>
  <si>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
Selezionare dal menù a discesa</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</si>
  <si>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
Selezionare dal menù a discesa</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</si>
  <si>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
Selezionare dal menù a discesa</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</si>
  <si>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</si>
  <si>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</si>
  <si>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
Selezionare dal menù a discesa</t>
  </si>
  <si>
    <t>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Selezionare dal menù a discesa</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</si>
  <si>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
Selezionare dal menù a discesa</t>
  </si>
  <si>
    <t>Le stesse regole valgono per la 4A2
Selezionare dal menù a discesa</t>
  </si>
  <si>
    <t>.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Selezionare dal menù a discesa</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</si>
  <si>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
Selezionare dal menù a discesa</t>
  </si>
  <si>
    <t>.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Selezionare dal menù a discesa</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</si>
  <si>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
Selezionare dal menù a discesa</t>
  </si>
  <si>
    <t>Pasirinkite iš išskleidžiamojo sąrašo</t>
  </si>
  <si>
    <t>Jeigu šiame laukelyje įrašyta „Taip“, tuomet visą ataskaitos formą reikia užpildyti pateikiant konsoliduoto lygmens informaciją (žr. kortelės „Įvadas“ B skirsnio „Bendros ataskaitos formos pildymo instrukcijos“ 7-ą punktą).
Pasirinkite iš išskleidžiamojo sąrašo</t>
  </si>
  <si>
    <t>Jeigu šiame laukelyje įrašyta „Taip“, kitame 1C4 laukelyje būtina atsakyti „Taip“ arba „Ne“. Jeigu šiame laukelyje įrašyta „Ne“, kitame 1C4 laukelyje būtina įrašyti „Netaikoma“.
Pasirinkite iš išskleidžiamojo sąrašo</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</si>
  <si>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
Pasirinkite iš išskleidžiamojo sąrašo</t>
  </si>
  <si>
    <t>Jeigu šiame laukelyje įrašyta „Taip“, įstaiga gali atskaityti įsipareigojimus, susijusius su tarpuskaitos veikla (žr. kortelės  „3. Atskaitymai“ A skirsnį).
Pasirinkite iš išskleidžiamojo sąrašo</t>
  </si>
  <si>
    <t>Jeigu šiame laukelyje įrašyta „Taip“, įstaiga gali atskaityti įsipareigojimus, susijusius su CVPD veikla (žr. kortelės „3. Atskaitymai“ B skirsnį).
Pasirinkite iš išskleidžiamojo sąrašo</t>
  </si>
  <si>
    <t>Jeigu šiame laukelyje įrašyta „Taip“, įstaiga gali atskaityti įsipareigojimus, atsirandančius dėl turimo klientų turto arba klientų lėšų (žr. kortelės „3. Atskaitymai“ C skirsnį).
Pasirinkite iš išskleidžiamojo sąrašo</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</si>
  <si>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</si>
  <si>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
Pasirinkite iš išskleidžiamojo sąrašo</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</si>
  <si>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</si>
  <si>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įstaiga susijungė su kita įstaiga po ataskaitinės dienos (žr. 1E1), šiame laukelyje turi būti nurodyta „Taip“.
Pasirinkite iš išskleidžiamojo sąrašo</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</si>
  <si>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</si>
  <si>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</si>
  <si>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
Pasirinkite iš išskleidžiamojo sąrašo</t>
  </si>
  <si>
    <t>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Pasirinkite iš išskleidžiamojo sąrašo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</si>
  <si>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
Pasirinkite iš išskleidžiamojo sąrašo</t>
  </si>
  <si>
    <t>Taikomos tokios pat taisyklės kaip 4A2
Pasirinkite iš išskleidžiamojo sąrašo</t>
  </si>
  <si>
    <t>.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Pasirinkite iš išskleidžiamojo sąrašo</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</si>
  <si>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
Pasirinkite iš išskleidžiamojo sąrašo</t>
  </si>
  <si>
    <t>.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Pasirinkite iš išskleidžiamojo sąrašo</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</si>
  <si>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
Pasirinkite iš išskleidžiamojo sąrašo</t>
  </si>
  <si>
    <t>Lūdzu, atlasiet no nolaižamā saraksta</t>
  </si>
  <si>
    <t>Ja šā lauka vērtība ir 'Jā', tad visa ziņošanas veidlapa ir jāaizpilda ar konsolidētā līmeņa informāciju (skatīt Nr. 7 cilnes ‘Izlasi’ B iedaļā “Vispārīgie ziņošanas veidlapas aizpildīšanas norādījumi”)
Lūdzu, atlasiet no nolaižamā saraksta</t>
  </si>
  <si>
    <t>Ja šā lauka vērtība ir 'Jā', tad nākamajā laukā 1C4 ir jāatbild ar 'Jā' vai 'Nē'. Ja šā lauka vērtība ir ‘Nē’, tad nākamajā laukā 1C4 ir jānorāda ‘Nav piemērojams’.
Lūdzu, atlasiet no nolaižamā saraksta</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</si>
  <si>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
Lūdzu, atlasiet no nolaižamā saraksta</t>
  </si>
  <si>
    <t>Ja šā lauka vērtība ir 'Jā', tad iestāde var atskaitīt pasīvus, kas ir saistīti ar tīrvērtes darbībām (skatīt 3. cilni 'Atskaitījumi’ — A iedaļa).
Lūdzu, atlasiet no nolaižamā saraksta</t>
  </si>
  <si>
    <t>Ja šā lauka vērtība ir 'Jā', tad iestāde var atskaitīt pasīvus, kas ir saistīti ar CVD darbībām (skatīt 3. cilni 'Atskaitījumi’ — B iedaļa).
Lūdzu, atlasiet no nolaižamā saraksta</t>
  </si>
  <si>
    <t>Ja šā lauka vērtība ir 'Jā', tad iestāde var atskaitīt pasīvus, kas izriet no tā, ka šīs iestādes turējumā ir klientu aktīvi vai nauda (skatīt 3. cilni 'Atskaitījumi’ — C iedaļa).
Lūdzu, atlasiet no nolaižamā saraksta</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</si>
  <si>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</si>
  <si>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
Lūdzu, atlasiet no nolaižamā saraksta</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</si>
  <si>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</si>
  <si>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iestāde ir apvienojusies ar citu iestādi pēc pārskata datuma (skatīt 1E1), šajā laukā jānorāda “jā”.
Lūdzu, atlasiet no nolaižamā saraksta</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</si>
  <si>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</si>
  <si>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</si>
  <si>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
Lūdzu, atlasiet no nolaižamā saraksta</t>
  </si>
  <si>
    <t>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Lūdzu, atlasiet no nolaižamā saraksta</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</si>
  <si>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
Lūdzu, atlasiet no nolaižamā saraksta</t>
  </si>
  <si>
    <t>Piemēro tādus pašus noteikumus kā 4A2
Lūdzu, atlasiet no nolaižamā saraksta</t>
  </si>
  <si>
    <t>.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Lūdzu, atlasiet no nolaižamā saraksta</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</si>
  <si>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
Lūdzu, atlasiet no nolaižamā saraksta</t>
  </si>
  <si>
    <t>.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Lūdzu, atlasiet no nolaižamā saraksta</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</si>
  <si>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
Lūdzu, atlasiet no nolaižamā saraksta</t>
  </si>
  <si>
    <t>Selecteer deze in de vervolgkeuzelijst</t>
  </si>
  <si>
    <t>Als dit veld de waarde ‘Ja’ heeft, wordt het hele rapportageformulier ingevuld met informatie op geconsolideerd niveau (zie nr. 7 van deel B “Algemene instructie voor het invullen van het rapportageformulier” in de Lees mij-tab)
Selecteer deze in de vervolgkeuzelijst</t>
  </si>
  <si>
    <t>Als dit veld de waarde ‘Ja’ heeft, moet het volgende veld 1C4 de waarde ‘Ja’ of ‘Nee’ bevatten. Als dit veld de waarde ‘Nee’ heeft, moet in het volgende veld 1C4 'Niet van toepassing’ worden ingevuld.
Selecteer deze in de vervolgkeuzelijst</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</si>
  <si>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
Selecteer deze in de vervolgkeuzelijst</t>
  </si>
  <si>
    <t>Als dit veld de waarde ‘Ja’ heeft, mag de instelling de passiva die verband houden met clearingactiviteiten, in mindering brengen (zie tab 3. Aftrek - deel A).
Selecteer deze in de vervolgkeuzelijst</t>
  </si>
  <si>
    <t>Als dit veld de waarde ‘Ja’ heeft, mag de instelling de passiva die verband houden met CSD-activiteiten, in mindering brengen (zie tab 3. Aftrek - deel B).
Selecteer deze in de vervolgkeuzelijst</t>
  </si>
  <si>
    <t>Als dit veld de waarde ‘Ja’ heeft, mag de instelling de passiva die voortvloeien uit het houden van tegoeden of geld van cliënten, in mindering brengen (zie tab 3. Aftrek - deel C).
Selecteer deze in de vervolgkeuzelijst</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</si>
  <si>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</si>
  <si>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
Selecteer deze in de vervolgkeuzelijst</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</si>
  <si>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</si>
  <si>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de instelling na de referentiedatum is gefuseerd met een andere instelling die onder het toepassingsgebied valt (zie 1E1), wordt in dit veld "ja” ingevuld.
Selecteer deze in de vervolgkeuzelijst</t>
  </si>
  <si>
    <t>. Dit veld moet worden ingevuld met ‘Ja’ of ‘Nee’ door instellingen die in aanmerking komen voor de vereenvoudigde forfaitaire jaarlijkse bijdrage voor kleine instellingen (waarde van veld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8,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2B2 is ‘Nee’), dan moet in het veld ‘Niet van toepassing’ worden ingevuld.
Selecteer deze in de vervolgkeuzelijst</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</si>
  <si>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</si>
  <si>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</si>
  <si>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
Selecteer deze in de vervolgkeuzelijst</t>
  </si>
  <si>
    <t>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Selecteer deze in de vervolgkeuzelijst</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</si>
  <si>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
Selecteer deze in de vervolgkeuzelijst</t>
  </si>
  <si>
    <t>Dezelfde regels als voor 4A2 zijn van toepassing
Selecteer deze in de vervolgkeuzelijst</t>
  </si>
  <si>
    <t>.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Selecteer deze in de vervolgkeuzelijst</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</si>
  <si>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
Selecteer deze in de vervolgkeuzelijst</t>
  </si>
  <si>
    <t>.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Selecteer deze in de vervolgkeuzelijst</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</si>
  <si>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
Selecteer deze in de vervolgkeuzelijst</t>
  </si>
  <si>
    <t>Izberite iz spustnega seznama</t>
  </si>
  <si>
    <t>Če je vrednost v tem polju „Da“, je treba obrazec za poročanje v celoti izpolniti z informacijami na konsolidirani ravni (glej točko 7 razdelka B „Splošna navodila za izpolnjevanje obrazca za poročanje“ v zavihku Preberi)
Izberite iz spustnega seznama</t>
  </si>
  <si>
    <t>Če je vrednost v tem polju „Da“, je treba v naslednjem polju 1C4 odgovoriti „Da“ ali „Ne“. Če je vrednost v tem polju „Ne“, je treba v naslednjem polju 1C4 vnesti „Se ne uporablja“.
Izberite iz spustnega seznama</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</si>
  <si>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
Izberite iz spustnega seznama</t>
  </si>
  <si>
    <t>Če je vrednost v tem polju „Da“, lahko institucija odbije obveznosti v zvezi z dejavnostmi kliringa (glej zavihek 3. Odbitki – razdelek A).
Izberite iz spustnega seznama</t>
  </si>
  <si>
    <t>Če je vrednost v tem polju „Da“, lahko institucija odbije obveznosti v zvezi z dejavnostmi CDD (glej zavihek 3. Odbitki – razdelek B).
Izberite iz spustnega seznama</t>
  </si>
  <si>
    <t>Če je vrednost v tem polju „Da“, lahko institucija odbije obveznosti, nastale na podlagi hrambe sredstev ali denarja strank (glej zavihek 3. Odbitki – razdelek C).
Izberite iz spustnega seznama</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</si>
  <si>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
Izberite iz spustnega seznama</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</si>
  <si>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
Izberite iz spustnega seznama</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</si>
  <si>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
Izberite iz spustnega seznama</t>
  </si>
  <si>
    <t>Če se je institucija po referenčnem datumu združila z drugo institucijo (glej 1E1), je treba v tem polju navesti „Da“.
Izberite iz spustnega seznama</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</si>
  <si>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
Izberite iz spustnega seznama</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</si>
  <si>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
Izberite iz spustnega seznama</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</si>
  <si>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
Izberite iz spustnega seznama</t>
  </si>
  <si>
    <t>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Izberite iz spustnega seznama</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</si>
  <si>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
Izberite iz spustnega seznama</t>
  </si>
  <si>
    <t>Uporabljajo se enaka pravila kot za 4A2
Izberite iz spustnega seznama</t>
  </si>
  <si>
    <t>.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Izberite iz spustnega seznama</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</si>
  <si>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
Izberite iz spustnega seznama</t>
  </si>
  <si>
    <t>.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Izberite iz spustnega seznama</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</si>
  <si>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
Izberite iz spustnega seznama</t>
  </si>
  <si>
    <t>Моля, изберете от списъка по-долу</t>
  </si>
  <si>
    <t>Ако стойността в това поле е „Да“, институцията може да приспадне задълженията, свързани с клирингови дейности (вижте работен лист 3. Намаления – раздел А).
Моля, изберете от списъка по-долу</t>
  </si>
  <si>
    <t>Odaberite s padajućeg popisa</t>
  </si>
  <si>
    <t>Ako je vrijednost u ovom polju „Da”, cijeli obrazac za izvješćivanje mora se popuniti podacima na konsolidiranoj razini (vidjeti br. 7 dijela B „Opće upute za ispunjavanje obrasca” u radnom listu Pročitati)
Odaberite s padajućeg popisa</t>
  </si>
  <si>
    <t>Ako je vrijednost u ovom polju „Da”, u sljedećem polju 1C4 odgovor mora biti „Da” ili „Ne”. Ako je vrijednost u ovom polju „Ne”, u sljedećem polju 1C4 odgovor mora biti „Nije primjenjivo”.
Odaberite s padajućeg popisa</t>
  </si>
  <si>
    <t>Ako je vrijednost u ovom polju „Da”: 
(a) institucija može odbiti obveze (i imovinu) institucije nastale na temelju sporazuma sklopljenog s drugom institucijom koja je članica istog institucionalnog sustava zaštite (vidjeti radni list 3. Odbici – Dio E); i
(b) to će se uzeti u obzir pri primjeni prilagodbe osnovnog godišnjeg doprinosa riziku (vidjeti radni list 4. Prilagodba riziku – Dio D).
Odaberite s padajućeg popisa</t>
  </si>
  <si>
    <t>Ako je vrijednost u ovom polju „Da”, institucija može odbiti obveze povezane s aktivnostima poravnanja (vidjeti radni list 3. Odbici – Dio A).
Odaberite s padajućeg popisa</t>
  </si>
  <si>
    <t>Ako je vrijednost u ovom polju „Da”, institucija može odbiti obveze povezane s aktivnostima središnjeg depozitorija vrijednosnih papira (vidjeti radni list 3. Odbici – Dio B).
Odaberite s padajućeg popisa</t>
  </si>
  <si>
    <t>Ako je vrijednost u ovom polju „Da”, institucija može odbiti obveze nastale držanjem imovine ili novca klijenata (vidjeti radni list 3. Odbici – Dio C).
Odaberite s padajućeg popisa</t>
  </si>
  <si>
    <t>Ako je vrijednost u ovom polju „Da”, institucija ne podliježe određenim likvidnosnim i kapitalnim zahtjevima ili može iz njih biti izuzeta te stoga ispunjava uvjete za pojednostavljenu metodu izračuna:
(a) ako je vrijednost u polju 2B2 „Da”, institucija ispunjava uvjete za pojednostavljenu paušalnu metodologiju i mora popuniti samo radne listove 1. i 2. do dijela B;
(b) ako je vrijednost u polju 2B2 „Ne”, institucija ispunjava uvjete za pojednostavljenu metodu izračuna (vidjeti radni list 3. Odbici – Dio G).
Odaberite s padajućeg popisa</t>
  </si>
  <si>
    <t>Ako je vrijednost u ovom polju „Da”, institucija može odbiti obveze koje proizlaze iz promotivnih kredita (vidjeti radni list 3. Odbici – Dio D).
Od institucija koje odbijaju obveze na temelju ovih mogućnosti mogu se zatražiti dodatni podaci radi utvrđivanja prihvatljivosti.
Odaberite s padajućeg popisa</t>
  </si>
  <si>
    <t>Ako je vrijednost u ovom polju „Da”, ta institucija ispunjava uvjete za pojednostavljenu metodu izračuna:
(a) ako je vrijednost u polju 2B2 „Da”, institucija ispunjava uvjete za pojednostavljenu paušalnu metodologiju i mora popuniti samo radne listove 1. i 2. do dijela B;
(c) ako je vrijednost u polju 2B2 „Ne”, institucija ispunjava uvjete za pojednostavljenu metodu izračuna (vidjeti radni list 3. Odbici – Dio G).
Odaberite s padajućeg popisa</t>
  </si>
  <si>
    <t>Ako se institucija spojila s drugom institucijom obuhvaćenom područjem primjene nakon referentnog datuma (vidjeti 1E1), u ovom polju treba navesti „Da”.
Odaberite s padajućeg popisa</t>
  </si>
  <si>
    <t>. Polje se automatski popunjava na temelju polja 1C8 u radnom listu „1. Opće informacije”. 
. Investicijsko društvo koje ima odobrenje samo za pružanje ograničenih usluga i aktivnosti može ispunjavati uvjete za paušalni pristup koji je svojstven tim institucijama (vidjeti polje 2B2). Od ove institucije nisu potrebni dodatni podaci.
. U suprotnom ispunjavaju uvjete za pojednostavljeni pristup.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</si>
  <si>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Polje se automatski popunjava na temelju polja 1C10 u radnom listu „1. Opće informacije”. 
. Hipotekarne kreditne institucije mogu ispunjavati uvjete za paušalni iznos za male institucije (vidjeti polje 2B2).  Od ove institucije nisu potrebni dodatni podaci.
U suprotnom ispunjavaju uvjete za pojednostavljeni pristup koji je svojstven tim institucijama (50 % osnovnog godišnjeg doprinosa, uzimajući u obzir odbitke).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</si>
  <si>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„Da” znači da je nadležno tijelo instituciji odobrilo izuzeće od primjene pokazatelja rizika Omjer financijske poluge na referentni datum u okolnostima utvrđenima u poglavlju 1. glave II. dijela prvog CRR-a.
. „Ne” znači da instituciji nije odobreno takvo izuzeće. Stoga vrijednost u polju 4A2 mora biti „Pojedinačna”, vrijednost u poljima od 4A3 do 4A6 mora biti prazna te institucije moraju navesti omjer financijske poluge na razini pojedinačnog pravnog subjekta na referentni datum u polju 4A7.
Odaberite s padajućeg popisa</t>
  </si>
  <si>
    <t>Kao što je navedeno u općoj uputi br. 7 u radnom listu „Pročitati”, ako je nadležno tijelo instituciji odobrilo izuzeće za primjenu pokazatelja rizika, o relevantnim pokazateljima može se izvijestiti na konsolidiranoj razini. U takvim slučajevima, ocjena dobivena na temelju tih pokazatelja na konsolidiranoj razini pripisuje se svakoj instituciji koja pripada grupi za potrebe izračunavanja pokazatelja rizika institucije. Ako unatoč odobrenju takvog izuzeća nisu dostupni podaci ni na potkonsolidiranoj ni na konsolidiranoj razini, povezani pokazatelji rizika moraju se dostaviti i navesti na razini pojedinačnog subjekta.
Odaberite s padajućeg popisa</t>
  </si>
  <si>
    <t>. „Da” znači da nadležno tijelo institucijama na pojedinačnoj razini odobrava izuzeća od primjene pokazatelja rizika Stopa redovnog osnovnog kapitala (kako je definirano u nastavku), i da je to izuzeće odobrilo instituciji na referentni datum u okolnostima utvrđenima u poglavlju 1. glave II. dijela prvog CRR-a.
. „Ne” znači da instituciji nije odobreno takvo izuzeće. Stoga vrijednost u polju 4A9 u nastavku mora biti „Pojedinačna”, vrijednost u poljima od 4A10 do 4A13 mora biti prazna te institucija mora navesti pokazatelje rizika na razini pojedinačnog pravnog subjekta na referentni datum u poljima 4A14 i 4A15.
Odaberite s padajućeg popisa</t>
  </si>
  <si>
    <t>Primjenjuje se isto pravilo kao za 4A2
Odaberite s padajućeg popisa</t>
  </si>
  <si>
    <t>. „Da” znači da je nadležno tijelo instituciji odobrilo izuzeće od primjene pokazatelja rizika Koeficijent likvidnosne pokrivenosti na referentni datum u okolnostima utvrđenima u poglavlju 1. glave II. dijela prvog CRR-a.
. „Ne” znači da instituciji nije odobreno takvo izuzeće. Stoga vrijednost u polju 4B2 u nastavku mora biti „Pojedinačna”, vrijednost u poljima od 4B3 do 4B5 mora biti prazna te institucija mora navesti pokazatelj rizika na razini pojedinačnog pravnog subjekta na referentni datum u polju 4B6.
Odaberite s padajućeg popisa</t>
  </si>
  <si>
    <t>Kao što je navedeno u općoj uputi br. 7 u radnom listu „Pročitati”, ako je nadležno tijelo instituciji odobrilo izuzeće za primjenu pokazatelja Koeficijent likvidnosne pokrivenosti, o njemu se mora izvijestiti na razini likvidnosne podgrupe. Ocjena dobivena na temelju tog pokazatelja na razini likvidnosne podgrupe pripisuje se svakoj instituciji koja pripada toj likvidnosnoj podgrupi za potrebe izračunavanja pokazatelja rizika institucije.
Odaberite s padajućeg popisa</t>
  </si>
  <si>
    <t>. „Da” znači da je nadležno tijelo instituciji odobrilo izuzeće od primjene izvještajnog zahtjeva u pogledu pokazatelja međubankovnih kredita i depozita na referentni datum u okolnostima utvrđenima u CRR-u.
. „Ne” znači da instituciji nije odobreno takvo izuzeće. Stoga vrijednost u polju 4C2 u nastavku mora biti „Pojedinačna”, vrijednost u poljima od 4C3 do 4C5 mora biti prazna te institucija mora navesti pokazatelj rizika na razini pojedinačnog pravnog subjekta na referentni datum u poljima 4C6 i 4C7.
Odaberite s padajućeg popisa</t>
  </si>
  <si>
    <t>Točke podataka o kojima se izvješćuje (međubankovni krediti i depoziti) nisu bonitetni omjeri nego tržišni udjeli. U skladu s Delegiranom uredbom Komisije, SRB može prihvatiti točke podataka na konsolidiranoj razini ako je nadležno tijelo izuzelo primjenu izvještajnog zahtjeva u skladu s CRR-om. Međutim, načelo navedeno u općoj uputi br. 7 u radnom listu „Pročitati” i dalje se primjenjuje, što znači da, ako se upotrijebe podaci na konsolidiranoj razini, SRB mora upotrijebiti točke podataka za svaku instituciju u grupi i time utjecati na njezin tržišni udio.  Institucija ima diskrecijsku ovlast odabira razine izvješćivanja o podnesenim točkama podataka, pod uvjetom da se poštuju opće upute u radnom listu „Pročitati” (npr. opća uputa br. 6).
Odaberite s padajućeg popisa</t>
  </si>
  <si>
    <t>Vyberte, prosím, z rozbaľovacieho zoznamu</t>
  </si>
  <si>
    <t>Ak je hodnota v tomto poli „Áno“, inštitúcia si môže odpočítať záväzky súvisiace s klíringovými činnosťami (pozri tabuľku 3. Odpisy – časť A).
Vyberte, prosím, z rozbaľovacieho zoznamu</t>
  </si>
  <si>
    <t>Please select from the drop-down-list</t>
  </si>
  <si>
    <t>. Letters of the LEI code shall all be in Latin alphabet.
. The format of the cell needs to remain as “Text”. This is of particular importance when the LEI code only consists of numbers.</t>
  </si>
  <si>
    <t xml:space="preserve">. 'qualifying liabilities related to clearing activities' means liabilities related to clearing activities as defined in Article 2(3) of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</si>
  <si>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</si>
  <si>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Amendments in EN in track changes</t>
  </si>
  <si>
    <r>
      <t>RIAD</t>
    </r>
    <r>
      <rPr>
        <strike/>
        <sz val="10"/>
        <color rgb="FFFF0000"/>
        <rFont val="Times New Roman"/>
        <family val="1"/>
      </rPr>
      <t xml:space="preserve"> MFI </t>
    </r>
    <r>
      <rPr>
        <sz val="10"/>
        <color theme="1"/>
        <rFont val="Times New Roman"/>
        <family val="1"/>
      </rPr>
      <t xml:space="preserve">code of the institution (for credit institutions only) or SRB identifier where a RIAD </t>
    </r>
    <r>
      <rPr>
        <strike/>
        <sz val="10"/>
        <color rgb="FFFF0000"/>
        <rFont val="Times New Roman"/>
        <family val="1"/>
      </rPr>
      <t xml:space="preserve">MFI </t>
    </r>
    <r>
      <rPr>
        <sz val="10"/>
        <color theme="1"/>
        <rFont val="Times New Roman"/>
        <family val="1"/>
      </rPr>
      <t>code is not available</t>
    </r>
  </si>
  <si>
    <r>
      <t xml:space="preserve">. RIAD MFI code: ECB Monetary Financial Institutions unique IDentifier (MFI ID) of the credit institution
. All RIAD MFI codes start with the 2 letter ISO country code. 
. Link to the ECB search engine for MFI IDs: 
</t>
    </r>
    <r>
      <rPr>
        <strike/>
        <sz val="10"/>
        <color rgb="FFFF0000"/>
        <rFont val="Times New Roman"/>
        <family val="1"/>
      </rPr>
      <t xml:space="preserve">https://mfi-assets.ecb.int/queryMfi.htm
</t>
    </r>
    <r>
      <rPr>
        <sz val="10"/>
        <color rgb="FF00B050"/>
        <rFont val="Times New Roman"/>
        <family val="1"/>
      </rPr>
      <t>https://www.ecb.europa.eu/paym/html/midMFI.en.html</t>
    </r>
    <r>
      <rPr>
        <sz val="10"/>
        <color theme="1"/>
        <rFont val="Times New Roman"/>
        <family val="1"/>
      </rPr>
      <t xml:space="preserve">
SRB identifier:
. The SRB identifier is the national identifier code as assigned by the national resolution authority amended by the 2 letter ISO country code at the beginning unless the national identifier already starts with the 2 letter ISO country code
</t>
    </r>
  </si>
  <si>
    <r>
      <t>. ‘derivative</t>
    </r>
    <r>
      <rPr>
        <strike/>
        <sz val="10"/>
        <color rgb="FFFF0000"/>
        <rFont val="Times New Roman"/>
        <family val="1"/>
      </rPr>
      <t>s</t>
    </r>
    <r>
      <rPr>
        <sz val="10"/>
        <color theme="1"/>
        <rFont val="Times New Roman"/>
        <family val="1"/>
      </rPr>
      <t xml:space="preserve">’ means derivatives according to Annex II of the CRR (and therefore excludes credit derivatives). 
. The 'leverage ratio methodology' means here the application of Article 429 </t>
    </r>
    <r>
      <rPr>
        <sz val="10"/>
        <color rgb="FF00B050"/>
        <rFont val="Times New Roman"/>
        <family val="1"/>
      </rPr>
      <t>and 429a</t>
    </r>
    <r>
      <rPr>
        <strike/>
        <sz val="10"/>
        <color rgb="FFFF0000"/>
        <rFont val="Times New Roman"/>
        <family val="1"/>
      </rPr>
      <t>(6) &amp; (7)</t>
    </r>
    <r>
      <rPr>
        <sz val="10"/>
        <color theme="1"/>
        <rFont val="Times New Roman"/>
        <family val="1"/>
      </rPr>
      <t xml:space="preserve"> of the CRR on the derivatives scope as defined for this field.
</t>
    </r>
  </si>
  <si>
    <r>
      <t>. ‘derivative</t>
    </r>
    <r>
      <rPr>
        <strike/>
        <sz val="10"/>
        <color rgb="FFFF0000"/>
        <rFont val="Times New Roman"/>
        <family val="1"/>
      </rPr>
      <t>s</t>
    </r>
    <r>
      <rPr>
        <sz val="10"/>
        <color theme="1"/>
        <rFont val="Times New Roman"/>
        <family val="1"/>
      </rPr>
      <t>’: see 2C1</t>
    </r>
  </si>
  <si>
    <r>
      <t xml:space="preserve">. 'qualifying liabilities related to clearing activities' means liabilities related to clearing activities as defined in Article 2(3) of </t>
    </r>
    <r>
      <rPr>
        <strike/>
        <sz val="10"/>
        <color rgb="FFFF0000"/>
        <rFont val="Times New Roman"/>
        <family val="1"/>
      </rPr>
      <t>that Regulation [</t>
    </r>
    <r>
      <rPr>
        <sz val="10"/>
        <color theme="1"/>
        <rFont val="Times New Roman"/>
        <family val="1"/>
      </rPr>
      <t>Regulation (EU) No 648/2012</t>
    </r>
    <r>
      <rPr>
        <strike/>
        <sz val="10"/>
        <color rgb="FFFF0000"/>
        <rFont val="Times New Roman"/>
        <family val="1"/>
      </rPr>
      <t>]</t>
    </r>
    <r>
      <rPr>
        <sz val="10"/>
        <color theme="1"/>
        <rFont val="Times New Roman"/>
        <family val="1"/>
      </rPr>
      <t xml:space="preserve">,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r>
  </si>
  <si>
    <r>
      <t xml:space="preserve">If the value to this field is 'Yes', then the whole reporting form must be filled in with information at consolidated level (see n. 7 of Section B "General Instruction for completing the form" of the Read me tab)
</t>
    </r>
    <r>
      <rPr>
        <sz val="10"/>
        <color rgb="FF00B050"/>
        <rFont val="Times New Roman"/>
        <family val="1"/>
      </rPr>
      <t>Please select from the drop-down-list.</t>
    </r>
  </si>
  <si>
    <r>
      <t xml:space="preserve">If the value to this field is 'Yes', then the following field 1C4 must be answered by 'Yes' or 'No'. If the value of this field is 'No', the following 1C4 must be filled in by 'Not applicable'.
</t>
    </r>
    <r>
      <rPr>
        <sz val="10"/>
        <color rgb="FF00B050"/>
        <rFont val="Times New Roman"/>
        <family val="1"/>
      </rPr>
      <t xml:space="preserve">
Please select from the drop-down-list.</t>
    </r>
  </si>
  <si>
    <r>
      <t xml:space="preserve">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t>
    </r>
    <r>
      <rPr>
        <sz val="10"/>
        <color rgb="FF00B050"/>
        <rFont val="Times New Roman"/>
        <family val="1"/>
      </rPr>
      <t>Please select from the drop-down-list.</t>
    </r>
  </si>
  <si>
    <r>
      <t xml:space="preserve">If the value to this field is 'Yes', then the institution may deduct the liabilities related to clearing activities (see tab 3. Deductions - Section A).
</t>
    </r>
    <r>
      <rPr>
        <sz val="10"/>
        <color rgb="FF00B050"/>
        <rFont val="Times New Roman"/>
        <family val="1"/>
      </rPr>
      <t>Please select from the drop-down-list.</t>
    </r>
  </si>
  <si>
    <r>
      <t xml:space="preserve">If the value to this field is 'Yes', then the institution may deduct the liabilities related to CSD activities (see tab 3. Deductions - Section B).
</t>
    </r>
    <r>
      <rPr>
        <sz val="10"/>
        <color rgb="FF00B050"/>
        <rFont val="Times New Roman"/>
        <family val="1"/>
      </rPr>
      <t xml:space="preserve">
Please select from the drop-down-list.</t>
    </r>
  </si>
  <si>
    <r>
      <t xml:space="preserve">If the value to this field is 'Yes', then the institution may deduct the liabilities that arise by virtue of holding client assets or client money (see tab 3. Deductions - Section C).
</t>
    </r>
    <r>
      <rPr>
        <sz val="10"/>
        <color rgb="FF00B050"/>
        <rFont val="Times New Roman"/>
        <family val="1"/>
      </rPr>
      <t>Please select from the drop-down-list.</t>
    </r>
  </si>
  <si>
    <r>
      <t xml:space="preserve">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t>
    </r>
    <r>
      <rPr>
        <sz val="10"/>
        <color rgb="FF00B050"/>
        <rFont val="Times New Roman"/>
        <family val="1"/>
      </rPr>
      <t>Please select from the drop-down-list.</t>
    </r>
  </si>
  <si>
    <r>
      <t xml:space="preserve">If the value to this field is 'Yes', then the institution may deduct the liabilities that arise from promotional loans (see tab 3. Deductions - Section D).
Institutions deducting liabilities under this options can be asked to provide additional information to establish eligibility.
</t>
    </r>
    <r>
      <rPr>
        <sz val="10"/>
        <color rgb="FF00B050"/>
        <rFont val="Times New Roman"/>
        <family val="1"/>
      </rPr>
      <t>Please select from the drop-down-list.</t>
    </r>
  </si>
  <si>
    <r>
      <t xml:space="preserve">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t>
    </r>
    <r>
      <rPr>
        <sz val="10"/>
        <color rgb="FF00B050"/>
        <rFont val="Times New Roman"/>
        <family val="1"/>
      </rPr>
      <t xml:space="preserve">
Please select from the drop-down-list.</t>
    </r>
  </si>
  <si>
    <r>
      <t xml:space="preserve">. This field only applies to an institution whose supervision started in the course of </t>
    </r>
    <r>
      <rPr>
        <sz val="10"/>
        <color rgb="FF00B050"/>
        <rFont val="Times New Roman"/>
        <family val="1"/>
      </rPr>
      <t>2020</t>
    </r>
    <r>
      <rPr>
        <strike/>
        <sz val="10"/>
        <color rgb="FFFF0000"/>
        <rFont val="Times New Roman"/>
        <family val="1"/>
      </rPr>
      <t xml:space="preserve">2019 </t>
    </r>
    <r>
      <rPr>
        <sz val="10"/>
        <color theme="1"/>
        <rFont val="Times New Roman"/>
        <family val="1"/>
      </rPr>
      <t>calendar year. Otherwise, the cell is to be left blank.
. In case this field applies to the institution, in case of doubts, it must contact the national resolution authority for further guidance in order to fill in this reporting form.</t>
    </r>
  </si>
  <si>
    <t>If the institution has merged with another institution in scope after the reference date (see 1E1) this field should indicate "Yes".
Please select from the drop-down-list.</t>
  </si>
  <si>
    <r>
      <t>If the institution has merged with another institution in scope after the reference date (see 1E1) this field should indicate "</t>
    </r>
    <r>
      <rPr>
        <sz val="10"/>
        <color rgb="FF00B050"/>
        <rFont val="Times New Roman"/>
        <family val="1"/>
      </rPr>
      <t>Y</t>
    </r>
    <r>
      <rPr>
        <strike/>
        <sz val="10"/>
        <color rgb="FFFF0000"/>
        <rFont val="Times New Roman"/>
        <family val="1"/>
      </rPr>
      <t>y</t>
    </r>
    <r>
      <rPr>
        <sz val="10"/>
        <color theme="1"/>
        <rFont val="Times New Roman"/>
        <family val="1"/>
      </rPr>
      <t xml:space="preserve">es".
</t>
    </r>
    <r>
      <rPr>
        <sz val="10"/>
        <color rgb="FF00B050"/>
        <rFont val="Times New Roman"/>
        <family val="1"/>
      </rPr>
      <t>Please select from the drop-down-list.</t>
    </r>
  </si>
  <si>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t>
    </r>
    <r>
      <rPr>
        <sz val="10"/>
        <color rgb="FF00B050"/>
        <rFont val="Times New Roman"/>
        <family val="1"/>
      </rPr>
      <t>on a quarterly basis for the reference year so that a yearly average of quarterly values is computed and reported in this field.</t>
    </r>
    <r>
      <rPr>
        <sz val="10"/>
        <color theme="1"/>
        <rFont val="Times New Roman"/>
        <family val="1"/>
      </rPr>
      <t>.</t>
    </r>
  </si>
  <si>
    <r>
      <t xml:space="preserve">Qualifying liabilities related to CSD activities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</si>
  <si>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 xml:space="preserve">Qualifying liabilities that arise by virtue of holding client assets or client money (see definition) arising from derivative contracts </t>
    </r>
    <r>
      <rPr>
        <sz val="10"/>
        <color rgb="FF00B050"/>
        <rFont val="Times New Roman"/>
        <family val="1"/>
      </rPr>
      <t>must be valued in accordance with the leverage ratio methodology (see definition in 2C1) 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(see definition in 2C1). Leverage Ratio methodology should be applied (refer to 3A1)</t>
    </r>
  </si>
  <si>
    <r>
      <t xml:space="preserve">Qualifying liabilities that arise from promotional loans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</si>
  <si>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Qualifying IPS liabilities (as defined on the left) that arise from a qualifying IPS member (see definition) arising from derivative contracts (see definition in 2C1)</t>
    </r>
    <r>
      <rPr>
        <sz val="10"/>
        <color rgb="FF00B050"/>
        <rFont val="Times New Roman"/>
        <family val="1"/>
      </rPr>
      <t xml:space="preserve"> of the CRR on a quarterly basis for the reference year so that a yearly average of quarterly values is computed and reported in this field</t>
    </r>
    <r>
      <rPr>
        <sz val="10"/>
        <color theme="1"/>
        <rFont val="Times New Roman"/>
        <family val="1"/>
      </rPr>
      <t>.</t>
    </r>
    <r>
      <rPr>
        <strike/>
        <sz val="10"/>
        <color rgb="FFFF0000"/>
        <rFont val="Times New Roman"/>
        <family val="1"/>
      </rPr>
      <t xml:space="preserve"> Leverage Ratio methodology should be applied (refer to 3A1)</t>
    </r>
  </si>
  <si>
    <r>
      <t xml:space="preserve">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</si>
  <si>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Qualifying intragroup liabilities (as defined on the left) arising from derivative contracts (see definition in 2C1) </t>
    </r>
    <r>
      <rPr>
        <sz val="10"/>
        <color rgb="FF00B050"/>
        <rFont val="Times New Roman"/>
        <family val="1"/>
      </rPr>
      <t xml:space="preserve">of the CRR on a quarterly basis for the reference year so that a yearly average of quarterly values is computed and reported in this field. </t>
    </r>
    <r>
      <rPr>
        <strike/>
        <sz val="10"/>
        <color rgb="FFFF0000"/>
        <rFont val="Times New Roman"/>
        <family val="1"/>
      </rPr>
      <t>Leverage Ratio methodology should be applied (refer to 3A1).</t>
    </r>
  </si>
  <si>
    <r>
      <t xml:space="preserve">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t>
    </r>
    <r>
      <rPr>
        <sz val="10"/>
        <color rgb="FF00B050"/>
        <rFont val="Times New Roman"/>
        <family val="1"/>
      </rPr>
      <t xml:space="preserve">
Please select from the drop-down-list.</t>
    </r>
  </si>
  <si>
    <r>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t>
    </r>
    <r>
      <rPr>
        <sz val="10"/>
        <color rgb="FF00B050"/>
        <rFont val="Times New Roman"/>
        <family val="1"/>
      </rPr>
      <t>Please select from the drop-down-list.</t>
    </r>
  </si>
  <si>
    <r>
      <t xml:space="preserve">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t>
    </r>
    <r>
      <rPr>
        <sz val="10"/>
        <color rgb="FF00B050"/>
        <rFont val="Times New Roman"/>
        <family val="1"/>
      </rPr>
      <t>Please select from the drop-down-list.</t>
    </r>
  </si>
  <si>
    <r>
      <t xml:space="preserve">.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t>
    </r>
    <r>
      <rPr>
        <sz val="10"/>
        <color rgb="FF00B050"/>
        <rFont val="Times New Roman"/>
        <family val="1"/>
      </rPr>
      <t xml:space="preserve">
Please select from the drop-down-list.</t>
    </r>
  </si>
  <si>
    <r>
      <t xml:space="preserve">Same rules apply as for 4A2
</t>
    </r>
    <r>
      <rPr>
        <sz val="10"/>
        <color rgb="FF00B050"/>
        <rFont val="Times New Roman"/>
        <family val="1"/>
      </rPr>
      <t xml:space="preserve">
Please select from the drop-down-list.</t>
    </r>
  </si>
  <si>
    <r>
      <t xml:space="preserve">.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t>
    </r>
    <r>
      <rPr>
        <sz val="10"/>
        <color rgb="FF00B050"/>
        <rFont val="Times New Roman"/>
        <family val="1"/>
      </rPr>
      <t xml:space="preserve">
Please select from the drop-down-list.</t>
    </r>
  </si>
  <si>
    <r>
      <t xml:space="preserve">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t>
    </r>
    <r>
      <rPr>
        <sz val="10"/>
        <color rgb="FF00B050"/>
        <rFont val="Times New Roman"/>
        <family val="1"/>
      </rPr>
      <t xml:space="preserve">
Please select from the drop-down-list.</t>
    </r>
  </si>
  <si>
    <r>
      <t xml:space="preserve">.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t>
    </r>
    <r>
      <rPr>
        <sz val="10"/>
        <color rgb="FF00B050"/>
        <rFont val="Times New Roman"/>
        <family val="1"/>
      </rPr>
      <t xml:space="preserve">
Please select from the drop-down-list.</t>
    </r>
  </si>
  <si>
    <r>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r>
    <r>
      <rPr>
        <sz val="10"/>
        <color rgb="FF00B050"/>
        <rFont val="Times New Roman"/>
        <family val="1"/>
      </rPr>
      <t xml:space="preserve">
Please select from the drop-down-list.</t>
    </r>
  </si>
  <si>
    <r>
      <t xml:space="preserve">.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t>
    </r>
    <r>
      <rPr>
        <sz val="10"/>
        <color rgb="FF00B050"/>
        <rFont val="Times New Roman"/>
        <family val="1"/>
      </rPr>
      <t xml:space="preserve">
Please select from the drop-down-list.</t>
    </r>
  </si>
  <si>
    <r>
      <t xml:space="preserve">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</si>
  <si>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t>Das vorliegende Meldeformular gilt für die oben genannten Institute für den Beitragszeitraum 2021, welcher am 1. Januar 2021 beginnt und am 31. Dezember 2021 endet. Wenn ein Institut ein neu unter Aufsicht gestelltes Institut ist, das im Laufe des Kalenderjahres 2020 seine Banklizenz erhielt, sind weiterführende Informationen unter dem Punkt „Neu unter Aufsicht gestelltes Institut“ (Nr. 8) zu finden.</t>
  </si>
  <si>
    <t>Käesolevat aruandlusvormi kohaldatakse eespool nimetatud krediidiasutustele ja investeerimisühingutele 2021. aasta osamakseperioodil, mis algab 1. jaanuaril 2021 ja lõpeb 31. detsembril 2021. Juhul kui krediidiasutuse või investeerimisühingu puhul on tegu uue järelevalve alla kuuluva asutusega, mis omandas pangalitsentsi 2020. aasta jooksul, vaadake „Uued järelevalve alla kuuluvad asutused“ (nr 8)</t>
  </si>
  <si>
    <t>Το παρόν έντυπο αναφοράς ισχύει για τα ανωτέρω ιδρύματα για την περίοδο εισφορών 2021, η οποία αρχίζει από την 1η Ιανουαρίου 2021 και λήγει στις 31 Δεκεμβρίου 2021. Σε περίπτωση που ένα ίδρυμα είναι νεοεποπτευόμενο ίδρυμα το οποίο έλαβε την άδεια λειτουργίας του στη διάρκεια του 2020, βλέπε «Νεοεποπτευόμενα ιδρύματα» (αριθ. 8)</t>
  </si>
  <si>
    <t>The present reporting form applies to the above institutions for the 2021 contribution period, which starts from 1 January 2021 and ends on 31 December 2021 . Where an institution is a newly supervised institution that has obtained its banking licence in the course of 2020, please see "Newly supervised institutions" (no. 8).</t>
  </si>
  <si>
    <t>El presente formulario es aplicable a las entidades anteriores para el período de contribución 2021, que comienza el 1 de enero de 2021 y termina el 31 de diciembre de 2021 . Cuando una entidad es una entidad recientemente incluida en la supervisión que ha obtenido su licencia bancaria en el año 2020, véase «Entidades recientemente incluidas en la supervisión» (N.º 8).</t>
  </si>
  <si>
    <t>Le présent formulaire de déclaration s’applique aux établissements susvisés au titre de la période de contribution 2021, laquelle commence le 1er janvier 2021 et se termine le 31 décembre 2021. Lorsqu’un établissement est un établissement nouvellement surveillé qui a obtenu son agrément bancaire au cours de l’année 2020, veuillez vous reporter à «Établissements nouvellement surveillés» (nº 8).</t>
  </si>
  <si>
    <t>Il presente modulo di segnalazione si applica agli enti di cui sopra per il periodo di contribuzione 2021, che inizia il 1° gennaio 2021 e termina il 31 dicembre 2021 . Laddove un ente sia neoinserito nella vigilanza e abbia ottenuto la licenza bancaria nel corso del 2020, consultare la sezione “Enti neoinseriti nella vigilanza” (n. 8)</t>
  </si>
  <si>
    <t>Ši ataskaitos forma taikoma pirmiau minėtoms įstaigoms 2021 metų įnašų laikotarpiu, kuris prasideda 2021 m. sausio 1 d. ir baigiasi 2021 m. gruodžio 31 d.. Jeigu įstaiga yra naujai prižiūrima įstaiga, kuriai banko licencija išduota 2020 m., žr. „Naujai prižiūrimos įstaigos“ (Nr. 8).</t>
  </si>
  <si>
    <t>Šī ziņošanas veidlapa ir piemērojama iepriekš minētajām iestādēm 2021. gada iemaksu periodā, kas sākas 2021. gada 1. janvārī un beidzas 2021. gada 31. decembrī. Ja iestāde ir jauna uzraudzītā iestāde, kas 2020. gadā ir ieguvusi licenci bankas darbību veikšanai, lūdzu skatīt sadaļu “Jaunas uzraudzītās iestādes” (nr. 8)</t>
  </si>
  <si>
    <t>Het onderhavige rapportageformulier is van toepassing op de bovenbedoelde instellingen voor de bijdrageperiode 2021, die begint op 1 januari 2021 en eindigt op 31 december 2021. Wanneer een instelling een nieuwe onder toezicht staande instelling is die haar bankvergunning in de loop van 2020 heeft verkregen, raadpleeg dan "Nieuwe onder toezicht staande instellingen" ( nr. 8).</t>
  </si>
  <si>
    <t>Tätä raportointilomaketta sovelletaan edellä mainittuihin laitoksiin vakausmaksukaudella 2021, joka alkaa 1. tammikuuta 2021 ja päättyy 31. joulukuuta 2021. Jos laitos on uusi valvottu laitos, joka on saanut pankkitoimilupansa vuoden 2020 aikana, katso kohta ”Uudet valvotut laitokset” (nro 8).</t>
  </si>
  <si>
    <t>Ta obrazec za poročanje se uporablja za zgoraj navedene institucije za obdobje prispevkov za leto 2021, ki se začne 1. januarja 2021 in konča 31. decembra 2021 . Kadar je institucija na novo nadzirana institucija, ki je pridobila dovoljenje za opravljanje bančnih storitev v letu 2020, glej „Na novo nadzirane institucije“ (točka 8).</t>
  </si>
  <si>
    <t>Ovaj obrazac za izvješćivanje primjenjuje se na prethodno navedene institucije za razdoblje doprinosa 2021., koje počinje 1. siječnja 2021., a završava 31. prosinca 2021. Ako je institucija nova institucija pod nadzorom kojoj je tijekom 2020. odobrena bankarska licenca, vidjeti „Nove institucije pod nadzorom” (br. 8).</t>
  </si>
  <si>
    <t>Tento formulár hlásenia sa vzťahuje na uvedené inštitúcie na príspevkové obdobie roku 2021, ktoré sa začína 1. januára 2021 a končí 31. decembra 2021. Ak je inštitúcia inštitúciou, nad ktorou sa novo vykonáva dohľad a získala svoju bankovú licenciu počas roka 2020, pozri „Inštitúcie, nad ktorými sa novo vykonáva dohľad“ (č. 8)</t>
  </si>
  <si>
    <r>
      <t>The present reporting form applies to the above institutions for the 202</t>
    </r>
    <r>
      <rPr>
        <sz val="10"/>
        <color rgb="FF00B050"/>
        <rFont val="Times New Roman"/>
        <family val="1"/>
      </rPr>
      <t>1</t>
    </r>
    <r>
      <rPr>
        <sz val="10"/>
        <color theme="1"/>
        <rFont val="Times New Roman"/>
        <family val="1"/>
      </rPr>
      <t xml:space="preserve"> contribution period, which starts from 1 January 202</t>
    </r>
    <r>
      <rPr>
        <sz val="10"/>
        <color rgb="FF00B050"/>
        <rFont val="Times New Roman"/>
        <family val="1"/>
      </rPr>
      <t>1</t>
    </r>
    <r>
      <rPr>
        <sz val="10"/>
        <color theme="1"/>
        <rFont val="Times New Roman"/>
        <family val="1"/>
      </rPr>
      <t xml:space="preserve"> and ends on 31 December 202</t>
    </r>
    <r>
      <rPr>
        <sz val="10"/>
        <color rgb="FF00B050"/>
        <rFont val="Times New Roman"/>
        <family val="1"/>
      </rPr>
      <t>1</t>
    </r>
    <r>
      <rPr>
        <sz val="10"/>
        <color theme="1"/>
        <rFont val="Times New Roman"/>
        <family val="1"/>
      </rPr>
      <t>. Where an institution is a newly supervised institution that has obtained its banking licence in the course of 20</t>
    </r>
    <r>
      <rPr>
        <sz val="10"/>
        <color rgb="FF00B050"/>
        <rFont val="Times New Roman"/>
        <family val="1"/>
      </rPr>
      <t>20</t>
    </r>
    <r>
      <rPr>
        <sz val="10"/>
        <color theme="1"/>
        <rFont val="Times New Roman"/>
        <family val="1"/>
      </rPr>
      <t>, please see "Newly supervised institutions" (no. 8).</t>
    </r>
  </si>
  <si>
    <r>
      <t xml:space="preserve">. 'qualifying liabilities </t>
    </r>
    <r>
      <rPr>
        <sz val="10"/>
        <color rgb="FF00B050"/>
        <rFont val="Times New Roman"/>
        <family val="1"/>
      </rPr>
      <t xml:space="preserve">arising from derivatives </t>
    </r>
    <r>
      <rPr>
        <sz val="10"/>
        <rFont val="Times New Roman"/>
        <family val="1"/>
      </rPr>
      <t>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</si>
  <si>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</si>
  <si>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r>
      <t xml:space="preserve">.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t>
    </r>
    <r>
      <rPr>
        <sz val="10"/>
        <color rgb="FF00B050"/>
        <rFont val="Times New Roman"/>
        <family val="1"/>
      </rPr>
      <t>reporting</t>
    </r>
    <r>
      <rPr>
        <sz val="10"/>
        <rFont val="Times New Roman"/>
        <family val="1"/>
      </rPr>
      <t xml:space="preserve">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r>
  </si>
  <si>
    <r>
      <t>Ex-ante contributions to the Single Resolution Fund - reporting form for the 202</t>
    </r>
    <r>
      <rPr>
        <sz val="10"/>
        <color rgb="FF00B050"/>
        <rFont val="Times New Roman"/>
        <family val="1"/>
      </rPr>
      <t>1</t>
    </r>
    <r>
      <rPr>
        <sz val="10"/>
        <color theme="1"/>
        <rFont val="Times New Roman"/>
        <family val="1"/>
      </rPr>
      <t xml:space="preserve"> contribution period</t>
    </r>
  </si>
  <si>
    <r>
      <t>The objective of the reporting form is to collect the information necessary for the calculation of the individual ex-ante contributions to the Single Resolution Fund (hereafter “SRF”) to be paid by each institution in scope in the 202</t>
    </r>
    <r>
      <rPr>
        <sz val="10"/>
        <color rgb="FF00B050"/>
        <rFont val="Times New Roman"/>
        <family val="1"/>
      </rPr>
      <t>1</t>
    </r>
    <r>
      <rPr>
        <sz val="10"/>
        <color theme="1"/>
        <rFont val="Times New Roman"/>
        <family val="1"/>
      </rPr>
      <t xml:space="preserve"> contribution period.</t>
    </r>
  </si>
  <si>
    <r>
      <t>Decision determining the annual contribution: national resolution authorities will notify institutions in scope of the SRF of their annual ex-ante contributions at the latest by 1 May 202</t>
    </r>
    <r>
      <rPr>
        <sz val="10"/>
        <color rgb="FF00B050"/>
        <rFont val="Times New Roman"/>
        <family val="1"/>
      </rPr>
      <t>1</t>
    </r>
    <r>
      <rPr>
        <sz val="10"/>
        <color theme="1"/>
        <rFont val="Times New Roman"/>
        <family val="1"/>
      </rPr>
      <t xml:space="preserve"> (footnote7).</t>
    </r>
  </si>
  <si>
    <r>
      <t>Reference date for the reporting form: Tabs should be filled with information at the reference date corresponding to the balance sheet date of the latest approved annual financial statements, which are available before 31 December 20</t>
    </r>
    <r>
      <rPr>
        <sz val="10"/>
        <color rgb="FF00B050"/>
        <rFont val="Times New Roman"/>
        <family val="1"/>
      </rPr>
      <t>20</t>
    </r>
    <r>
      <rPr>
        <sz val="10"/>
        <color theme="1"/>
        <rFont val="Times New Roman"/>
        <family val="1"/>
      </rPr>
      <t xml:space="preserve">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t>
    </r>
    <r>
      <rPr>
        <sz val="10"/>
        <color rgb="FF00B050"/>
        <rFont val="Times New Roman"/>
        <family val="1"/>
      </rPr>
      <t>9</t>
    </r>
    <r>
      <rPr>
        <sz val="10"/>
        <color theme="1"/>
        <rFont val="Times New Roman"/>
        <family val="1"/>
      </rPr>
      <t>, provided that the annual financial statements dated 31 December 201</t>
    </r>
    <r>
      <rPr>
        <sz val="10"/>
        <color rgb="FF00B050"/>
        <rFont val="Times New Roman"/>
        <family val="1"/>
      </rPr>
      <t>9</t>
    </r>
    <r>
      <rPr>
        <sz val="10"/>
        <color theme="1"/>
        <rFont val="Times New Roman"/>
        <family val="1"/>
      </rPr>
      <t xml:space="preserve"> have been approved. If the annual closing date of the institution is 31 March, then the reference date for the present reporting form is 31 March 20</t>
    </r>
    <r>
      <rPr>
        <sz val="10"/>
        <color rgb="FF00B050"/>
        <rFont val="Times New Roman"/>
        <family val="1"/>
      </rPr>
      <t>20</t>
    </r>
    <r>
      <rPr>
        <sz val="10"/>
        <color theme="1"/>
        <rFont val="Times New Roman"/>
        <family val="1"/>
      </rPr>
      <t>, provided that the annual financial statements dated 31 March 20</t>
    </r>
    <r>
      <rPr>
        <sz val="10"/>
        <color rgb="FF00B050"/>
        <rFont val="Times New Roman"/>
        <family val="1"/>
      </rPr>
      <t>20</t>
    </r>
    <r>
      <rPr>
        <sz val="10"/>
        <color theme="1"/>
        <rFont val="Times New Roman"/>
        <family val="1"/>
      </rPr>
      <t xml:space="preserve"> have been approved (footnote 3).</t>
    </r>
  </si>
  <si>
    <r>
      <t>Newly supervised institutions: 
Where an institution is a newly supervised institution, meaning that its supervision started in the course of the 20</t>
    </r>
    <r>
      <rPr>
        <sz val="10"/>
        <color rgb="FF00B050"/>
        <rFont val="Times New Roman"/>
        <family val="1"/>
      </rPr>
      <t>20</t>
    </r>
    <r>
      <rPr>
        <sz val="10"/>
        <color theme="1"/>
        <rFont val="Times New Roman"/>
        <family val="1"/>
      </rPr>
      <t xml:space="preserve"> calendar year, a partial contribution is calculated (footnote 2). In case an institution received a new banking licence in the course of 20</t>
    </r>
    <r>
      <rPr>
        <sz val="10"/>
        <color rgb="FF00B050"/>
        <rFont val="Times New Roman"/>
        <family val="1"/>
      </rPr>
      <t>20</t>
    </r>
    <r>
      <rPr>
        <sz val="10"/>
        <color theme="1"/>
        <rFont val="Times New Roman"/>
        <family val="1"/>
      </rPr>
      <t xml:space="preserve">,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t>
    </r>
  </si>
  <si>
    <t>Cilj je obrasca za izvješćivanje prikupiti informacije potrebne za izračun pojedinačnih ex-ante doprinosa Jedinstvenom fondu za sanaciju (dalje u tekstu: SRF) koje svaka institucija obuhvaćena područjem primjene treba platiti u razdoblju doprinosa 2021.</t>
  </si>
  <si>
    <t>Odluka o utvrđivanju godišnjeg doprinosa: nacionalna sanacijska tijela obavijestit će institucije obuhvaćene područjem primjene SRF-a o njihovim godišnjim ex-ante doprinosima najkasnije do 1. svibnja 2021. (bilješka 7.).</t>
  </si>
  <si>
    <t>Aruandlusvormi aruandekuupäev: vahelehtede täitmisel tuleb kasutada teavet, mille aruandekuupäev vastab enne 31. detsembrit 2020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2019. a., kui aruandeaasta 31. detsembri 2019 kuupäevaga finantsaruanded on heaks kiidetud.  Kui krediidiasutuse või investeerimisühingu aruandeaasta lõppkuupäev on 31. märts, on käesoleva aruandlusvormi aruandekuupäev 31. märts 2020. a., kui aruandeaasta 31. märtsi 2020 kuupäevaga finantsaruanded on heaks kiidetud (Allmärkus 3).</t>
  </si>
  <si>
    <t>The leverage ratio ('4A7') should be a value &gt; 0.</t>
  </si>
  <si>
    <t>Die Verschuldungsquote (4A7) muss ein Wert &gt; 0 sein.</t>
  </si>
  <si>
    <t>Finantsvõimenduse määra (4A7) väärtus peab olema &gt; 0.</t>
  </si>
  <si>
    <t>Ο δείκτης μόχλευσης («4A7») θα πρέπει να έχει τιμή &gt; 0.</t>
  </si>
  <si>
    <t>La ratio de apalancamiento («4A7») debe ser un valor &gt; 0.</t>
  </si>
  <si>
    <t>Vähimmäisomavaraisuusasteen (4A7) on oltava &gt; 0.</t>
  </si>
  <si>
    <t>La valeur du ratio de levier («4A7») doit être &gt; 0.</t>
  </si>
  <si>
    <t>Il coefficiente di leva finanziaria (“4A7”) dovrà essere un valore &gt; 0.</t>
  </si>
  <si>
    <t>Sviras rādītāja vērtībai ('4A7') ir jābūt &gt; 0.</t>
  </si>
  <si>
    <t>De hefboomratio ('4A7') dient een waarde &gt; 0.</t>
  </si>
  <si>
    <t>Količnik finančnega vzvoda („4A7“) mora biti vrednost &gt; 0.</t>
  </si>
  <si>
    <t xml:space="preserve">Отношението на ливъридж („4A7“) следва да бъде &gt; 0. </t>
  </si>
  <si>
    <t>Vrijednost omjera financijske poluge („4A7”) treba biti &gt; 0.</t>
  </si>
  <si>
    <t>Ukazovateľ finančnej páky („4A7“) by mala byť hodnota &gt; 0.</t>
  </si>
  <si>
    <r>
      <t>The leverage ratio ('4A7') should be a value &gt; 0</t>
    </r>
    <r>
      <rPr>
        <strike/>
        <sz val="10"/>
        <color rgb="FFFF0000"/>
        <rFont val="Times New Roman"/>
        <family val="1"/>
      </rPr>
      <t>%</t>
    </r>
    <r>
      <rPr>
        <sz val="10"/>
        <color theme="1"/>
        <rFont val="Times New Roman"/>
        <family val="1"/>
      </rPr>
      <t>.</t>
    </r>
  </si>
  <si>
    <t>GR</t>
  </si>
  <si>
    <r>
      <rPr>
        <sz val="10"/>
        <rFont val="Times New Roman"/>
        <family val="1"/>
      </rPr>
      <t>The institution to answer "Yes" to this field only if</t>
    </r>
    <r>
      <rPr>
        <sz val="10"/>
        <color rgb="FF00B050"/>
        <rFont val="Times New Roman"/>
        <family val="1"/>
      </rPr>
      <t xml:space="preserve"> it has been invited to complete the full reporting form </t>
    </r>
    <r>
      <rPr>
        <strike/>
        <sz val="10"/>
        <color rgb="FFFF0000"/>
        <rFont val="Times New Roman"/>
        <family val="1"/>
      </rPr>
      <t>requested by its National Competent Authority</t>
    </r>
    <r>
      <rPr>
        <sz val="10"/>
        <color rgb="FF00B050"/>
        <rFont val="Times New Roman"/>
        <family val="1"/>
      </rPr>
      <t>.
Please select from the drop-down-list.</t>
    </r>
  </si>
  <si>
    <r>
      <t xml:space="preserve">. This field is automatically generated by applying the simplified lump-sum methodology as defined in the definition.
</t>
    </r>
    <r>
      <rPr>
        <sz val="10"/>
        <color rgb="FF00B050"/>
        <rFont val="Times New Roman"/>
        <family val="1"/>
      </rPr>
      <t>. This field will be automatically set to “Yes” for institutions that answered “Yes” to field 2B1. However, the final assessment regarding Article 10(8) may determine that the institution does not have a risk profile disproportionate to their small size and that it thus qualifies for the simplified lump-sum methodology.</t>
    </r>
  </si>
  <si>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t>
    </r>
    <r>
      <rPr>
        <sz val="10"/>
        <color rgb="FF00B050"/>
        <rFont val="Times New Roman"/>
        <family val="1"/>
      </rPr>
      <t>. If the institution has been invited to complete the full reporting form with a view to perform an assessment pursuant to Article 10(8) of the Delegated Regulation (2B1 field is ‘Yes’), this field shall be filled in with 'Yes' or 'No'. If the final assessment regarding Article 10(8) of the Delegated Regulation determines that the institution does not have a risk profile disproportionate to its small size and thus qualifies for the simplified lump-sum methodology, the SRB would then apply the calculation of an alternative individual annual contribution for the institution that requested it by indicating ‘Yes’ in the field 2B3.</t>
    </r>
    <r>
      <rPr>
        <sz val="10"/>
        <color theme="1"/>
        <rFont val="Times New Roman"/>
        <family val="1"/>
      </rPr>
      <t xml:space="preserve">
</t>
    </r>
    <r>
      <rPr>
        <sz val="10"/>
        <color rgb="FF00B050"/>
        <rFont val="Times New Roman"/>
        <family val="1"/>
      </rPr>
      <t>Please select from the drop-down-list.</t>
    </r>
  </si>
  <si>
    <t>For institutions that are part of a group: LEI code of the EU parent
For institutions that are not part of a group: Please leave blank.</t>
  </si>
  <si>
    <r>
      <t xml:space="preserve">This field should be filled in with the full registration name of the EU parent </t>
    </r>
    <r>
      <rPr>
        <sz val="10"/>
        <color rgb="FF00B050"/>
        <rFont val="Times New Roman"/>
        <family val="1"/>
      </rPr>
      <t>or should be left blank if the institution is not part of a group and does not have an EU parent.</t>
    </r>
  </si>
  <si>
    <t>This field should be filled in with the full registration name of the EU parent or should be left blank if the institution is not part of a group and does not have an EU parent.</t>
  </si>
  <si>
    <t>The institution to answer 'Yes' to this field only when it has been invited to complete the full reporting form.
Please select from the drop-down-list.</t>
  </si>
  <si>
    <t>. This field is automatically generated by applying the simplified lump-sum methodology as defined in the definition.
. This field will be automatically set to 'Yes' for institutions that answered 'Yes' to field 2B1. However, the outcome of the final assessment pursuant to Article 10(8) of the Delegated Regulation will prevail over the value in field 2B2. If (and only if) it is decided that the risk profile of the institution is disproportionate to its small size in the final assessment, the institution’s annual contribution will be calculated as if 2B2 was ‘No’.</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</si>
  <si>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the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the Delegated Regulation.
Please select from the drop-down-list.</t>
  </si>
  <si>
    <t>For institutions that are part of a group: LEI code of the EU parent.
For institutions that are not part of a group: Please leave blank.</t>
  </si>
  <si>
    <t>Warning</t>
  </si>
  <si>
    <t>Warnung</t>
  </si>
  <si>
    <t>Hoiatus</t>
  </si>
  <si>
    <t>Προειδοποίηση</t>
  </si>
  <si>
    <t>Advertencia</t>
  </si>
  <si>
    <t>Avertissement</t>
  </si>
  <si>
    <t>Attenzione</t>
  </si>
  <si>
    <t>Įspėjimas</t>
  </si>
  <si>
    <t>Brīdinājums</t>
  </si>
  <si>
    <t>Warning’</t>
  </si>
  <si>
    <t>Upozorenje</t>
  </si>
  <si>
    <t>Upozornenie</t>
  </si>
  <si>
    <t>Technical_36</t>
  </si>
  <si>
    <t>B108</t>
  </si>
  <si>
    <t>Léame.</t>
  </si>
  <si>
    <t>Responder «Sí» a este campo implica que se tome en consideración a la entidad para realizar la evaluación a la que se refiere el artículo 10, apartado 8 del Reglamento Delegado (proceso Small and Risky).</t>
  </si>
  <si>
    <t>. «derivado»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</si>
  <si>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«derivado»: véase 2C1</t>
  </si>
  <si>
    <t xml:space="preserve">. «pasivos computables conexos a actividades de compensación»: pasivos conexos a actividades de compensación según se definen en el artículo 2, apartado 3, del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</si>
  <si>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Las letras del código LEI deben de corresponder a letras del alfabeto latino. 
El formato de las celdas debe de ser "Texto". Esto es de particular importancia cuando el código LEI solo está compuesto exclusivamente por números. </t>
  </si>
  <si>
    <t xml:space="preserve">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 sobre datos trimestrales para el año de referencia de forma que se pueda calcular y reportar una media anual con los datos trimestrales en este campo. </t>
  </si>
  <si>
    <t xml:space="preserve">pasivos computables conexos a las actividades del DCV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</si>
  <si>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admisibles procedentes que se deriven de la tenencia de activos o dinero de clientes (véase la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</si>
  <si>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computables conexos a préstamos promocionales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</si>
  <si>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de SIP cualificados (como se define a la izquierda) procedentes de un miembro de SIP cualificado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</si>
  <si>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de SIP cualificados si están valorados por la contraparte miembro del SIP cualificado (como un pasivo) teniendo en cuenta el ajuste de derivados y el «factor derivado mínimo» de la misma contraparte  miembro del SIP (pasos en las subsecciones E.i y E.ii que derivan a la cantidad de pasivos del SIP cualificado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</si>
  <si>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intragrupo computables (según se definen a la izquierda) procedentes de contratos de derivados (véase definición en 2C1).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</si>
  <si>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</si>
  <si>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Campo 4B6: La LCR debe ser un valor igual o superior a 1.</t>
  </si>
  <si>
    <t>Campo 4A7: El ratio de apalancamiento debe reportarse como decimal, no como porcentaje. Su valor debe ser igual o inferior a 1.</t>
  </si>
  <si>
    <t>Campo 4B6: La LCR debe reportarse como decimal, no como porcentaje. Su valor debe ser igual o inferior a 100.</t>
  </si>
  <si>
    <t>Campo 4A16: El CET1 debe ser igual o mayor que 0,0450.</t>
  </si>
  <si>
    <t>Campo 4A16: El ratio CET1 debe ser reportado como decimal, no como porcentaje. Su valor debe ser igual o inferior a 4,5000.</t>
  </si>
  <si>
    <t>Campo 4A18: TRE/TA debe ser reportado como decimal, no como porcentaje. Su valor debe ser igual o inferior a 2.</t>
  </si>
  <si>
    <t>Atsakymas "Taip" šiame laukelyje inicijuos vertinimo procesą, ar pagal Deleguotojo reglamento 10 straipsnio 8 dalį įstaigos galimai turi rizikos profilį neproporcingą jų mažam dydžiui.</t>
  </si>
  <si>
    <t>. Išvestinė finansinė priemonė – tai išvestinės finansinės priemonės pagal KRR II priedą (todėl kredito išvestinės finansinės priemonės nepatenka į šios sąvokos taikymo sritį). 
. Sverto koeficiento metodika – tai KRR 429 straipsnio ir 429a taikymas šiame laukelyje apibrėžtų išvestinių finansinių priemonių taikymo sričiai.</t>
  </si>
  <si>
    <t>. „Išvestinė finansinė priemonė“, žr. 2C1.</t>
  </si>
  <si>
    <t xml:space="preserve">. Reikalavimus atitinkantys įsipareigojimai, susiję su tarpuskaitos veikla – įsipareigojimai, susiję su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</si>
  <si>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Reikalavimus atitinkantys įsipareigojimai kylantys iš išvestinių priemonių,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</si>
  <si>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LEI kodo raidės turi būti lotyniškos.
. Laukelio formatas turi likti kaip “Tekstas”. Taip ypatingai svarbu kai LEI kodas susideda tik iš skaičių.</t>
  </si>
  <si>
    <t xml:space="preserve">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 kiekvieną ataskaitinių metų ketvirtį, kad būtų apskaičiuotas ir nurodytas šiame laukelyje metinis ketvirčių verčių vidurkis. </t>
  </si>
  <si>
    <t xml:space="preserve">Reikalavimus atitinkantys įsipareigojimai, susiję su CVPD veikla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</si>
  <si>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dėl turimo klientų turto arba klientų lėšų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</si>
  <si>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iš skatinamųjų paskolų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</si>
  <si>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Reikalavimus atitinkantys IUS įsipareigojimai (kaip apibrėžta kairėje pusėje), kylantys iš reikalavimus atitinkančios IUS narės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</si>
  <si>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 Ji turi būti vertinami pagal sverto koeficiento metodiką (žr. apibrėžtį 2C1 laukelyje) pagal KRR kiekvieną ataskaitinių metų ketvirtį, kad būtų apskaičiuotas ir nurodytas šiame laukelyje metinis ketvirčių verčių vidurkis. </t>
  </si>
  <si>
    <t>Reikalavimus atitinkantys grupės vidaus įsipareigojimai (kaip apibrėžta kairėje pusėje),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t>
  </si>
  <si>
    <t xml:space="preserve">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 Ji turi būti vertinami pagal sverto koeficiento metodiką (žr. apibrėžtį 2C1 laukelyje) pagal KRR kiekvieną ataskaitinių metų ketvirtį, kad būtų apskaičiuotas ir nurodytas šiame laukelyje metinis ketvirčių verčių vidurkis. </t>
  </si>
  <si>
    <t>Laukelis '4B6': padengimo likvidžiuoju turtu rodiklis turi būti didesnis arba lygus 1.</t>
  </si>
  <si>
    <t xml:space="preserve">Laukelis '4A7': sverto koeficientas turi būti nurodytas kaip dešimtainė trupmena, o ne procentais. Jo reikšmė turi būtų mažesnė arba lygi 1. </t>
  </si>
  <si>
    <t xml:space="preserve">Laukelis '4A16': bendro 1 lygio nuosavo kapitalo pakankamumo koeficientas turi būti didesnis arba lygus 0.0450. </t>
  </si>
  <si>
    <t xml:space="preserve">Laukelis '4A16': bendro 1 lygio nuosavo kapitalo pakankamumo koeficientas turi būti nurodytas kaip dešimtainė trupmena, o ne procentais. Jo reikšmė turi būtų mažesnė arba lygi 4.5000. </t>
  </si>
  <si>
    <t xml:space="preserve">Laukelis '4A18': bendra rizikos pozicija/bendras turtas turi būti nurodytas kaip dešimtainė trupmena, o ne procentais. Jo reikšmė turi būtų mažesnė arba lygi 2. </t>
  </si>
  <si>
    <t xml:space="preserve">. RIAD MFI -koodi: EKP:n luottolaitoksille antama tunnistekoodi (MFI-tunnus)
. Kaikkien RIAD-rekisterissä olevien MFI-tunnusten alussa on kaksikirjaiminen ISO-maakoodi. 
. Linkki EKP:n MFI-tunnusten hakukoneeseen: 
https://www.ecb.europa.eu/paym/html/midMFI.en.html
SRB-tunniste:
. SRB-tunniste on kansallisen kriisinratkaisuviranomaisen antama kansallinen tunnistekoodi, jonka alkua on muutettu kaksikirjaimisella ISO-maakoodilla, ellei kansallinen tunniste ala jo valmiiksi kaksikirjaimisella ISO-maakoodilla
</t>
  </si>
  <si>
    <t>Vastaus "Kyllä" laukaisee arviointiprosessin delegoidun asetuksen 10 artiklan kohdan 8 mukaisesti onko laitoksen riskiprofiili mahdollisesti suhteeton sen pienen koon kanssa.</t>
  </si>
  <si>
    <t>. ’Johdannaisella’ tarkoitetaan vakavaraisuusasetuksen liitteen II mukaisia johdannaisia (joihin eivät siis kuulu luottojohdannaiset). 
. ’Vähimmäisomavaraisuusastetta koskevalla menetelmällä’ tarkoitetaan tässä vakavaraisuusasetuksen 429 ja 429a artiklojen soveltamista tälle kentälle määriteltyihin johdannaisiin.</t>
  </si>
  <si>
    <t>. ’johdannainen’: ks. kenttä 2C1</t>
  </si>
  <si>
    <t xml:space="preserve">. ’määritystoimintojen osalta hyväksyttävillä veloilla’ tarkoitetaan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</si>
  <si>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’arvopaperikeskuksen toimintojen osalta johdannaisista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</si>
  <si>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Valitse  pudotusvalikosta</t>
  </si>
  <si>
    <t>. LEI koodin kirjainten tulee olla latinalaisesta aakkostosta.
. Solutyypin on oltava "teksti". Tämä on erityisen tärkeää silloin kun LEI koodi muodostuu vain numeroista.</t>
  </si>
  <si>
    <t xml:space="preserve">Valitse  pudotusvalikosta </t>
  </si>
  <si>
    <t>Jos tämän kentän arvo on ”Kyllä”, raportointilomake on täytettävä kokonaisuudessaan konsolidoidulla tasolla (ks. Lueminut-välilehden kohdan B ”Lomakkeen yleiset täyttöohjeet” kohta 7)
Valitse  pudotusvalikosta</t>
  </si>
  <si>
    <t>Jos tämän kentän arvo on ”Kyllä”, seuraavaan kenttään (1C4) on merkittävä ”Kyllä” tai ”Ei”. Jos tämän kentän arvo on ”Ei”, seuraavaan kenttään (1C4) on merkittävä ”Ei sovelleta”.
Valitse pudotusvalikosta</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</si>
  <si>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
Valitse pudotusvalikosta</t>
  </si>
  <si>
    <t>Jos tämän kentän arvo on ”Kyllä”, laitos voi vähentää määritystoimintaan liittyvät velat (ks. välilehti 3. Vähennykset – kohta A).
Valitse pudotusvalikosta</t>
  </si>
  <si>
    <t>Jos tämän kentän arvo on ”Kyllä”, laitos voi vähentää arvopaperikeskusten toimintaan liittyvät velat (ks. välilehti 3. Vähennykset – kohta B).
Valitse pudotusvalikosta</t>
  </si>
  <si>
    <t>Jos tämän kentän arvo on ”Kyllä”, laitos voi vähentää velat, jotka aiheutuvat asiakkaiden varojen tai omaisuuden hallussapidosta (ks. välilehti 3. Vähennykset – kohta C).
Valitse pudotusvalikosta</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</si>
  <si>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
Valitse pudotusvalikosta</t>
  </si>
  <si>
    <t>Jos tämän kentän arvo on ”Kyllä”, laitos voi vähentää edistämislainoista johtuvat velat (ks. välilehti 3. Vähennykset – kohta D).
Tämän mahdollisuuden mukaisesti velkoja vähentäviä laitoksia voidaan pyytää antamaan lisätietoja kelpoisuuden vahvistamiseksi.
Valitse pudotusvalikosta</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</si>
  <si>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
Valitse pudotusvalikosta</t>
  </si>
  <si>
    <t>Jos laitos on sulautunut toisen soveltamisalaan kuuluvan laitoksen kanssa viitepäivämäärän jälkeen (ks. kenttä 1E1), tähän kenttään on merkittävä ”Kyllä”.
Valitse pudotusvalikosta</t>
  </si>
  <si>
    <t>Laitoksen hallussa olevista johdannaissopimuksista (ks. määritelmä kentästä 2C1) määritystoimintojen osalta syntyvät hyväksyttävät velat (ks. määritelmä), vaikka ne kirjattaisiin taseen ulkopuolisiin eriin,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</si>
  <si>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arvopaperikeskuksen toimintojen osalta syntyvien hyväksyttävien velkojen (ks. määritelmä) neljännesvuosittainen arvo vakavaraisuusasetuksen mukaisesti niin, että neljänneslukujen vuosikeskiarvo lasketaan ja raportoidaan tähän kenttään.</t>
  </si>
  <si>
    <t>Johdannaissopimuksista (ks. määritelmä kentästä 2C1) syntyvät hyväksyttävät velat, jotka syntyvät asiakkaan varojen tai omaisuuden hallussapidon johdosta (ks. määritelmä) täytyy arvostaa vakavaraisuusasetuksen vähimmäisomavaraisuusastetta koskevan menetelmän (ks. määritelmä kentästä 2C1) mukaisesti neljännesvuosittaiseen arvoon niin, että kenttään määritellään ja raportoidaan neljänneslukujen vuosikeskiarvo.</t>
  </si>
  <si>
    <t>Johdannaissopimuksista (ks. määritelmä kentästä 2C1) edistämislainojen johdosta syntyvien hyväksyttävien velkojen (ks. määritelmä) vakavaraisuusasetuksen mukainen neljännesvuosittainen arvo. Kenttään määritellään ja raportoidaan neljänneslukujen vuosikeskiarvo.</t>
  </si>
  <si>
    <t>Johdannaissopimuksista (ks. määritelmä kentästä 2C1) laitosten suojajärjestelmän osalta hyväksytystä laitoksesta (ks. määritelmä) syntyvien hyväksyttävien velkojen (määritelmä vasemmalla) vakavaraisuusasetuksen mukainen neljännesvuosittainen arvo. Kenttään määritellään ja raportoidaan neljänneslukujen vuosikeskiarvo.</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</si>
  <si>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</si>
  <si>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syntyvien hyväksyttävien konsernin sisäisten velkojen (määritelmä vasemmalla) neljännesvuosittainen arvo. Kenttään määritellään ja raportoidaan neljänneslukujen vuosikeskiarvo.</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</si>
  <si>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</si>
  <si>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 Kenttä luodaan automaattisesti välilehti 1. Yleistiedot kentän 1C8 perusteella.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</si>
  <si>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Kenttä luodaan automaattisesti välilehti 1. Yleistiedot kentän 1C10 perusteella.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</si>
  <si>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
Valitse pudotusvalikosta</t>
  </si>
  <si>
    <t>Jos toimivaltainen viranomainen on myöntänyt laitokselle vapautuksen riski-indikaattorin soveltamisesta, asianomaiset riski-indikaattorit voidaan ilmoittaa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Valitse pudotusvalikosta</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</si>
  <si>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
Valitse pudotusvalikosta</t>
  </si>
  <si>
    <t>Sovelletaan samoja sääntöjä kuin kentälle 4A2
Valitse pudotusvalikosta</t>
  </si>
  <si>
    <t>.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Valitse pudotusvalikosta</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</si>
  <si>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
Valitse pudotusvalikosta</t>
  </si>
  <si>
    <t>.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Valitse pudotusvalikosta</t>
  </si>
  <si>
    <t>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Valitse pudotusvalikosta</t>
  </si>
  <si>
    <t xml:space="preserve">Valitse pudotusvalikosta </t>
  </si>
  <si>
    <t>Jos kenttä '4C2' on "Individual", niin pankkien väliset talletukset kokonaismäärän (4C7) on oltava alle laitoksen velat yhteensä (2A1)</t>
  </si>
  <si>
    <t>Kenttä 4B6: Maksuvalmiusasteen (LCR) on oltava suurempi tai yhtä suuri kuin 1.</t>
  </si>
  <si>
    <t>Kenttä 4A7: Vähimmäisomavaraisuusaste on raportoitava desimaalilukuna eikä prosenttilukuna. Sen arvon on oltava alle tai yhtä suuri kuin 100.</t>
  </si>
  <si>
    <t>Kenttä 4B6: Maksuvalmiusaste (LCR) on raportoitava desimaalilukuna eikä prosenttilukuna. Sen arvon on oltava alle tai yhtä suuri kuin 1.</t>
  </si>
  <si>
    <t>Kenttä 4A16: CET1 ydinpääomaasteen on oltava suurempi tai yhtä suuri kuin 0,0450</t>
  </si>
  <si>
    <t>Kenttä 4A16: CET1 ydinpääoma-aste on raportoitava desimaalilukuna eikä prosenttilukuna. Sen arvon on oltava alle tai yhtä suuri kuin 4,500.</t>
  </si>
  <si>
    <t>Kenttä 4A18: TRE/TA on raportoitava desimaalilukuna eikä prosenttilukuna. Sen arvon on oltava alle tai yhtä suuri kuin 2.</t>
  </si>
  <si>
    <t>vakausmaksu, joka on sama kuin kunkin yksittäisen laitoksen velkojen määrä, pois lukien omat varat, josta on vähennetty suojatut talletukset, suhteessa kaikkien osallistuvien jäsenvaltioiden alueella toimiluvan saaneiden laitosten velkojen kokonaismäärään, pois lukien omat varat, josta on vähennetty suojatut talletukset (vuotuinen perusvakausmaksu), ja</t>
  </si>
  <si>
    <t>• Muut olosuhteet, jotka on määritetty asetuksessa (EU) N:o 575/2013: riski-indikaattorit voidaan raportoida konsolidoidulla tasolla. Kyseisillä riski-indikaattoreilla konsolidoidulla tasolla saatua tulosta sovelletaan ryhmään kuuluvaan jokaiseen laitokseen kyseisen laitoksen riski-indikaattorien laskemiseksi.</t>
  </si>
  <si>
    <t>Välilehti</t>
  </si>
  <si>
    <t>Vakausmaksukausi</t>
  </si>
  <si>
    <t>Säännön tunnus</t>
  </si>
  <si>
    <t xml:space="preserve">. Kód RIAD MFI: Jedinečný identifikátor peňažných finančných inštitúcií ECB (ID MFI) úverovej inštitúcie
. Všetky kódy RIAD MFIsa začínajú 2-písmenovým ISO kódom krajiny. 
. Odkaz na vyhľadávací nástroj ECB pre ID MFI: 
https://www.ecb.europa.eu/paym/html/midMFI.en.html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</si>
  <si>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Odpoveď "áno" v tomto poli spustí proces posudzovania, či sa na inštitúciu vzťahuje článok 10 ods. 8 Delegovaného nariadenia týkajúce sa inštitúcií, ktoré potenciálne majú  rizikový profil neproporcionálny svojej malej veľkosti.</t>
  </si>
  <si>
    <t>. „deriváty“ sú deriváty podľa prílohy II k CRR (a preto sú z nich vylúčené úverové deriváty). 
. „metodika ukazovateľa finančnej páky“ v tomto prípade znamená uplatňovanie článku 429 a 429 (a)  CRR o rozsahu derivátov podľa vymedzenia pre toto pole.</t>
  </si>
  <si>
    <t>. „derivát“: pozri 2C1</t>
  </si>
  <si>
    <t>. „kvalifikované záväzky z derivátov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</si>
  <si>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.Všetky písmená kódu LEI musia byť uvedené v latinke.
.Formát bunky musí zostať ako „Text“. Toto je obzvlášť dôležité, ak kód LEI pozostáva iba z čísel.</t>
  </si>
  <si>
    <t xml:space="preserve">Vyberte prosím z rozbaľovacieho zoznamu. </t>
  </si>
  <si>
    <t>Ak je hodnota v tomto poli „Áno“, celý formulár hlásenia musí byť vyplnený informáciami na konsolidovanej úrovni (pozri č. 7 časti B „Všeobecné pokyny na vyplnenie formulára hlásenia“ v karte Prečítaj ma)
Vyberte prosím z rozbaľovacieho zoznamu.</t>
  </si>
  <si>
    <t>Ak je hodnota v tomto poli „Áno“, nasledujúce pole 1C4 musí byť zodpovedané pomocou „Áno“ alebo „Nie“. Ak je hodnota v tomto poli „Nie“, nasledujúce pole 1C4 musí byť vyplnené pomocou „Neuplatňuje sa“.
Vyberte prosím z rozbaľovacieho zoznamu.</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</si>
  <si>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
Vyberte prosím z rozbaľovacieho zoznamu.</t>
  </si>
  <si>
    <t>Ak je hodnota v tomto poli „Áno“, inštitúcia si môže odpočítať záväzky súvisiace s činnosťami CDCP (pozri tabuľku 3. Odpisy – časť B).
Vyberte prosím z rozbaľovacieho zoznamu.</t>
  </si>
  <si>
    <t>Ak je hodnota v tomto poli „Áno“, inštitúcia môže odpočítať záväzky, ktoré vznikajú z dôvodu držby aktív alebo peňažných prostriedkov klienta (pozri tabuľku 3. Odpisy – časť C).
Vyberte prosím z rozbaľovacieho zoznamu.</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</si>
  <si>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</si>
  <si>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
Vyberte prosím z rozbaľovacieho zoznamu</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</si>
  <si>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</si>
  <si>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sa inštitúcia zlúčila s inou inštitúciou, ktorá patrí do rozsahu pôsobnosti, po referenčnom dátume (pozri 1E1), v tomto poli má byť uvedené „áno“.
Vyberte prosím z rozbaľovacieho zoznamu.</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</si>
  <si>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 štvrťročne za referenčný rok, aby sa v tomto poli vypočítal a vykázal ročný priemer štvrťročných hodnôt.</t>
  </si>
  <si>
    <t>Kvalifikované záväzky súvisiace s činnosťami CDCP (pozri vymedzenie) vyplývajúce z derivátových zmlúv (pozri vymedzenie v 2C1) z CRR štvrťročne za referenčný rok, aby sa v tomto poli vypočítal a vykázal ročný priemer štvrťročných hodnôt.</t>
  </si>
  <si>
    <t xml:space="preserve">Kvalifikované záväzky, ktoré vznikajú z dôvodu držby aktív alebo peňažných prostriedkov klienta (pozri vymedzenie), vyplývajúce z derivátových zmlúv musia byť ocenené v súlade s metodikou ukazovateľa finančnej páky (pozri vymedzenie v 2C1) z CRR štvrťročne za referenčný rok, aby sa v tomto poli vypočítal a vykázal ročný priemer štvrťročných hodnôt. </t>
  </si>
  <si>
    <t>Kvalifikované záväzky, ktoré vyplývajú z podporných úverov (pozri vymedzenie), vyplývajúce z derivátových zmlúv (pozri vymedzenie v 2C1) z CRR štvrťročne za referenčný rok, aby sa v tomto poli vypočítal a vykázal ročný priemer štvrťročných hodnôt.</t>
  </si>
  <si>
    <t>Kvalifikované záväzky IPS (podľa vymedzenia vľavo), ktoré vznikajú u kvalifikovaného člena IPS (pozri vymedzenie) vyplývajúce z derivátových zmlúv (pozri vymedzenie v 2C1) z CRR štvrťročne za referenčný rok, aby sa v tomto poli vypočítal a vykázal ročný priemer štvrťročných hodnôt.</t>
  </si>
  <si>
    <t xml:space="preserve">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 Musia byť ocenené v súlade s metodikou ukazovateľa finančnej páky (pozri vymedzenie v 2C1) z CRR štvrťročne za referenčný rok, aby sa v tomto poli vypočítal a vykázal ročný priemer štvrťročných hodnôt. </t>
  </si>
  <si>
    <t>Kvalifikované záväzky v rámci skupiny (podľa vymedzenia vľavo) vyplývajúce z derivátových zmlúv (pozri vymedzenie v 2C1) z CRR štvrťročne za referenčný rok, aby sa v tomto poli vypočítal a vykázal ročný priemer štvrťročných hodnôt.</t>
  </si>
  <si>
    <t xml:space="preserve">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 Musia byť ocenené v súlade s metodikou ukazovateľa finančnej páky (pozri vymedzenie v 2C1) z CRR štvrťročne za referenčný rok, aby sa v tomto poli vypočítal a vykázal ročný priemer štvrťročných hodnôt. </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</si>
  <si>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</si>
  <si>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</si>
  <si>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
Vyberte prosím z rozbaľovacieho zoznamu.</t>
  </si>
  <si>
    <t>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Vyberte prosím z rozbaľovacieho zoznamu.</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</si>
  <si>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
Vyberte prosím z rozbaľovacieho zoznamu.</t>
  </si>
  <si>
    <t>Uplatňujú sa rovnaké pravidlá ako pre 4A2
Vyberte prosím z rozbaľovacieho zoznamu.</t>
  </si>
  <si>
    <t>.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Vyberte prosím z rozbaľovacieho zoznamu.</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</si>
  <si>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
Vyberte prosím z rozbaľovacieho zoznamu.</t>
  </si>
  <si>
    <t>.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Vyberte prosím z rozbaľovacieho zoznamu.</t>
  </si>
  <si>
    <t>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Vyberte prosím z rozbaľovacieho zoznamu.</t>
  </si>
  <si>
    <t>Vyberte prosím z rozbaľovacieho zoznamu.</t>
  </si>
  <si>
    <t>Pole 4B6: LCR musí byť väčší alebo rovný 1.</t>
  </si>
  <si>
    <t>Pole 4A7: Ukazovateľ finančnej páky by sa mal uviesť ako desatinné miesto a nie ako percento. Jeho hodnota by mala byť menšia alebo rovná 1.</t>
  </si>
  <si>
    <t>Pole 4B6: Ukazovateľ LCR by sa mal uviesť ako desatinné miesto a nie ako percento. Jeho hodnota by mala byť menšia alebo rovná 100.</t>
  </si>
  <si>
    <t>Pole 4A16: Ukazovateľ CET1 by mal byť väčší alebo rovný 0,0450.</t>
  </si>
  <si>
    <t>Pole 4A16: Ukazovateľ CET1 by sa mal uvádzať ako desatinné miesto a nie ako percento. Jeho hodnota by mala byť menšia alebo rovná 4,5000.</t>
  </si>
  <si>
    <t>Pole 4A18: TRE/TA by sa mal uvádzať ako desatinné miesto a nie ako percento. Jeho hodnota by mala byť menšia alebo rovná 2.</t>
  </si>
  <si>
    <t>Sellele väljale "Jah" vastamine käivitab protsessi, mille käigus hinnatakse, kas asutuse suhtes kohaldatakse delegeeritud määruse artikli 10 lõike 8 sätteid asutuste kohta, mille potentsiaalne riskiprofiil on ebaproportsionaalne nende väiksuse suhtes.</t>
  </si>
  <si>
    <t>. „Tuletisinstrument“ on tuletisinstrumendid kapitalinõuete määruse lisa II tähenduses (ja seega välistatakse krediidituletisinstrumendid). 
. „Finantsvõimenduse määra metoodika“ tähendab siin kapitalinõuete määrust ja eelkõige selle artikli 429 ja 429a rakendamist tuletisinstrumentide kohaldamisalal, nagu on määratletud selle välja jaoks.</t>
  </si>
  <si>
    <t>. „tuletisinstrument“: vt 2C1</t>
  </si>
  <si>
    <t xml:space="preserve">. „Kliirimistegevusega seotud kvalifitseeruvad kohustused“ on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</si>
  <si>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„Väärtpaberite keskdepositooriumi tegevusega seotud tuletisinstrumentides tulenevad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</si>
  <si>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LEI-koodi tähed peavad olema ladina tähestikus.
. Lahtri vorming peab jääma "Tekstiks". See on eriti oluline, kui LEI-kood koosneb ainult numbritest.</t>
  </si>
  <si>
    <t>Kui krediidiasutus või investeerimisühing liitus teise kohaldamisalasse jääva asutusega pärast aruandekuupäeva (vt 1E1), peab selle välja vastus olema "Jah".
Valige rippmenüüst</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</si>
  <si>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</si>
  <si>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Krediidiasutuse või investeerimisühingu hoitavate tuletisinstrumentidest (vt määratlust punktis 2C1) tulenevate kliirimistegevusega seotud kvalifitseeruvaid kohustusi (vt määratlusi) tuleb hinnata finantsvõimenduse määra metoodikaga võrdlusaasta kohta kvartaalselt, nii et kvartali väärtuste aasta keskmine arvutatakse ja esitatakse sellel väljal (vt määratlust punktis 2C1), isegi kui neid hoitakse riiklike raamatupidamisstandardite kohaselt bilansiväliselt.</t>
  </si>
  <si>
    <t xml:space="preserve">Väärtpaberite keskdepositooriumi tegevustega (vt määratlust) seotud kvalifitseeruvad kohustused, mis tulenevad tuletisinstrumentide lepingutest, tuleb hinnata vastavalt kapitalinõuete finantsvõimenduse määramise metoodikale (vt määratlust punktis 2C1) vaatlusaasta kohta kvartaalselt, nii et aasta keskmine kvartali väärtused arvutatakse ja esitatakse sellel väljal. </t>
  </si>
  <si>
    <t>Kliendi tuletisinstrumendilepingutest pärinevate varade või raha (vt määratlust) hoidmisest tulenevad kvalifitseeruvad kohustused tuleb hinnata vastavalt kapitalinõuete finantsvõimenduse määramise metoodikale (vt määratlust punktis 2C1) võrdlusaasta kohta kvartaalselt, nii et selles väljas arvutatakse ja esitatakse kvartaliandmete aasta keskmine.</t>
  </si>
  <si>
    <t>Tuletisinstrumendilepingutest pärinevatest tugilaenudest (vt määratlust) tulenevad kvalifitseeruvad kohustused (vt määratlust) tuleb hinnata vastavalt kapitalinõuete finantsvõimenduse määramise metoodikale (vt määratlust punktis 2C1) vaatlusaasta kohta kvartaalselt, nii et kvartaalsete väärtuste aasta keskmine arvutatakse ja esitatakse sellel väljal.</t>
  </si>
  <si>
    <t>Tuletisinstrumendilepingutest (vt määratlus punktis 2C1) pärinevatest kvalifitseeruvatest IPS liikmetest (vt määratlus) tulenevad kvalifitseeruvad IPS-kohustused (vt määratlus vasakul) tuleb hinnata vastavalt kapitalinõuete määruse finantsvõimenduse määra metoodikale kvartaalselt võrdlusaastaks, nii et sellel väljal arvutatakse ja esitatakse kvartaliandmete aasta keskmine.</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</si>
  <si>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 Seda tuleb hinnata vastavalt finantsvõimenduse määra metoodikale (vaata määratlust punktis 2C1) võrdlusaasta kvartaalselt, nii et kvartali väärtuste aasta keskmine arvutatakse ja esitatakse selles väljas.</t>
  </si>
  <si>
    <t>Tuletisinstrumendilepingutest (vt määratlust punktis 2C1) tulenevad kvalifitseeruvad kontsernisisesed kohustusi (vt määratlust vasakul) tuleb vastavalt kapitalinõuete finantsvõimenduse määramise metoodikale (vt määratlust punktis 2C1) hinnata vaatlusaasta kvartaalsel alusel, nii et kvartaalsete väärtuste aasta keskmine oleks arvutatud ja esitatud selles väljas.</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</si>
  <si>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 Seda tuleb hinnata vastavalt finantsvõimenduse määra metoodikale (vaata määratlust punktis 2C1) võrdlusaasta kvartaalselt, nii et kvartali väärtuste aasta keskmine arvutatakse ja esitatakse selles väljas.</t>
  </si>
  <si>
    <t>Väli 4B6: Likviidsuskattekordaja peab olema suurem või võrdne kui 1.</t>
  </si>
  <si>
    <t>Väli 4A7: Finantsvõimenduse määra peab esitama kümnendkohana, mitte protsendina. Selle väärtus peab olema väiksem või võrdne kui 1.</t>
  </si>
  <si>
    <t>Väli 4B6: Likviidsuskattekordaja peab esitama kümnendkohana, mitte protsendina. Selle väärtus peab olema väiksem või võrdne kui 100.</t>
  </si>
  <si>
    <t>Väli 4A16: CET1 riskinäitaja peab olema suurem või võrdne kui 0.0450.</t>
  </si>
  <si>
    <t>Väli 4A16: CET1 riskinäitajat peab esitama kümnendkohana, mitte protsendina. Selle väärtus peab olema väiksem või võrdne kui 4.5000.</t>
  </si>
  <si>
    <t>Väli 4A18: TRE/TA peab esitama kümnendkohana, mitte protsendina. Selle väärtus peab olema väiksem või võrdne kui 2.</t>
  </si>
  <si>
    <t>Rispondendo "Si" a questo campo si avvierà il processo per valutare se l'Articolo 10 (8) del Regolamento Delegato concernente le istituzioni con un profilo potenzialmente sproporzionato rispetto alla loro piccola dimensione, trova applicazione nei confronti dell'istituzione.</t>
  </si>
  <si>
    <t>. “Derivati”, i derivati secondo l’allegato II del CRR (ed esclude quindi i derivati su crediti). 
. “Metodologia di calcolo del coefficiente di leva finanziaria”, fa riferimento all’applicazione dell’articolo 429 e 429 a del CRR ai derivati, secondo la definizione relativa a questo campo.</t>
  </si>
  <si>
    <t xml:space="preserve">. “passività ammissibili legate alle attività di compensazione”, passività legate alle attività di compensazione, secondo la definizione dell’articolo 2, paragrafo 3  del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</si>
  <si>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“Passività ammissibili risultanti da derivati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</si>
  <si>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Le lettere che compongono il codice LEI devono essere in alfabeto latino.
. È necessario che la cella rimanga in formato "testo". Ciò è di particolare importanza quando il codice LEI si compone unicamente di numeri.</t>
  </si>
  <si>
    <t>Nel caso in cui l’ente si sia fuso con un altro ente interessato dopo la data di riferimento (cfr. 1E1), questo campo deve essere compilato indicando “Sì”.
Selezionare dal menù a discesa</t>
  </si>
  <si>
    <t>Passività ammissibili legate alle attività di compensazione (cfr. la definizione) risultanti da contratti derivati​ (cfr. la definizione di cui a 2C1), anche se iscritte fuori bilancio secondo i principi contabili nazionali detenuti dall’ente, devono essere valutate in base alla metodologia di calcolo del coefficiente di leva finanziaria (cfr. la definizione di cui a 2C1) del CRR su base trimestrale per l'anno di riferimento in modo che una media annuale dei valori trimestrali venga calcolata e riportata in questo campo.</t>
  </si>
  <si>
    <t>Le passività ammissibili legate alle attività di un CSD (cfr. definizione) risultanti da contratti derivati (secondo la definizione riportata in 2C1) del CRR su base trimestrale per l’anno di riferimento in modo che una media annuale dei valori trimestrali venga calcolata e segnalata in questo campo.</t>
  </si>
  <si>
    <t>Passività ammissibili scaturite dalla detenzione delle attività o liquidità della clientela (cfr. la definizione) risultanti da contratti derivati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</si>
  <si>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ammissibili risultanti da prestiti agevolati (cfr. la definizione) derivanti da contratti derivati (cfr. la definizione di cui a 2C1) del CRR su base trimestrale per l’anno di riferimento in modo che una media annuale dei valori trimestrali venga calcolata e segnalata in questo campo.</t>
  </si>
  <si>
    <t>Passività ammissibili di un IPS (come definito a sinistra) che scaturiscono da un membro ammissibile di un IPS (cfr. la definizione) risultanti da contratti derivati (cfr. definizione in 2C1) del CRR su base trimestrale per l’anno di riferimento in modo che una media annuale dei valori trimestrali venga calcolata e segnalata in questo campo</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</si>
  <si>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</si>
  <si>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infragruppo ammissibili (come definito a sinistra) risultanti da contratti derivati (cfr. la definizione in 2C1) del CRR su base trimestrale per l’anno di riferimento in modo che una media annuale dei valori trimestrali venga calcolata e segnalata in questo campo.</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</si>
  <si>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</si>
  <si>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Campo 4B6: il LCR deve essere maggiore o uguale a 1.</t>
  </si>
  <si>
    <t>Campo 4A7: il leverage ratio dovrebbe essere riportato in valori decimali e non in termini percentuali. Il suo valore dovrebbe essere inferiore o uguale a 1.</t>
  </si>
  <si>
    <t>Campo 4B6: il LCR dovrebbe essere riportato in valori decimali e non in termini percentuali. Il suo valore dovrebbe essere inferiore o uguale a 100.</t>
  </si>
  <si>
    <t>Campo 4A16: il rapporto CET1 dovrebbe essere maggiore o uguale a 0,0450.</t>
  </si>
  <si>
    <t>Campo 4A16: il rapporto CET1 dovrebbe essere riportato in valori decimali e non in termini percentuali. Il suo valore dovrebbe essere inferiore o uguale a 4,5000.</t>
  </si>
  <si>
    <t>Campo 4A18: il rapporto TRE/TA dovrebbe essere riportato in valori decimali e non in termini percentuali. Il suo valore dovrebbe essere inferiore o uguale a 2.</t>
  </si>
  <si>
    <t>Decisione che determina il contributo annuale: le autorità nazionali di risoluzione notificheranno agli enti  in scope al SRF i loro contributi ex ante annuali entro il 1° maggio 2021 (Note a piè di pagina 7).</t>
  </si>
  <si>
    <t>Η επιλογή της τιμής "Ναι" σε αυτό το πεδίο θα ενεργοποιήσει τη διαδικασία αξιολόγησης εάν το άρθρο 10 παράγραφος 8 του κατ 'εξουσιοδότηση κανονισμού, αναφορικά με ιδρύματα που ενδέχεται να έχουν προφίλ κινδύνου δυσανάλογο με το μικρό τους μέγεθος, ισχύει για το ίδρυμα.</t>
  </si>
  <si>
    <t>. Ως «παράγωγα» νοούνται τα παράγωγα σύμφωνα με το παράρτημα II του ΚΚΑ (και ως εκ τούτου εξαιρούνται τα πιστωτικά παράγωγα). 
. Ως «μεθοδολογία του δείκτη μόχλευσης» νοείται εν προκειμένω η εφαρμογή του άρθρου 429 και 429α ΚΚΑ σχετικά με το πεδίο εφαρμογής των παραγώγων, όπως ορίζονται για το παρόν πεδίο.</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</si>
  <si>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κανονισμού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αριθ.648/2012], καθώς και να επενδύει τους χρηματοοικονομικούς πόρους του σύμφωνα με το άρθρο 47 του εν λόγω κανονισμού [Κανονισμός (ΕΕ) αριθ.648/2012].
. «παράγωγα» και «μέθοδος του δείκτη μόχλευσης»: βλέπε 2C1 </t>
  </si>
  <si>
    <t>. Ως «επιλέξιμα στοιχεία παθητικού που προκύπτουν από παράγωγα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</si>
  <si>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.Τα γράμματα του κώδικα LEI πρέπει να καταχωρηθούν με λατινικό αλφάβητο.
.Η μορφοποίηση του κελιού πρέπει να παραμείνει ως "Κείμενο" (text). Αυτό έχει ιδιαίτερη σημασία όταν ο κωδικός LEI αποτελείται μόνο από αριθμούς.</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</si>
  <si>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</si>
  <si>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σχετίζονται με δραστηριότητες ΚΑΤ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</si>
  <si>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</si>
  <si>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προκύπτουν από προνομιακά δάνεια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</si>
  <si>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</si>
  <si>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</si>
  <si>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ενδοομιλικά στοιχεία παθητικού (όπως ορίζονται στα αριστερά) που προκύπτουν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</si>
  <si>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 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</si>
  <si>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Πεδίο 4B6: Ο δείκτης κάλυψης ρευστότητας (LCR) θα πρέπει να είναι μεγαλύτερος ή ίσος με 1.</t>
  </si>
  <si>
    <t>Πεδίο 4A7: Ο δείκτης μόχλευσης θα πρέπει να αναφέρεται ως δεκαδικός και όχι ως ποσοστό. Η τιμή του πρέπει να είναι μικρότερη ή ίση με 1.</t>
  </si>
  <si>
    <t>Πεδίο 4B6:  Ο δείκτης κάλυψης ρευστότητας (LCR) θα πρέπει να αναφέρεται ως δεκαδικός και όχι ως ποσοστό. Η τιμή του πρέπει να είναι μικρότερη ή ίση με 100.</t>
  </si>
  <si>
    <t>Πεδίο 4A16: Ο δείκτης CET1 θα πρέπει να είναι μεγαλύτερος ή ίσος με 0,0450.</t>
  </si>
  <si>
    <t>Πεδίο 4A16: Ο δείκτης CET1 πρέπει να αναφέρεται ως δεκαδικός και όχι ως ποσοστό. Η τιμή του πρέπει να είναι μικρότερη ή ίση με 4.5000.</t>
  </si>
  <si>
    <t xml:space="preserve"> Πεδίο 4A18: Ο λόγος  του συνολικού ανοίγματος σε κίνδυνο προς το σύνολο ενεργητικού (TRE/TA) θα  πρέπει να αναφέρεται ως δεκαδικό και όχι ως ποσοστό. Η τιμή του πρέπει να είναι μικρότερη ή ίση με 2.</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</si>
  <si>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(Υποσημείωση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</si>
  <si>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(Υποσημείωση 6). </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</si>
  <si>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(Υποσημείωση 6).</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</si>
  <si>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2021 (Υποσημείωση 7).</t>
  </si>
  <si>
    <t xml:space="preserve">. RIAD-Code: Eindeutiger Identifizierungscode der EZB für monetäre Finanzinstitute
. Alle  RIAD-Codes beginnen mit dem zweistelligen ISO-Ländercode. 
. Link zur Suchmaschine der EZB für RIAD-IDs: 
https://www.ecb.europa.eu/paym/html/midMFI.en.html
Identifizierungscode des Einheitlichen Abwicklungsausschusses:
. Der Identifizierungscode des Einheitlichen Abwicklungsausschusses ist die von der nationalen Abwicklungsbehörde zugewiesene nationale Kennziffer, am Anfang ergänzt mit dem zweistelligen ISO-Ländercode, sofern die nationale Kennung nicht bereits mit dem zweistelligen ISO-Ländercode beginnt.
</t>
  </si>
  <si>
    <t>Wird dieses Feld mit "Ja" beantwortet, wird das Verfahren zur Beurteilung, ob ein Institut gemäß Artikel 10 Absatz 8 Delegierte Verordnung ein Risikoprofil aufweist, welches möglicherweise unverhältnismäßig zu seiner geringen Größe ist, angestoßen.</t>
  </si>
  <si>
    <t>. „Derivate“ bezeichnet Derivate gemäß Anhang II der Eigenmittelverordnung (demzufolge sind Kreditderivate ausgenommen). 
. Die „Methode zur Berechnung der Verschuldungsquote“ bezeichnet hier die Anwendung von Artikel 429 und 429a der Eigenmittelverordnung auf den Anwendungsbereich der Derivate nach der Begriffsbestimmung in diesem Feld.</t>
  </si>
  <si>
    <t xml:space="preserve">. „Relevante Verbindlichkeiten im Zusammenhang mit Clearing-Tätigkeiten“ bezeichnen Verbindlichkeiten im Zusammenhang mit Clearing-Tätigkeiten gemäß Artikel 2 Nummer 3 der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</si>
  <si>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„Relevante Verbindlichkeiten aus Derivaten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</si>
  <si>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</si>
  <si>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Bitte wählen Sie aus dem Drop-down-Menü.</t>
  </si>
  <si>
    <t>In diesem Feld kann das Institut seinen RIAD-Code angeben. Identifizierungscode des Einheitlichen Abwicklungsausschusses: Zu verwenden, wenn kein RIAD-Code verfügbar ist.</t>
  </si>
  <si>
    <t>. Die Buchstaben des LEI-Codes müssen alle im lateinischen Alphabet sein.
. Das Format der Zelle muss als „Text“ beibehalten werden. Dies ist besonders wichtig, wenn der LEI-Code nur aus Zahlen besteht.</t>
  </si>
  <si>
    <t xml:space="preserve">Bitte wählen Sie aus dem Drop-down-Menü. </t>
  </si>
  <si>
    <t>Wenn der Wert in diesem Feld „Ja“ lautet, müssen in dem gesamten Meldeformular Informationen auf konsolidierter Ebene angegeben werden (siehe Nr. 7 des Abschnitts B „Allgemeine Anweisungen für das Ausfüllen des Meldeformulars“ im Reiter „Lies mich“).
Bitte wählen Sie aus dem Drop-down-Menü.</t>
  </si>
  <si>
    <t>Wenn in diesem Feld „Ja“ angegeben wird, muss das folgende Feld 1C4 mit „Ja“ oder „Nein“ beantwortet werden. Wenn der Wert in diesem Feld „Nein“ lautet, muss im folgenden Feld 1C4 „Nicht zutreffend“ eingegeben werden.
Bitte wählen Sie aus dem Drop-down-Menü.</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</si>
  <si>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
Bitte wählen Sie aus dem Drop-down-Menü.</t>
  </si>
  <si>
    <t>Wenn in diesem Feld „Ja“ eingetragen ist, kann das Institut die Verbindlichkeiten im Zusammenhang mit Clearing-Tätigkeiten abziehen (siehe Reiter 3. Abzüge – Abschnitt A).
Bitte wählen Sie aus dem Drop-down-Menü.</t>
  </si>
  <si>
    <t>Wenn der Wert in diesem Feld „Ja“ lautet, kann das Institut die Verbindlichkeiten im Zusammenhang mit Tätigkeiten eines Zentralverwahrer abziehen (siehe Reiter 3. Abzüge – Abschnitt B).
Bitte wählen Sie aus dem Drop-down-Menü.</t>
  </si>
  <si>
    <t>Wenn der Wert in diesem Feld „Ja“ lautet, kann das Institut die Verbindlichkeiten abziehen, die durch die Verwaltung von Kundenvermögen oder Kundengeldern entstehen (siehe Reiter 3. Abzüge – Abschnitt C).
Bitte wählen Sie aus dem Drop-down-Menü.</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</si>
  <si>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
Bitte wählen Sie aus dem Drop-down-Menü.</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</si>
  <si>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
Bitte wählen Sie aus dem Drop-down-Menü.</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</si>
  <si>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
Bitte wählen Sie aus dem Drop-down-Menü.</t>
  </si>
  <si>
    <t>Sofern ein Zusammenschluss des Instituts mit einem anderen Institut im Geltungsbereich nach dem Stichtag (siehe Feld 1E1) stattfand, ist in diesem Feld „Ja“ anzugeben.
Bitte wählen Sie aus dem Drop-down-Menü.</t>
  </si>
  <si>
    <t>Relevante Verbindlichkeiten im Zusammenhang mit Clearing-Tätigkeiten (siehe Definition), die sich aus Derivaten ergeben, selbst wenn diese im Rahmen nationaler Rechnungslegungsstandards außerbilanziell gebucht werden,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</si>
  <si>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Tätigkeiten eines Zentralverwahrers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</si>
  <si>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die durch das Halten von Kundenvermögen oder Kundengeldern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</si>
  <si>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Förderdarlehen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</si>
  <si>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aus institutsbezogenen Sicherungssystemen (siehe Definition auf der linken Seite), die sich in Zusammenhang mit einem qualifizierten Mitglied eines institutsbezogenen Sicherungssystems (siehe Definition) und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</si>
  <si>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Vermögenswert im Zusammenhang mit institutsbezogenen Sicherungssystemen, wie er von dem Partnermitglied des institutsbezogenen Sicherungssystems (als Verbindlichkeit)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 bewertet wurde, abziehen. Der Betrag muss im Einklang mit der in der Eigenmittelverordnung festgelegten Verschuldungsquote (siehe Definition in 2C1) für das Bezugsjahr auf Quartalsbasis bewertet werden, sodass in diesem Feld ein jährlicher Durchschnitt der vierteljährlichen Werte berechnet und für dieses Feld gemeldet wird.</t>
  </si>
  <si>
    <t>Relevante gruppeninterne Verbindlichkeiten (nach der Definition auf der linken Seite),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</si>
  <si>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gruppeninternen Vermögenswert, wie er von der gruppeninternen Gegenpartei (als Verbindlichkeit) unter Berücksichtigung der derivativen Anpassung und der „derivativen Untergrenze“ derselben gruppeninternen Gegenpartei (Schritte in den Unterabschnitten F.i und F.ii, aus denen sich der Betrag der relevanten gruppeninternen Verbindlichkeiten ergibt) bewertet wurde, abziehen. Der Betrag muss im Einklang mit der in der Eigenmittelverordnung festgelegtenVerschuldungsquote (siehe Definition in 2C1) für das Bezugsjahr auf Quartalsbasis bewertet werden, sodass in diesem Feld ein jährlicher Durchschnitt der vierteljährlichen Werte berechnet und für dieses Feld gemeldet wird.</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</si>
  <si>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Feld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
Bitte wählen Sie aus dem Drop-down-Menü.</t>
  </si>
  <si>
    <t>. Das Feld wird automatisch auf der Grundlage des Felds 1C10 in Reiter „1. Allgemeine Angaben“ generiert. 
. Hypothekenkreditinstitute kommen ebenfalls für Pauschalen für kleine Institute infrage (siehe Feld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Die Abwicklungsbehörde könnte aber nach der Beurteilung des Risikoprofils zusätzliche Informationen anfordern und die Institute könnten möglicherweise gebeten werden, das vollständige Meldeformular auszufüllen (Reiter 1 bis 4).
Bitte wählen Sie aus dem Drop-down-Menü.</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</si>
  <si>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
Bitte wählen Sie aus dem Drop-down-Menü.</t>
  </si>
  <si>
    <t>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Bitte wählen Sie aus dem Drop-down-Menü.</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</si>
  <si>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
Bitte wählen Sie aus dem Drop-down-Menü.</t>
  </si>
  <si>
    <t>Es gelten die gleichen Regeln wie für 4A2.
Bitte wählen Sie aus dem Drop-down-Menü.</t>
  </si>
  <si>
    <t>.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Bitte wählen Sie aus dem Drop-down-Menü.</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</si>
  <si>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
Bitte wählen Sie aus dem Drop-down-Menü.</t>
  </si>
  <si>
    <t>.„Ja“ bedeutet, dass die zuständige Behörde dem Institut eine Ausnahme von der Meldung der Indikatoren Interbankendarlehen und ‑einlagen zum Stichtag unter den in der Eigenmittelverordnung definierten Umständen gewährt hat.
.„Nein“ bedeutet, dass dem Institut keine solche Ausnahme gewährt wurde. Folglich muss der Wert im untenstehenden Feld 4C2 „Einzelebene“ heißen und der Wert in den Feldern 4C3 bis 4C5 frei bleiben. Zudem muss das Institut in den Feldern 4C6 und 4C7 den Risikoindikator zum Stichtag auf der Einzelebene der Rechtsperson melden.
Bitte wählen Sie aus dem Drop-down-Menü.</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</si>
  <si>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
Bitte wählen Sie aus dem Drop-down-Menü.</t>
  </si>
  <si>
    <t xml:space="preserve">Bitte wählen Sie aus dem Drop-down-Menü </t>
  </si>
  <si>
    <t>Feld 4B6: Die LCR sollte größer oder gleich 1 sein.</t>
  </si>
  <si>
    <t>Feld 4A7: Die Verschuldungsquote (Leverage Ratio) ist als Dezimalzahl und nicht als Prozentsatz anzugeben. Sein Wert sollte kleiner oder gleich 1 sein.</t>
  </si>
  <si>
    <t>Feld 4B6: Die LCR ist als Dezimalzahl und nicht als Prozentsatz anzugeben. Sein Wert sollte kleiner oder gleich 100 sein.</t>
  </si>
  <si>
    <t>Feld 4A16: Die harte Kernkapitalquote (CET1-Verhältnis) sollte größer oder gleich 0,0450 sein.</t>
  </si>
  <si>
    <t>Feld 4A16: Die harte Kernkapitalquote (CET1-Verhältnis) ist als Dezimalzahl und nicht als Prozentsatz anzugeben. Sein Wert sollte kleiner oder gleich 4,5000 sein.</t>
  </si>
  <si>
    <t>Feld 4A18: Die Gesamtrisikoexponierung dividiert durch die Summe der Vermögenswerte (TRE/TA) ist als Dezimalzahl und nicht als Prozentsatz anzugeben. Sein Wert sollte kleiner oder gleich 2 sein.</t>
  </si>
  <si>
    <t xml:space="preserve">Einreichungsfrist: Das vollständige Meldeformular muss der nationalen Abwicklungsbehörde in Übereinstimmung mit den von dieser Behörde festgelegten Modalitäten (Fußnote 3) übermittelt werden. </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</si>
  <si>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 6). </t>
  </si>
  <si>
    <t>Werden die der nationalen Abwicklungsbehörde übermittelten Informationen bzw. Daten aktualisiert oder korrigiert, sind die Aktualisierungen bzw. Korrekturen der nationalen Abwicklungsbehörde unverzüglich zu übermitteln (Fußnote 3). In diesen Fällen passt der Ausschuss für die einheitliche Abwicklung den jährlichen Beitrag entsprechend den aktualisierten Informationen bei der Berechnung des jährlichen Beitrags des betreffenden Instituts für den nächsten Beitragszeitraum an (Fußnote 6).</t>
  </si>
  <si>
    <t>Entscheidung über die Festlegung des jährlichen Beitrags: Die nationalen Abwicklungsbehörden werden die Institute im Geltungsbereich des einheitlichen Abwicklungsfonds bis spätestens zum 1. Mai 2021 über ihre im Voraus zu entrichtenden Beiträge unterrichten (Fußnote 7).</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</si>
  <si>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2020 verfügbar ist (sofern in den Anleitungen nicht ausdrücklich ein anderer Stichtag für ein bestimmtes Feld angegeben ist). Handelt es sich bei dem Bilanzstichtag des Instituts um den 31. Dezember, so ist der Stichtag für das vorliegende Meldeformular der 31. Dezember 2019, vorausgesetzt, der Jahresabschluss vom 31. Dezember 2019 ist festgestellt worden. Handelt es sich bei dem Bilanzstichtag des Instituts um den 31. März, so ist der Stichtag für das vorliegende Meldeformular der 31. März 2020, vorausgesetzt, der Jahresabschluss vom 31. März 2020 ist festgestellt worden (Fußnote 3).</t>
  </si>
  <si>
    <t xml:space="preserve">. Code IFM de la base de données RIAD: Identifiant unique des établisements financières monétaires de la BCE (ID IFM) de l’établissement de crédit
. Tous les codes IFM de la base de données RIAD commencent par le code pays ISO de 2 lettres. 
. Lien vers le moteur de recherche des ID IFM de la BCE: 
https://www.ecb.europa.eu/paym/html/midMFI.en.html
Identifiant CRU:
. L’identifiant CRU est le code d’identification nationale attribué par l’autorité de résolution nationale précédé du code pays ISO à 2 lettres, à moins que l’identifiant national ne commence déjà par le code pays ISO à 2 lettres
</t>
  </si>
  <si>
    <t xml:space="preserve">Répondre "Oui" dans ce champ va déclencher la vérification de l'application à l'établissement de l'article 10, paragraphe 8, du règlement délégué concernant les établissements ayant potentiellement un profil de risque disproportionné par rapport à leur petite taille. </t>
  </si>
  <si>
    <t>. «dérivés»: dérivés au sens de l’annexe II du CRR (et donc sans tenir compte des dérivés de crédit). 
. La «méthodologie de ratio de levier» signifie, en l’espèce, l’application des articles 429 et 429 bis du CRR aux dérivés tels que définis pour ce champ.</t>
  </si>
  <si>
    <t>. «passifs éligibles découlant d'instruments dérivés se rapportant aux activités d’un DCT»: les passifs se rapportant aux activités d’un dépositaire central de titres, y compris les passifs envers des participants ou des prestataires de services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</si>
  <si>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Seul l'alphabet latin est utilisé pour les lettres du code LEI.
. Le format de la cellule doit rester au format "texte". Cela est d'autant plus important si le code LEI ne contient que des nombres.</t>
  </si>
  <si>
    <t>Veuillez utiliser le menu déroulant.</t>
  </si>
  <si>
    <t>Si la valeur de ce champ est «Oui», la totalité du formulaire de déclaration doit être remplie avec des informations au niveau consolidé (voir nº 7 de la section B «Instructions générales pour remplir le formulaire», dans l’onglet Lisez-moi)
Veuillez utiliser le menu déroulant.</t>
  </si>
  <si>
    <t>Si la valeur de ce champ est «Oui», il doit être répondu par «Oui» ou par «Non» au champ suivant 1C4. Si la valeur de ce champ est «Non», le champ suivant 1C4 doit être rempli avec «Non applicable».
Veuillez utiliser le menu déroulant.</t>
  </si>
  <si>
    <t>Si la valeur de ce champ est «Oui»: 
a) l’établissement peut déduire les passifs (et les actifs) créés par l’établissement au titre d’un accord conclu avec un autre établissement membre du même SPI (voir onglet 3. Déductions - Section E); et
b) Cette déduction sera prise en compte au moment d’appliquer l’ajustement en fonction des risques à la contribution annuelle de base (voir onglet 4. Ajustement en fonction des risques - Section D).
Veuillez utiliser le menu déroulant.</t>
  </si>
  <si>
    <t>Si la valeur de ce champ est «Oui», l’établissement peut déduire les passifs se rapportant aux activités de compensation (voir onglet 3. Déductions - Section A).
Veuillez utiliser le menu déroulant.</t>
  </si>
  <si>
    <t>Si la valeur de ce champ est «Oui», l’établissement peut déduire les passifs se rapportant aux activités de DCT (voir onglet 3. Déductions - Section B).
Veuillez utiliser le menu déroulant.</t>
  </si>
  <si>
    <t>Si la valeur de ce champ est «Oui», l’établissement peut déduire les passifs résultant du fait qu’il détient des actifs de clients ou des fonds de clients (voir onglet 3. Déductions - Section C).
Veuillez utiliser le menu déroulant.</t>
  </si>
  <si>
    <t>Si la valeur de ce champ est «Oui», l’établissement n’est pas assujetti ou peut être exempté de certaines exigences de fonds propres et de liquidité et remplit donc les conditions requises pour appliquer la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</si>
  <si>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la valeur de ce champ est «Oui», l’établissement peut déduire les passifs résultant des prêts de développement (voir onglet 3. Déductions - Section D).
Les établissements déduisant des passifs selon cette option peuvent être invités à fournir des informations supplémentaires pour justifier de leur éligibilité.
Veuillez choisir dans le menu déroulant.</t>
  </si>
  <si>
    <t>Si la valeur de ce champ est «Oui», l’établissement remplit donc les conditions requises pour une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</si>
  <si>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l’établissement a fusionné avec un autre établissement relevant du champ d’application après la date de référence (voir 1E1), la valeur de ce champ doit être «oui».
Veuillez utiliser le menu déroulant.</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</si>
  <si>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</si>
  <si>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Les passifs éligibles se rapportant à des activités de compensation (voir définition) résultant de contrats dérivés (voir définition dans 2C1) détenus par l’établissement (même s’ils sont comptabilisés au hors-bilan selon les normes comptables nationales) doivent être évalués conformément à la méthodologie de ratio de levier (voir définition dans 2C1) du CRR sur une base trimestrielle pour l'année de référence afin que la moyenne annuelle des valeurs trimestrielles soit calculée et reportée dans ce champ.</t>
  </si>
  <si>
    <t>Les passifs éligibles concernant des activités DCT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</si>
  <si>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du fait que l’établissement détient des actifs de clients ou des fonds de clients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</si>
  <si>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de prêts de développement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</si>
  <si>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du SPI (tels que définis à gauche) découlant d’un membre éligible du SPI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</si>
  <si>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éligibles du SPI tel qu’évalué par la contrepartie membre du SPI (en tant que passif) qu’en tenant compte de l’ajustement des dérivés et du «facteur plancher pour les instruments dérivés» de la même contrepartie membre du SPI (étapes des sous-sections E.i et E.ii aboutissant au montant de passifs éligibles du SPI). Il doit être évalué en fonction de la méthode de ratio de levier (voir la définition en 2C1) du CRR  sur une base trimestrielle pour l'année de référence afin que la moyenne annuelle des valeurs trimestrielles soit calculée et reportée dans ce champ.</t>
  </si>
  <si>
    <t>Les passifs intragroupes éligibles (tels que définis à gauche) découlant des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</si>
  <si>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intragroupes éligibles tel qu’évalué par la contrepartie intragroupe (en tant que passif) qu’en tenant compte de l’ajustement des dérivés et du «facteur plancher pour les instruments dérivés» de la même contrepartie intragroupe (étapes des sous-sections F.i et F.ii aboutissant au montant de passifs intragroupes éligibles). Il doit être évalué en fonction de la méthode de ratio de levier (voir la définition en 2C1) du CRR  sur une base trimestrielle pour l'année de référence afin que la moyenne annuelle des valeurs trimestrielles soit calculée et reportée dans ce champ.</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</si>
  <si>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contributions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</si>
  <si>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Ce champ est rempli automatiquement sur la base du champ «1C10» de l’onglet «1. Informations générales». 
. Les établissements de crédit hypothécaire peuvent remplir les conditions requises pour l’application des contributions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</si>
  <si>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
Veuillez utiliser le menu déroulant.</t>
  </si>
  <si>
    <t>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Veuillez utiliser le menu déroulant.</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</si>
  <si>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
Veuillez utiliser le menu déroulant.</t>
  </si>
  <si>
    <t>Les mêmes règles s’appliquent que pour 4A2
Veuillez utiliser le menu déroulant.</t>
  </si>
  <si>
    <t>.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Veuillez utiliser le menu déroulant.</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</si>
  <si>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Veuillez utiliser le menu déroulant.</t>
  </si>
  <si>
    <t>. «Oui» signifie que l’autorité compétente a octroyé une exemption à l’application de l’obligation de déclaration des indicateurs de prêts et dépôts interbancaires à l'établissement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Veuillez utiliser le menu déroulant.</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</si>
  <si>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fournies, à condition que les instructions générales contenues dans l’onglet «Read me» (par ex. instruction générale n° 6) soient respectées.
Veuillez utiliser le menu déroulant.</t>
  </si>
  <si>
    <t>Champ 4B6: Le RCL doit être supérieur ou égal à 1.</t>
  </si>
  <si>
    <t>Champ 4A7: Le ratio de levier doit être reporté en nombre décimal et non en pourcentage. Sa valeur doit être inférieure ou égale à 1.</t>
  </si>
  <si>
    <t>Champ 4B6: Le RCL doit être reporté en nombre décimal et non en pourcentage. Sa valeur doit être inférieure ou égale à 100.</t>
  </si>
  <si>
    <t>Champ 4A16: Le ratio CET1 doit être supérieur ou égal à 0,0450.</t>
  </si>
  <si>
    <t>Champ 4A16: Le ratio CET1 doit être reporté en nombre décimal et non en pourcentage. Sa valeur doit être inférieure ou égale à 4,5000.</t>
  </si>
  <si>
    <t>Champ 4A18: Total d'exposition au risque/Total de l'actif doit être reporté en nombre décimal et non en pourcentage. Sa valeur doit être inférieure ou égale à 2.</t>
  </si>
  <si>
    <t>Établissements nouvellement surveillés : 
Lorsqu’un établissement est un établissement nouvellement surveillé, c’est-à-dire un établissement dont la surveillance a commencé au cours de l’année civile 2020, une contribution partielle est calculée (Note de bas de page n° 2). Dans le cas où un établissement a reçu une nouvelle licence bancaire au cours de 2020,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l'établissement a été supervisé.</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</si>
  <si>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on a quarterly basis for the reference year so that a yearly average of quarterly values is computed and reported in this field.</t>
  </si>
  <si>
    <t xml:space="preserve">. RIAD MFI oznaka: ECB-ova jedinstvena identifikacijska oznaka monetarne financijske institucije (MFI ID) kreditne institucije
. Sve RIAD MFI oznake započinju dvoslovnom ISO oznakom države 
. Poveznica na ECB-ovu tražilicu za MFI ID: 
https://www.ecb.europa.eu/paym/html/midMFI.en.html
identifikacijska oznaka SRB-a:
. Identifikacijska oznaka SRB-a jest nacionalna identifikacijska oznaka koju je dodijelilo nacionalno sanacijsko tijelo, a kojoj je na početku dodana dvoslovna ISO oznaka države, osim ako nacionalna identifikacijska oznaka već počinje dvoslovnom ISO oznakom države
</t>
  </si>
  <si>
    <t xml:space="preserve">. „Središnji depozitorij vrijednosnih papira” (CSD) znači pravna osoba kako je definirana u članku 2. stavku 1. točki 1. i članku 54. Uredbe (EU) br. 909/2014 Europskog parlamenta i Vijeća.
. Članak 2. stavak 1. točka 1. Uredbe (EU) br. 909/2014: „središnji depozitorij vrijednosnih papira” ili „CSD” znači pravna osoba koja upravlja sustavom za namiru vrijednosnih papira iz odjeljka A točke 3. Priloga te koja pruža barem jednu drugu osnovnu uslugu navedenu u dijelu A Priloga.
</t>
  </si>
  <si>
    <t>. „investicijsko društvo” znači investicijsko društvo kako je definirano u članku 4. stavku 1. točki 2. Uredbe (EU) br. 575/2013 koje podliježe zahtjevu u pogledu inicijalnog kapitala utvrđenom u članku 28. stavku 2. Direktive 2013/36/EU (CRD). To investicijsko društvo podliježe i konsolidiranom nadzoru matičnog društva koji ECB provodi u skladu s člankom 4. stavkom 1. točkom (g) Uredbe (EU) br. 1024/2013.
. Članak 4. stavak 1. točka 2. CRR-a: „,investicijsko društvo’ znači osoba definirana člankom 4. stavkom 1. točkom (1) Direktive 2004/39/EZ koja podliježe zahtjevima navedenim u toj Direktivi, isključujući sljedeće:
(a) kreditne institucije;
(b) lokalne pravne osobe;
(c) društva koja nemaju odobrenje za pružanje pomoćnih usluga navedenih u točki (1) odjeljka B Priloga I. Direktivi 2004/39/EZ, koja pružaju samo jednu investicijsku uslugu ili aktivnost ili više njih navedenih u točkama 1., 2., 4. i 5. odjeljka A Priloga I. toj Direktivi i kojima nije dopušteno držati novac ili vrijednosne papire koji pripadaju njihovim klijentima, i koja iz tog razloga ni u jednom trenutku ne smiju stupiti u dužnički odnos s tim klijentima;” Članak 28. stavak 2. CRD-a: „Sva investicijska društva osim onih iz članka 29. imaju inicijalni kapital od 730 000 eura.”</t>
  </si>
  <si>
    <t>. „investicijska društva koja imaju odobrenje samo za pružanje ograničenih usluga i aktivnosti” ovdje znače investicijska društva kako su definirana u članku 4. stavku 1. točki 2. CRR-a koja podliježu zahtjevu u pogledu inicijalnog kapitala utvrđenom u članku 28. stavku 2. CRD-a (vidjeti prethodno navedeno), a koja su obuhvaćena definicijom iz članka 96. stavka 1. točke (a) ili (b) CRR-a ili obavljaju aktivnost 8 iz odjeljka A Priloga I. Direktivi 2004/39/EZ, ali ne obavljaju aktivnosti 3 ili 6 iz odjeljka A Priloga I. toj Direktivi. To investicijsko društvo podliježe i konsolidiranom nadzoru matičnog društva koji ECB provodi u skladu s člankom 4. stavkom 1. točkom (g) Uredbe (EU) br. 1024/2013.
. Članak 96. stavak 1. točka (a) ili (b) CRR-a: „1. Za potrebe članka 92. stavka 3. sljedeće kategorije investicijskih društava koja imaju inicijalni kapital u skladu s člankom 28. stavkom 2. CRD-a primjenjuju izračun ukupnog iznosa izloženosti riziku naveden u stavku 2. ovog članka:
(a) investicijska društva koja trguju za vlastiti račun samo u svrhu ispunjavanja ili izvršavanja naloga klijenata ili u svrhu ulaska u sustav poravnanja i namire, ili relevantne burze ako djeluju u svojstvu agenta ili izvršavaju nalog klijenta;
(b) investicijska društva koja ispunjavaju sve sljedeće uvjete:
i. ne drže novac ili vrijednosne papire klijenata;
ii. trguju samo za vlastiti račun;
iii. nemaju vanjskih klijenata;
iv. izvršenje i namira njihovih transakcija odvija se pod odgovornošću klirinške institucije i za njih jamči ta klirinška institucija.</t>
  </si>
  <si>
    <t>Članak 4. stavak 1. točka 118. CRR-a:
 „regulatorni kapital” znači zbroj osnovnog kapitala i dopunskog kapitala. Sva polja treba popuniti informacijama na razini pojedinačnog subjekta, osim u slučaju: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t>
  </si>
  <si>
    <t>Odgovor "Da" u ovom polju pokrenuti će postupak za ocjenu primjenjuje li se članak 10. stavak 8. Delegirane uredbe o institucijama koje potencijalno imaju profil rizičnosti nerazmjeran njihovoj maloj veličini.</t>
  </si>
  <si>
    <t xml:space="preserve">. „izvedenice” znači izvedenice u skladu s Prilogom II. CRR-u (te stoga ne uključuju kreditne izvedenice). 
. „Metodologija za izračun omjera financijske poluge” ovdje znači primjenu članaka 429. i 429.a CRR-a na opseg izvedenica kako je definirano za ovo polje.
</t>
  </si>
  <si>
    <t xml:space="preserve">. „odgovarajuće obveze povezane s aktivnostima poravnanja” znači obveze povezane s aktivnostima poravnanja kako su definirane u članku 2. stavku 3. Uredbe (EU) br. 648/2012, uključujući one koje proizlaze iz mjera koje središnja druga ugovorna strana poduzima radi ispunjenja zahtjeva za iznos naknade, uspostave jamstvenog fonda i održavanja dostatnih unaprijed financiranih financijskih sredstava za pokriće mogućih gubitaka u okviru redoslijeda pokrića nepodmirenih obveza u skladu s tom Uredbom (Uredba (EU) br. 648/2012) te ulaganja financijskih sredstava u skladu s člankom 47. te Uredbe (Uredba (EU) br. 648/2012).
. „izvedenice” i „metodologija za izračun omjera financijske poluge”: vidjeti 2C1 </t>
  </si>
  <si>
    <t>. „odgovarajuće obveze koje proizlaze iz izvedenica povezane s aktivnostima središnjeg depozitorija vrijednosnih papira” znači obveze povezane s aktivnostima središnjeg depozitorija vrijednosnih papira, uključujući obveze prema sudionicima ili pružateljima usluga središnjeg depozitorija vrijednosnih papira s rokom dospijeća kraćim od sedam dana koje proizlaze iz aktivnosti za koje je dobio odobrenje za pružanje pomoćnih bankarskih usluga u skladu s glavom IV. Uredbe (EU) br. 909/2014, ali isključujući druge obveze koje proizlaze iz takvih bankarskih aktivnosti.
. „izvedenice” i „metodologija za izračun omjera financijske poluge”: vidjeti 2C1</t>
  </si>
  <si>
    <t>. „konsolidirana razina” znači na osnovi konsolidiranog položaja koji nastaje kao rezultat primjene zahtjeva u skladu s poglavljem 2. glave II. dijela prvog na jednu instituciju kao da ta institucija s jednim ili više drugih subjekata čini jednu jedinstvenu instituciju (članak 4. stavak 1. točka 47. CRR-a).
.  „potkonsolidirana razina” znači na osnovi konsolidiranog položaja matične institucije, financijskog holdinga ili mješovitog financijskog holdinga, isključujući podgrupu subjekata ili na osnovi konsolidiranog položaja matične institucije, financijskog holdinga ili mješovitog financijskog holdinga koji nije krajnja matična institucija, financijski holding ili mješoviti financijski holding (članak 4. stavak 1. točka 49. CRR-a).
. „Pojedinačno” znači da se o pokazatelju rizika izvješćuje na razini pojedinačnog pravnog subjekta (nije dostupno izuzeće ili podatak na potkonsolidiranoj ili konsolidiranoj razini u slučaju izuzeća).</t>
  </si>
  <si>
    <t>. Slova u LEI oznaci moraju biti napisana latiničnim pismom.
. Format polja treba ostati "Tekst". To je posebno važno kada se LEI oznaka sastoji samo od brojeva.</t>
  </si>
  <si>
    <t>. Sve obveze koje proizlaze iz ugovora o izvedenicama (kako je definirano lijevo, čak i ako se knjiže izvanbilančno u skladu s nacionalnim računovodstvenim standardima) moraju se vrednovati u skladu s metodologijom za izračun omjera financijske poluge (kako je definirano lijevo) iz CRR-a na tromjesečnoj osnovi za referentnu godinu, tako da se u ovom polju izračunava i izvještava godišnji prosjek tromjesečnih vrijednosti. Ako je ta vrijednost dostupna samo za jedno ili neka tromjesečja referentne godine, mora se navesti godišnji prosjek tih tromjesečja.
. Za vrijednost u ovoj rubrici mogu se uzeti u obzir samo sporazumi o netiranju koje nacionalno nadležno tijelo priznaje u skladu s člankom 295. CRR-a.</t>
  </si>
  <si>
    <t>. Ovo se polje primjenjuje samo na obveze koje proizlaze iz ugovora o izvedenicama koje se knjiže 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U ovom polju mora se navesti bilančna vrijednost obveza koje proizlaze iz ugovora o izvedenicama (kako je definirano u polju 2C1) na referentni datum i kako su iskazane u prethodno navedenim godišnjim financijskim izvještajima. Ovime se omogućuje usklađenost s poljem 2A1 „Ukupne obveze” o kojima se prethodno izvješćuje.</t>
  </si>
  <si>
    <t>Odgovarajuće obveze povezane s aktivnostima poravnanja (vidjeti definiciju) koje proizlaze iz ugovora o izvedenicama (vidjeti definiciju u polju 2C1, čak i ako se knjiže izvanbilančno u skladu s nacionalnim računovodstvenim standardima) koje drži institucija moraju se vrednovati u skladu s metodologijom za izračun omjera financijske poluge (vidjeti definiciju u polju 2C1) CRR-a na tromjesečnoj osnovi za referentnu godinu, tako da se u ovom polju izračunava i izvještava godišnji prosjek tromjesečnih vrijednosti.</t>
  </si>
  <si>
    <t>. Ovo polje predstavlja zbroj odgovarajućih obveza povezanih s aktivnostima poravnanja koje ne proizlaze iz izvedenica (3A7) i „Usklađene vrijednosti odgovarajućih obveza povezanih s aktivnostima poravnanja koje proizlaze iz izvedenica” (3A4). Ono omogućuje da se u obzir uzmu usklađenja odgovarajućih obveza koje proizlaze iz izvedenica u okviru ukupnih odgovarajućih obveza povezanih s aktivnostima poravnanja. 
. Dobiveni iznos odgovara odgovarajućim obvezama povezanima s aktivnostima poravnanja koje se mogu odbiti od usklađenih ukupnih obveza (2C6) za izračun pojedinačnog doprinosa.</t>
  </si>
  <si>
    <t>Odgovarajuće obveze koje proizlaze iz aktivnosti središnjeg depozitorija vrijednosnih papira (vidjeti definiciju) koje proizlaze iz ugovora o izvedenicama (vidjeti definiciju u polju 2C1) CRR-a na tromjesečnoj osnovi za referentnu godinu, tako da se u ovom polju izračunava i izvještava godišnji prosjek tromjesečnih vrijednosti.</t>
  </si>
  <si>
    <t>Ovo se polje automatski popunjava množenjem 3B1 s 3B3 (primjenom iste logike kao za 3A4)</t>
  </si>
  <si>
    <t>Odgovarajuće obveze nastale držanjem imovine ili novca klijenata (vidjeti definiciju) koje proizlaze iz ugovora o izvedenicama (vidjeti definiciju u polju 2C1) CRR-a na tromjesečnoj osnovi za referentnu godinu, tako da se u ovom polju izračunava i izvještava godišnji prosjek tromjesečnih vrijednosti.</t>
  </si>
  <si>
    <t>Odgovarajuće obveze koje proizlaze iz promotivnih kredita (vidjeti definiciju) koje proizlaze iz ugovora o izvedenicama (vidjeti definiciju u polju 2C1) CRR-a na tromjesečnoj osnovi za referentnu godinu, tako da se u ovom polju izračunava i izvještava godišnji prosjek tromjesečnih vrijednosti.</t>
  </si>
  <si>
    <t>Odgovarajuće obveze institucionalnog sustava zaštite (kako je definirano lijevo) koje potječu od relevantnog člana institucionalnog sustava zaštite (vidjeti definiciju) i proizlaze iz ugovora o izvedenicama (vidjeti definiciju u polju 2C1) CRR-a na tromjesečnoj osnovi za referentnu godinu, tako da se u ovom polju izračunava i izvještava godišnji prosjek tromjesečnih vrijednosti.</t>
  </si>
  <si>
    <t>. Bilančna računovodstvena vrijednost odgovarajuće imovine institucionalnog sustava zaštite (kako je definirano u polju 3E1) koju drži relevantni član institucionalnog sustava zaštite. 
. Iz te bi imovine trebale nastati odgovarajuće obveze institucionalnog sustava zaštite koje drži relevantni član institucionalnog sustava zaštite kako je definirano u polju „3E5”. U suprotnom ta imovina ne ispunjava uvjete.</t>
  </si>
  <si>
    <t>Institucija može odbiti samo iznos odgovarajuće imovine institucionalnog sustava zaštite sukladno vrednovanju člana institucionalnog sustava zaštite (kao obvezu), uzimajući u obzir izvedenu prilagodbu i „faktor praga izvedenica” istog člana institucionalnog sustava zaštite (koraci u stavkama E.i i E.ii koji su doveli do odgovarajućeg iznosa obveze institucionalnog sustava zaštite).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</si>
  <si>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obveza institucionalnog sustava zaštite koje proizlaze iz izvedenica i potječu od relevantnog člana institucionalnog sustava zaštite” (3E8) i „Usklađene vrijednosti ukupne odgovarajuće imovine institucionalnog sustava zaštite” (3E10) i potom dijeljenjem tog zbroja s 2.
. Omogućuje da se odgovarajuće obveze institucionalnog sustava zaštite ravnomjerno odbiju od iznosa ukupnih obveza članova institucionalnog sustava zaštite. 
. Dobiveni iznos odgovara odgovarajućoj imovini i obvezama koje proizlaze iz odgovarajućih obveza institucionalnog sustava zaštite koje se mogu odbiti od odgovarajućih ukupnih obveza (2C6) za izračun pojedinačnog doprinosa.</t>
  </si>
  <si>
    <t>Odgovarajuće unutargrupne obveze (kao su definirane lijevo) koje proizlaze iz ugovora o izvedenicama (vidjeti definiciju u polju 2C1) CRR-a na tromjesečnoj osnovi za referentnu godinu, tako da se u ovom polju izračunava i izvještava godišnji prosjek tromjesečnih vrijednosti.</t>
  </si>
  <si>
    <t>Institucija može odbiti samo iznos odgovarajuće unutargrupne imovine kako ga je vrednovao unutargrupni član (kao obvezu), uzimajući u obzir izvedeno usklađenje i „faktor praga izvedenica” istog unutargrupnog člana (koraci u stavkama F.i i F.ii koji su doveli do priznatog iznosa unutargrupne obveze).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</si>
  <si>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unutargrupnih obveza koje proizlaze iz izvedenica” (3F8) i „Usklađene vrijednosti ukupne odgovarajuće unutargrupne imovine” (3F10) i potom dijeljenjem tog zbroja s 2.
. Omogućuje da se odgovarajuće unutargrupne obveze ravnomjerno odbiju od iznosa ukupnih obveza drugih članova grupe. 
. Dobiveni iznos odgovara odgovarajućoj unutargrupnoj imovini i obvezama koje se mogu odbiti od usklađenih ukupnih obveza (2C6) za izračun pojedinačnog doprinosa.</t>
  </si>
  <si>
    <t>Ovo se polje primjenjuje samo ako je vrijednost u polju 4A2:
„potkonsolidirana”, tada institucija treba navesti puni registrirani naziv matične institucije iz EU-a;
„konsolidirana”, tada institucije trebaju navesti puni registrirani naziv krajnje matične institucije iz EU-a.</t>
  </si>
  <si>
    <t xml:space="preserve">Ovo se polje primjenjuje samo ako je vrijednost u polju 4A2:
„potkonsolidirana”, tada institucija treba navesti LEI oznaku (vidjeti polje 1A6) matične institucije iz EU-a;
„potkonsolidirana”, tada institucija treba navesti LEI oznaku (vidjeti polje 1A6) krajnje matične institucije iz EU-a.
</t>
  </si>
  <si>
    <t>Ovo se polje popunjava automatski
Nazivnik 4A15</t>
  </si>
  <si>
    <t>Ovo se polje popunjava automatski
Nazivnik 4A14</t>
  </si>
  <si>
    <t>Ovo se polje popunjava automatski
Nazivnik 4A17</t>
  </si>
  <si>
    <t>Ukupni odgovarajući iznos odbitka („3A8” + „3B8” + „3C8” + „3D8” + „3E11” + „3F11”) treba biti manji ili jednak ukupnim obvezama nakon usklađenja obveza koje proizlaze iz svih ugovora o izvedenicama (isključujući kreditne izvedenice) („2C6”). Transakcija se može odbiti samo jednom.</t>
  </si>
  <si>
    <t>Polje 4B6: Koeficijent likvidnosne pokrivenosti bi trebao biti veći od ili jednak 1.</t>
  </si>
  <si>
    <t>Polje 4A7: Omjer financijske poluge treba iskazati kao decimalni broj, a ne kao postotak. Njegova vrijednost treba biti manja ili jednaka 1.</t>
  </si>
  <si>
    <t>Polje 4B6: Koeficijent likvidnosne pokrivenosti treba iskazati kao decimalni broj, a ne kao postotak. Njegova vrijednost treba biti manja ili jednaka 100.</t>
  </si>
  <si>
    <t>Polje 4A16: Stopa redovnog osnovnog kapitala trebala bi biti veća ili jednaka 0,0450.</t>
  </si>
  <si>
    <t>Polje 4A16: Stopu redovnog osnovnog kapitala treba iskazati kao decimalni broj, a ne kao postotak. Njegova vrijednost treba biti manja ili jednaka 4.5000.</t>
  </si>
  <si>
    <t>Polje 4A18: TRE/Ukupna imovina treba iskazati kao decimalni broj, a ne kao postotak. Njegova vrijednost treba biti manja ili jednaka 2.</t>
  </si>
  <si>
    <t>Dio A.  Identifikacija institucije</t>
  </si>
  <si>
    <t xml:space="preserve">Institucija koja ispunjava uvjete za pojednostavljenu metodu izračuna u skladu s radnim listom 2. – dijelom B mora ispuniti samo radne istove 1. i 2. (do dijela B). </t>
  </si>
  <si>
    <t>•  Investicijska društva sa sjedištem u državi članici sudionici kako su definirana u članku 2. stavku 1. točki 3. Direktive 2014/59/EU, gdje podliježu konsolidiranom nadzoru matičnog društva koji ECB provodi u skladu s člankom 4. stavkom 1. točkom (g) Uredbe (EU) br. 1024/2013 (bilješka 1.).</t>
  </si>
  <si>
    <t>Dosljednost financijskih informacija: Radne listove bi trebalo popuniti informacijama na temelju dosljednih načela mjerenja kako su definirana u računovodstvenom okviru primjenjivom na referentni datum.  Budući da se polje „Ukupne obveze” definira u odnosu na Direktivu 86/635/EEZ ili Uredbu (EZ) br. 1606/2002 (bilješka 8.), ista bi načela mjerenja trebalo upotrijebiti za utvrđivanje financijskih informacija navedenih u radnom listu „2. Osnovni godišnji doprinos”, radnom listu „3. Odbici” i radnom listu „4. Prilagodba riziku” kako bi se osigurala dosljednost.</t>
  </si>
  <si>
    <t>Excel je zaštićeni proizvod Microsofta. SRB nije ni na koji način povezan s Microsoftom niti ga Microsoft sponzorira, podupire ili odobrava. Krajnji korisnik mora koristiti Excel u skladu s dozvolama koje Microsoft osigurava licencom ili jednakovrijednom dozvolom.</t>
  </si>
  <si>
    <t>Отговор „Да“ в това поле ще задейства процеса за преценка дали член 10, параграф 8 от Делегирания регламент относно институциите, които потенциално имат рисков профил, несъразмерен с малкия им размер, се прилага за институцията.</t>
  </si>
  <si>
    <t>. „отговарящите на изискванията задължения, произтичащи от деривати,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изчисление на отношението на ливъридж“: вижте 2C1</t>
  </si>
  <si>
    <t>.Всички букви на LEI кода следва да са на латиница.
.Форматът на клетката трябва да остане „Текст“. Това е от особено значение, когато LEI кодът се състои само от числа.</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</si>
  <si>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
Моля, изберете от списъка по-долу в падащото меню.</t>
  </si>
  <si>
    <t>. Това поле се отнася само за институция, чийто надзор е започнал през календарната 2020 година. В противен случай клетката се оставя празна.
. Ако в случай на съмнения дали това поле важи за институцията, тя трябва да се свърже с националния орган за преструктуриране за допълнителни указания, за да попълни настоящия отчетен формуляр.</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</si>
  <si>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 Изчислението се основава на средната стойност на четирите тримесечия на референтната година, отчетена в 1E1.</t>
  </si>
  <si>
    <t>. Това поле важи само за задължения, произтичащи от договори за деривати, които са балансово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</si>
  <si>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Отговарящите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</si>
  <si>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 Тя трябва да се оценява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</si>
  <si>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xml:space="preserve">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 Той  следва да се оценява в съответствие с методологията за изчисление на отношението на ливъридж (виж определението в 2C1) на РКИ на тримесечна база за референтната година, така че в това поле се изчислява и отчита средногодишна стойност на тримесечните стойности. </t>
  </si>
  <si>
    <t>Общата допустима стойност на подлежащите на приспадане суми („3A8“ + „3B8“ + „3C8“ + „3D8“ + „3E11“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</si>
  <si>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„3C6“ + „3D6“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</si>
  <si>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„3C4“ +„3D4“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след прилагане на долен праг („2C5“). Една транзакция може да бъде приспадната само веднъж.</t>
  </si>
  <si>
    <t>Поле „4B6“: Коефициентът на ликвидно покритие следва да е по-голям или равен на 1.</t>
  </si>
  <si>
    <t>Поле „4A7“: Отношението на ливъридж трябва да се отчита като десетична дроб, а не като процент. Стойността му следва да е по-малка или равна на 1.</t>
  </si>
  <si>
    <t>Поле „4B6“: Коефициентът на ликвидно покритие (LCR) трябва да се отчита като десетична дроб, а не като процент. Стойността му следва да е по-малка или равна на 100.</t>
  </si>
  <si>
    <t>Поле „4A18“: Отношението TRE/TA трябва да се отчита като десетична дроб, а не като процент. Стойността му следва да е по-висок или равен на 2.</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</si>
  <si>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и член 429a от РКИ относно обхвата на дериватите според определеното за това поле.</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</si>
  <si>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изчисление на отношението на ливъридж“: вижте 2C1 </t>
  </si>
  <si>
    <t>Моля, изберете от списъка в падащото меню.</t>
  </si>
  <si>
    <t>Ако стойността на това поле е „Да“, тогава тази институция отговаря на условията за опростен метод за изчисляване:
а) ако 2B2 е „Да“, тогава институцията отговаря на условията за опростен методологията за еднократна сума и трябва да попълни само работен лист 1 и 2 до раздел Б;
в) ако 2B2 е „Не“,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</si>
  <si>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на полето е „Да“, тогава целият отчетен формуляр трябва да бъде попълнен с информация на консолидирано ниво (вижте т. 7 от раздел Б „Обща инструкция за попълване на отчетния образец“ в работен лист „Инструкция“ )
Моля, изберете от списъка в падащото меню.</t>
  </si>
  <si>
    <t>Ако стойността в това поле е „Да“, тогава: 
а) институцията може да приспадне задълженията (и активите),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
Моля, изберете от списъка в падащото меню.</t>
  </si>
  <si>
    <t>Ако стойността в това поле е „Да“, институцията може да приспадне задълженията, свързани с дейностите на ЦДЦК (вижте работен лист 3. Намаления – раздел Б).
Моля, изберете от списъка в падащото меню.</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</si>
  <si>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
Моля, изберете от списъка в падащото меню.</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</si>
  <si>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тогава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</si>
  <si>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произтичащи от насърчителни заеми, може да бъде поискано да предоставят допълнителна информация, за да се установи, че отговарят на изискванията.
Моля, изберете от списъка в падащото меню.</t>
  </si>
  <si>
    <t>Ако институцията се е сляла с друга институция в обхвата след отчетната дата (вижте 1E1), в това поле следва да се посочи „Да“.
Моля, изберете от списъка в падащото меню.</t>
  </si>
  <si>
    <t>Отговарящи на изискванията задължения, свързани с дейности на ЦДЦК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</si>
  <si>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Това поле се генерира автоматично, като се извади 3В1 от 2C1 (същата логика важи и за 3A2).</t>
  </si>
  <si>
    <t>Отговарящите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</si>
  <si>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които произтичат от насърчителни заеми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</si>
  <si>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</si>
  <si>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вътрешногрупови задължения (според определеното в лявата част), произтичащи от договори за деривати следва да се оценяват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</si>
  <si>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</si>
  <si>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Не е необходима повече информация от тази институция.
.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</si>
  <si>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отношението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отношение на ливъридж на ниво отделно юридическо лице към референтната дата в полето 4A7.
Моля, изберете от списъка в падащото меню.</t>
  </si>
  <si>
    <t>Както е посочено в общата инструкция № 7 в работен лист „Инструкция“ ,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Моля, изберете от списъка в падащото меню.</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</si>
  <si>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
Моля, изберете от списъка в падащото меню.</t>
  </si>
  <si>
    <t>Същите правила важат и за 4A2.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</si>
  <si>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Моля, изберете от списъка в падащото меню.</t>
  </si>
  <si>
    <t>Както е посочено в общата инструкция № 7 в работен лист „Инструкция“ ,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</si>
  <si>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Моля, изберете от списъка в падащото меню.</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</si>
  <si>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
Моля, изберете от списъка в падащото меню.</t>
  </si>
  <si>
    <t>Това поле следва да се попълни към отчетната дата и на отчетното ниво, избрано в 4A9 за съотношението на CET1, със сумата на двата елемента, посочени в колона К.</t>
  </si>
  <si>
    <t>Това поле следва да бъде попълнено на отчетната дата и на отчетното ниво, избрано в 4A9 за съотношението на CET1.</t>
  </si>
  <si>
    <t>Това поле следва да бъде попълнено само за отчетната дата и на отчетното ниво, избрано в 4A9 за съотношението на CET1.</t>
  </si>
  <si>
    <t>Това поле следва да бъде попълнено за отчетната дата и на отчетното ниво, избрано в 4A9 за съотношението на CET1.</t>
  </si>
  <si>
    <t>Поле „4A16“: Съотношението на CET1 трябва да е по-висок или равен на 0.0450.</t>
  </si>
  <si>
    <t>Поле „4A16“: Съотношението на CET1 трябва да се отчита като десетично число, а не като процент. Стойността му следва да е по-висок или равен на 4.5000.</t>
  </si>
  <si>
    <t>Настоящият отчетен образец важи за горепосочените институции за периода на плащане на вноски за 2021 г., който започва от 1 януари 2021 г. и приключва на 31 декември 2021 г. Когато дадена институция отскоро е обект на надзор - получила е  банковия си лиценз през 2020 г., моля, вижте „Институции, които отскоро са обект на надзор“ (№ 8).</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</si>
  <si>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няма гарантирани депозити в баланса си).</t>
  </si>
  <si>
    <t>Наричан по-долу „Регламента за ЕМП“ (Регламент относно Единния механизъм за преструктуриране)</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</si>
  <si>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  (Бележки под линия 3).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</si>
  <si>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 (Бележки под линия 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</si>
  <si>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вноска, която се изчислява пропорционално на сумата на задълженията на отделната институция, с изключение на собствения капитал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</si>
  <si>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2020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 отчетната дата за настоящия отчетен образец е 31 декември 2019 г., при условие че са налични заверени годишни отчети към 31 декември 2019 г. Ако датата на годишното приключване на институцията е 31 март, тогава отчетната дата за настоящия отчетен образец е 31 март 2020 г., при условие че са налични заверени годишни отчети от 31 март 2020 г. (Бележки под линия 3).</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</si>
  <si>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Намаления" и работен лист „4. Корекции на риска”, за да се гарантира съответстие.</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</si>
  <si>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Корекции на риска” (Бележка под линия 5). В този конкретен случай:</t>
  </si>
  <si>
    <t>•  За LCR: показателят се предоставя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</si>
  <si>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Če na to področje odgovorimo z „Da“, se sproži postopek za oceno, ali se za institucijo uporablja člen 10 (8) Delegirane uredbe o institucijah, ki bi lahko imela nesorazmerni profil tveganja zaradi njihove majhnosti.</t>
  </si>
  <si>
    <t>. „Izvedeni finančni instrumenti“ pomenijo instrumente v skladu s Prilogo II k uredbi CRR (zato so kreditni izvedeni finančni instrumenti izključeni). 
. „Metodologija za količnik finančnega vzvoda“ pomeni tukaj uporabo člena 429 in 429(6) in (7) uredbe CRR o področju uporabe izvedenih finančnih instrumentov, kot so opredeljeni za to polje.</t>
  </si>
  <si>
    <t xml:space="preserve">. „Kvalificirane obveznosti v zvezi z dejavnostmi kliringa“ pomenijo obveznosti, povezane z dejavnostmi kliringa, kot so opredeljene v členu 2(3)  [Uredbe (EU) št. 648/2012], vključno s tistimi, ki izhajajo iz kakršnih koli ukrepov, ki jih centralna nasprotna stranka sprejme za izpolnjevanje zahtev po kritju, vzpostavitev jamstvenega sklada in za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</si>
  <si>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„Kvalificirane obveznosti, ki izhajajo iz izvedenih finančnih intrumentov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</si>
  <si>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Črke kode LEI morajo biti v latinici. 
Oblika celice mora ostati "Besedilo". To je še posebej pomembno, če kodo LEI sestavljajo samo številke. "</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</si>
  <si>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 za referenčno leto četrtletno, tako da se na tem področju izračuna letno povprečje četrtletnih vrednosti.</t>
  </si>
  <si>
    <t>Kvalificirane obveznosti v zvezi z dejavnostmi CDD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</si>
  <si>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na podlagi hrambe sredstev ali denarja strank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</si>
  <si>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v zvezi s spodbujevalnimi krediti (glej opredelitev), ki izhajajo iz izvedenih finančnih instrumentov morajo biti vrednotene v skladu z metodologijo  za količnik finančnega vzvoda (glej opredelitev v 2C1) iz uredbe CRR za referenčno leto četrtletno, tako da se na tem področju izračuna letno povprečje četrtletnih vrednosti.</t>
  </si>
  <si>
    <t>Kvalificirane obveznosti institucionalne sheme za zaščito vlog (kot je opredeljeno na levi), ki izhajajo iz kvalificiranega člana institucionalne sheme za zaščito vlog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</si>
  <si>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  Vrednotene morajo biti v skladu z metodologijo  za količnik finančnega vzvoda (glej opredelitev v 2C1) iz uredbe CRR za referenčno leto četrtletno, tako da se na tem področju izračuna letno povprečje četrtletnih vrednosti.</t>
  </si>
  <si>
    <t>Kvalificirane obveznosti znotraj skupine (kot so opredeljene na levi),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</si>
  <si>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 Vrednotene morajo biti v skladu z metodologijo  za količnik finančnega vzvoda (glej opredelitev v 2C1) iz uredbe CRR za referenčno leto četrtletno, tako da se na tem področju izračuna letno povprečje četrtletnih vrednosti.</t>
  </si>
  <si>
    <t>Polje 4B6: LCR mora biti večji od ali enak 1.</t>
  </si>
  <si>
    <t>Polje 4A7: Koeficient finančnega vzvoda je treba navesti kot decimalno število in ne kot odstotek. Njegova vrednost mora biti manjša ali enaka 1.</t>
  </si>
  <si>
    <t>Polje 4B6: LCR je treba navesti kot decimalno število in ne kot odstotek. Njegova vrednost mora biti manjša ali enaka 100.</t>
  </si>
  <si>
    <t>Polje 4A16: Razmerje CET1 mora biti večje ali enako 0,0450.</t>
  </si>
  <si>
    <t>Polje 4A16: Razmerje CET1 je treba navesti kot decimalno število in ne kot odstotek. Njegova vrednost mora biti manjša ali enaka 4.5000.</t>
  </si>
  <si>
    <t>Polje 4A18: TRE / TA je treba navesti kot decimalno število in ne kot odstotek. Njegova vrednost mora biti manjša ali enaka 2.</t>
  </si>
  <si>
    <t>Laitos vastaa tähän kenttään "Kyllä" vain jos sitä on pyydetty täyttämään koko raportointilomake.
Valitse pudotusvalikosta</t>
  </si>
  <si>
    <t>. Tämä kenttä luodaan automaattisesti soveltamalla määritelmässä määriteltyä yksinkertaistettua kiinteämääräisen summan menetelmää. 
Tämä kentän arvoksi asetetaan automaattisesti "Kyllä" niille laitoksille, jotka vastasivat "Kyllä" kenttään 2B1. Kuitenkin lopullinen arviointi delegoidun asetuksen 10 artiklan kohdan 8 perusteella syrjäyttää arvon solussa 2B2. Jos (ja vain jos) lopullisessa arvioinnissa päätetään, että laitoksen riskiprofiili on suhteeton sen pieneen kokoon nähden, laitoksen vakausmaksu lasketaan kuin 2B2 arvo olisi "Ei".</t>
  </si>
  <si>
    <t>. Laitokset, jotka täyttävät pienille laitoksille tarkoitetun yksinkertaistetun kiinteämääräisen vuotuisen vakausmaksun ehdot, merkitsevät tähän kenttään ”Kyllä” tai ”Ei” (kentän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1–8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(2B2-kentän arvo on ”Ei”), kenttään merkitään ”Ei sovelleta”.
. Jos laitosta ollaan pyydetty täyttämään koko raportointilomake delegoidun asetuksen 10 artiklan kohdan 8 mukaisen arvioinnin tekemiseksi (2B1 on "Kyllä"), tähän kenttään täytetään joko "Kyllä" tai "Ei". Jos (a) delegoidun asetuksen 10 artiklan kohdan 8 mukaisen arvion perusteella laitoksen riskiprofiili ei ole suhteeton sen pieneen kokoon nähden ja (b) laitos vastasi  "Kyllä" kenttään 2B3, SRB laskee silloin vaihtoehtoisen vakausmaksun delegoidun asetuksen 10 artiklan kohdan 7 mukaisesti.
Valitse pudotusvalikosta</t>
  </si>
  <si>
    <t>Tämä kenttä täytetään EU:ssa toimivan emoyrityksen täydellisellä rekisteröidyllä nimellä tai jätetään tyhjäksi, jos laitos ei ole osa ryhmää eikä sillä ole EU emoyritystä.</t>
  </si>
  <si>
    <t>Laitoksille, jotka ovat osa ryhmää: EU emoyrityksen LEI-koodi
Laitoksille, jotka eivät ole osa ryhmää: jätetään tyhjäksi.</t>
  </si>
  <si>
    <t>Το ίδρυμα να επιλέξει την τιμή "Ναι" σε αυτό το πεδίο μόνο εάν κληθεί να συμπληρώσει πλήρως το έντυπο αναφοράς.
Επιλέξτε από την αναπτυσσόμενη λίστα.</t>
  </si>
  <si>
    <t>. Το παρόν πεδίο συμπληρώνεται αυτόματα με χρήση της απλοποιημένης μεθόδου κατ’ αποκοπή ποσού, όπως ορίζεται στον ορισμό. 
Αυτό το πεδίο θα ρυθμιστεί αυτόματα σε «Ναι» για ιδρύματα που απάντησαν «Ναι» στο πεδίο 2B1. Ωστόσο, το αποτέλεσμα της τελικής αξιολόγησης σύμφωνα με το άρθρο 10 παράγραφος 8 του κατ 'εξουσιοδότηση κανονισμού υπερισχύει της τιμής στο πεδίο 2B2. Εάν (και μόνο εάν) αποφασιστεί ότι το προφίλ κινδύνου του ιδρύματος είναι δυσανάλογο με το μικρό του μέγεθος κατά την τελική αξιολόγηση, η ετήσια συνεισφορά του ιδρύματος θα υπολογίζεται ως εάν το 2B2 ήταν «Όχι».</t>
  </si>
  <si>
    <t>. Στο παρόν πεδίο πρέπει συμπληρώνεται με «Ναι» ή «Όχι» από τα ιδρύματα που πληρούν τις προϋποθέσεις για την απλοποιημένη κατ’ αποκοπή ετήσια εισφορά για μικρά ιδρύματα (η τιμή στο πεδίο 2B2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1-8) του κατ’ εξουσιοδότηση κανονισμού) ώστε να εφαρμόζεται στο ίδρυμα το μικρότερο ποσό σύμφωνα με το άρθρο 10 παράγραφος 7 του κατ' εξουσιοδότηση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Εάν το ίδρυμα δεν πληροί τις προϋποθέσεις για την απλοποιημένη κατ’ αποκοπή ετήσια εισφορά για μικρά ιδρύματα (η τιμή στο πεδίο 2B2 είναι «Όχι»), στο πεδίο εισάγεται «Δεν ισχύει».
.Εάν το ίδρυμα έχει κληθεί να συμπληρώσει το πλήρες έντυπο αναφοράς, προκειμένου να πραγματοποιήσει αξιολόγηση σύμφωνα με το άρθρο 10 παράγραφος 8 του κατ 'εξουσιοδότηση κανονισμού (το πεδίο 2Β1 είναι «Ναι»), αυτό το πεδίο συμπληρώνεται με «Ναι» ή «Όχι». Εάν (α) η τελική αξιολόγηση σχετικά με το άρθρο 10 παράγραφος 8 του κατ 'εξουσιοδότηση κανονισμού διαπιστώσει ότι το ίδρυμα δεν έχει προφίλ κινδύνου δυσανάλογο προς το μικρό του μέγεθος και (β) το ίδρυμα απάντησε «Ναι» στο 2B3, τότε το SRB θα εκτελεί τον υπολογισμό μιας εναλλακτικής ατομικής ετήσιας συνεισφοράς, σύμφωνα με το άρθρο 10 παράγραφος 7 του κατ 'εξουσιοδότηση κανονισμού.
Επιλέξτε από την αναπτυσσόμενη λίστα</t>
  </si>
  <si>
    <t>Στο παρόν πεδίο θα πρέπει να συμπληρώνεται η πλήρης επωνυμία καταχώρισης της μητρικής του ιδρύματος που είναι εγκατεστημένη στην ΕΕ Α ή θα πρέπει να παραμείνει κενό εάν το ίδρυμα δεν ανήκει σε όμιλο και δεν έχει μητρική εγκατεστημένη στην ΕΕ.</t>
  </si>
  <si>
    <t>Για ιδρύματα που ανήκουν σε όμιλο: Κωδικός LEI της μητρικής του ιδρύματος εγκατεστημένη στην ΕΕ
Για ιδρύματα που δεν ανήκουν σε όμιλο: Αφήστε το κενό.</t>
  </si>
  <si>
    <t>L'istituzione risponde "Si" solo se è chiamata a compilare l'intero template.
Selezionare dal menù a discesa</t>
  </si>
  <si>
    <t>. Questo campo è generato automaticamente applicando la metodologia semplificata basata su una somma forfettaria, come stabilito nella definizione.
Il campo sarà automaticamente impostato su "Si" per le istituzioni che hanno risposto "Si" al campo 2B1. Tuttavia, il risultato della valutazione finale ai sensi dell'articolo 10 (8) del Regolamento delegato prevarrà sul valore del campo 2B2. Se (e solo se) nella valutazione finale è deciso che il profilo di rischio dell'istituzione è sproporzionato rispetto alla sua piccola dimensione, il contributo finale dell'istituzione sarà calcolato come se il campo 2B2 fosse "No".</t>
  </si>
  <si>
    <t>. Questo campo deve essere compilato con «Sì» o «No» dagli enti che beneficiano del contributo annuale forfettario semplificato destinato agli enti di piccole dimensioni (il valore del campo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1-8,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«2B2» è «No»), il campo deve essere compilato con «Non applicabile».
Se l'istituzione è chiamata a compilare l'intero template, al fine di eseguire la valutazione a norma dell'articolo 10 (8) del Regolamento delegato (il campo 2B1 è "Si"), questo campo deve essere alimentato con "Si" o "No". Se (a) la valutazione finale dell'articolo 10 (8) del Regolamento Delegato prevede che l'istituzione non abbia un profilo di rischio sproporzionato rispetto alla sua piccola dimensione e (b) l'istituzione ha risposto "Si" al campo 2B3, il SRB effettuerà il calcolo di un contributo individuale annuale alternativo, ai sensi dell'articolo 10 (7) del Regolamento delegato.
Selezionare dal menù a discesa</t>
  </si>
  <si>
    <t>Questo campo deve essere compilato con il nome di registrazione della capogruppo UE per intero o dovrebbe essere lasciato vuoto se l'istituzione non è parte di un gruppo e non ha una capogruppo UE.</t>
  </si>
  <si>
    <t>Per le istituzioni appartenenti a un gruppo: il codice LEI della capogruppo UE
Per le istituzioni non appartenenti a un gruppo: lasciare il campo vuoto.</t>
  </si>
  <si>
    <t>L'établissement doit répondre "Oui" dans ce champ seulement s'il a été invité à remplir l’intégralité du formulaire de déclaration.
Veuillez utiliser le menu déroulant.</t>
  </si>
  <si>
    <t>. Ce champ est rempli automatiquement en appliquant la méthodologie simplifiée des contributions forfaitaires telle que définie dans la définition. 
. Ce champ sera automatiquement rempli par "Oui" pour les établissements ayant répondu "Oui" au champ 2B1. Cependant, le résultat de l'évaluation finale prévue au paragraphe 8 de l'article 10 du règlement délégué prévaudra sur la valeur renseignée dans le champ 2B2. Si (et seulement si) il est décidé que le profil de risque de l'établissement est disproportionné par rapport à sa petite taille lors de l'évaluation finale, alors la contribution annuelle de l'établissement sera calculée comme si 2B2 était "Non".</t>
  </si>
  <si>
    <t xml:space="preserve">Pour les établissements faisant partie d'un groupe : code LEI de l’établissement mère dans l'UE
Pour les établissements ne faisant pas partie d'un groupe : Merci de laisser vide.
</t>
  </si>
  <si>
    <t>Institucija na to področje odgovori Da ", šele ko je pozvana da izpolni popoln obrazec za poročanje.  
Izberite s spustnega seznama. "</t>
  </si>
  <si>
    <t>. To polje bo samodejno nastavljeno na „Da“ za institucije, ki so v polje 2B1 odgovorile z „Da“. Vendar bo rezultat končne ocene v skladu s členom 10 (8) Delegirane uredbe prevladoval nad vrednostjo v polju 2B2. Če se (in samo če) ugotovi, da je profil tveganja institucije nesorazmeren z njeno majhnostjo v končni oceni, se letni prispevek institucije izračuna kot 2B2 „Ne“.</t>
  </si>
  <si>
    <t xml:space="preserve">. To polje morajo institucije, upravičene do poenostavljenega pavšalnega letnega prispevka za majhne institucije, izpolniti z „Da“ ali „Ne“ (vrednost polja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(8)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2B2 je „Ne“), se v polje vpiše „Se ne uporablja“.
. Če je institucija pozvana, da izpolni popoln obrazec za poročanje, da bi lahko opravila oceno v skladu s členom 10 (8) Delegirane uredbe (polje 2B1 je „Da“), se to polje izpolni z „Da“ ali Ne'. Če (a)  je rezultat končne ocene v zvezi s členom 10 (8) Delegirane uredbe, da institucija nima profila tveganja, ki bi bila nesorazmerna z njeno majhnostjo, in (b) je institucija odgovorila z „Da“ na 2B3, potem bo SRB izvaja izračun alternativnega posameznega letnega prispevka v skladu s členom 10 (7) Delegirane uredbe.
Izberite s spustnega seznama.
</t>
  </si>
  <si>
    <t>Izpolniti ga je treba s polnim registriranim imenom nadrejene institucije EU ali pustiti prazno, če institucija ni del skupine in nima nadrejene institucije v EU.</t>
  </si>
  <si>
    <t>Para instituciones que son parte de un grupo: código LEI de la matriz UE.
Para instituciones que no son parte de un grupo: por favor, dejar en blanco.</t>
  </si>
  <si>
    <t>Este campo se genera automáticamente aplicando el método a tanto alzado simplificado que se define en la definición. 
Este campo se establecerá automáticamente en 'Sí' para las instituciones que respondieron 'Sí' al campo 2B1. Sin embargo, el resultado de la evaluación final de conformidad con el artículo 10, apartado 8, del Reglamento Delegado prevalecerá sobre el valor en el campo 2B2. Si (y solo si) se decide que el perfil de riesgo de la institución es desproporcionado a su tamaño (entidad pequeña) en la evaluación final, la contribución anual de la institución se calculará como si 2B2 fuera "No".</t>
  </si>
  <si>
    <t>. Este campo deben cumplimentarlo con las palabras «Sí» o «No»   las entidades que reúnen los requisitos para la aportación anual a tanto alzado simplificada para entidades pequeñas (el valor del campo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8,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2B2 es «No»), el campo se cumplimentará con la expresión «No es pertinente».
Si se ha invitado a la institución a completar el formulario completo, con el fin de realizar una evaluación de conformidad con el Artículo 10 (8) del Reglamento Delegado (el campo 2B1 es 'Sí'), este campo se completará con 'Sí' o 'no'. Si (a) la evaluación final con respecto al Artículo 10 (8) del Reglamento Delegado determina que la institución no tiene un perfil de riesgo desproporcionado respecto a su tamaño (entidad pequeña) y (b) la institución respondió 'Sí' a 2B3, entonces la JUR realizará el cálculo alternativo de su contribución individual anual, de conformidad con el artículo 10, apartado 7, del Reglamento Delegado.
Seleccione una opción de la lista desplegable</t>
  </si>
  <si>
    <t>Este campo debe cumplimentarse con el nombre de registro completo de la matriz de la UE o debe de dejarse en blanco si la institución no es parte de un grupo y no tiene una matriz UE.</t>
  </si>
  <si>
    <t>La entidad responderá «Sí» a este campo solo cuando haya sido invitada a cumplumentar el formulario completo.
Por favor, seleccione la opción de la lista desplegable.</t>
  </si>
  <si>
    <t>Krediidiasutus vastab sellele väljale ainult "Jah" juhul, kui tal on palutud täita täielik aruandlusvorm.
Valige rippmenüüst.</t>
  </si>
  <si>
    <t>. See väli täidetakse automaatselt lihtsustatud kindlasummaliste maksete metoodikat kasutades, nagu on definitsioonis määratletud. 
. Asutuste jaoks, kes vastasid väljale 2B1 "Jah", seatakse see väli automaatselt "Jah". Delegeeritud määruse artikli 10 lõike 8 kohase lõpliku hindamise tulemused on siiski ülekaalus välja 2B2 väärtuse suhtes. Kui (ja ainult kui) otsustatakse, et asutuse riskiprofiil on lõpphinnangus ebaproportsionaalne võrreldes selle väikese suurusega, arvutatakse asutuse aastane sissemakse nii, nagu oleks 2B2 „Ei”.</t>
  </si>
  <si>
    <t>. Selle välja peavad täitma („Jah“ või „Ei“) ainult asutused, mis kvalifitseeruvad väikestele krediidiasutustele või investeerimisühingutele kohaldatavale lihtsustatud kindlasummalisele aasta osamaksele (välja 2B2 vastus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1–8 alusel) ja kooskõlas sama määruse artikli 10 lõikega 7 kohaldatakse neist väiksemat. 
. „Ei“ tähendab, et krediidiasutus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(väli 2B2 väärtus on „Ei“), tuleb väli täita väärtusega „Ei kohaldata“.
. Kui krediidiasutusel on palutud täita täielik aruandlusvorm, et viia läbi hindamine vastavalt delegeeritud määruse artikli 10 lõikele 8 (väli 2B1 on „Jah”), täidetakse see väli „Jah” või „Ei”. Kui a) delegeeritud määruse artikli 10 lõiget 8 käsitleva lõpphinnangu kohaselt ei ole krediidiasutusel või investeerimisühingul riskiprofiili, mis oleks ebaproportsionaalne tema väiksuse suhtes, ja b) krediidiasutus või investeerimisühing vastas punktile 2B3 jaatavalt, siis SRB viib läbi kalkulatsioonid alternatiivse individuaalse aastase sissemakse vastavalt delegeeritud määruse artikli 10 lõikele 7.
Valige rippmenüüst</t>
  </si>
  <si>
    <t>Sellele väljale tuleb sisestada EL emaettevõtja täielik registreerimisnimi või jätta tühjaks, kui krediidiasutus ei kuulu gruppi ja puudub EL-i emaettevõtja.</t>
  </si>
  <si>
    <t>Krediidiasutustele, kes on osa grupist: EL emaettevõtte LEI-kood
Krediidiastutustele, kes ei kuulu gruppi: Palun jätke tühjaks.</t>
  </si>
  <si>
    <t>Das Institut muss dieses Feld nur dann mit „Ja“ beantworten, wenn es gebeten wurde, den vollständigen Meldebogen auszufüllen.
Bitte wählen Sie aus dem Drop-down-Menü.</t>
  </si>
  <si>
    <t xml:space="preserve">. Dieses Feld wird automatisch bei Anwendung eines vereinfachten Pauschalbetrages für kleine Institute, entsprechend der Beschreibung unter den Definitionen, generiert.
. Dieses Feld wird für Institute, die das Feld 2B1 mit "Ja" beantwortet haben, automatisch auf "Ja" gesetzt. Allerdings wird die finale Beurteilung gemäß Artikel 10 Absatz 8 der Delegierten Verordnung über den Wert im Feld 2B2 entscheiden. Nur wenn die finale Beurteilung ergeben hat, dass das Institut ein in Anbetracht seiner Größe unverhältnismäßiges Risikoprofil aufweist, wird der jährliche Beitrag des Instituts so berechnet als würde das Feld 2B2 "Nein" beinhalten. </t>
  </si>
  <si>
    <t>. Dieses Feld ist von Instituten, die die Voraussetzungen für einen vereinfachten, auf einen Pauschalbetrag gestützten, jährlichen Beitrag erfüllen, mit „Ja“ oder „Nein“ auszufüllen (der Wert in Feld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8 der Delegierten Verordnung) verglichen. Gemäß Artikel 10 Absatz 7 der Delegierten Verordnung wird der niedrigere der beiden Beträge für das Institut angewendet. 
. „Nein“ bedeutet, dass das Institut nicht wünscht, dass ein alternativer individueller jährlicher Beitrag gemäß Artikel 5 berechnet wird. Im letzteren Fall sind keine weiteren Informationen von dem Institut erforderlich.
. Wenn das Institut nicht die Voraussetzungen für den vereinfachten Pauschalbetrag für kleine Institute erfüllt (der Wert in Feld 2B2 lautet „Nein“), ist „Nicht zutreffend“ anzugeben.
. Wenn das Institut gebeten wurde, den vollständigen Meldebogen im Hinblick auf eine Bewertung im Sinne von Artikel 10 Absatz 8 der Delegierten Verordnung (Feld 2B1 lautet "Ja") auszufüllen, sollte dieses Feld mit "Ja" oder "Nein" befüllt werden. Wenn (a) die finale Beurteilung gemäß Artikel 10 Absatz 8 der Delegierten Verordnung ergeben hat, dass das Institut kein in Anbetracht seiner geringen Größe unverhältnismäßiges Risikoprofil aufweist und (b) das Institut das Feld 2B3 mit "Ja" beantwortet hat,  dann wird der SRB einen alternativen individuellen jährlichen Beitrag gemäß Artikel 10 Absatz 7 der Delegierten Verordnung berechnen.
Bitte wählen Sie aus dem Drop-down-Menü.</t>
  </si>
  <si>
    <t>In diesem Feld ist der vollständige Registrierungsname des EU-Mutterunternehmens anzugeben oder keine Angabe zu machen, wenn es kein EU-Mutterunternehmen gibt und das Institut keiner Gruppe angehört..</t>
  </si>
  <si>
    <t>Für Institute, die zu einer Gruppe gehören: LEI-Code des EU-Mutterunternehmens.
Für Institute, welche nicht Teil einer Gruppe sind: Bitte leer lassen.</t>
  </si>
  <si>
    <t>За институции, които са част от група: LEI код на предприятието майка от ЕС.
За институции, които не са част от група. Моля, оставете полето празно.</t>
  </si>
  <si>
    <t>Институцията следва да отговори с "Да" в това поле, само когато е поканена да попълни целия отчетен образец.
Моля, изберете от списъка в падащото меню.</t>
  </si>
  <si>
    <t xml:space="preserve">. Това поле се генерира автоматично чрез прилагане на опростената методология за еднократна сума съгласно определението. 
Това поле ще бъде автоматично зададено с "Да" за институции, които са попълнили  "Да" в поле 2B1. Въпреки това резултатът от окончателната оценка съгласно член 10, параграф 8 от Делегиран регламент ще надделее над стойността в поле 2B2. Ако (и само ако) бъде решено, че рисковият профил на институцията е непропорционален на малкия ѝ размер в окончателната оценка, годишната вноска на институцията ще се изчислява така, сякаш в поле 2B2 е  попълнено „Не“.
</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</si>
  <si>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алтернативна вноска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1–8 от Делегиран регламент), така че по-малката сума да се прилага за институцията в съответствие с член 10, параграф 7 от Делегиран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(2B2 стойността на полето е „Не“), полето се попълва с „Не е приложимо“.
. Ако институцията е поканена да попълни целия отчетен образец, с оглед извършване оценка съгласно член 10, параграф 8 от Делегиран регламент (поле 2B1 е "Да"), това поле се попълва с "Да" или "Не". Ако (а) финалната оценка по член 10, параграф 8 от Делегиран регламент определи, че институцията няма непропорционален за размера си рисков профил и (б) институцията отговори с "Да" в поле 2B3, тогава ЕСП ще извърши изчислението на алтернативна индивидуална годишна вноска съгласно член 10, параграф 7 от Делегиран регламент.    
Моля, изберете от списъка в падащото меню.</t>
  </si>
  <si>
    <t>Това поле следва да бъде попълнено с цялото наименование на предприятието майка от ЕС или следва да бъде оставено празно, ако институцията не е част от група и няма предприятие майка от ЕС.</t>
  </si>
  <si>
    <t xml:space="preserve">Institucija odgovara "Da" u ovom polju samo kada je od nje zatraženo da ispuni cijeli obrazac za izvješćivanje.
Odaberite s padajućeg popisa. </t>
  </si>
  <si>
    <t xml:space="preserve">. Ovo se polje popunjava automatski primjenom pojednostavljene paušalne metodologije kako je utvrđena u definiciji. 
. U ovom će se polju automatski podesiti "Da" za institucije koje su odgovorile "Da" u polju 2B1. Međutim, rezultat konačne procjene u skladu s člankom 10. stavkom 8. Delegirane uredbe imat će prednost u odnosu na vrijednost u polju 2B2. Ako (i samo ako) je u konačnoj procjeni odlučeno da je profil rizičnosti institucije nerazmjeran njegovoj maloj veličini, godišnji iznos doprinosa izračunati će se kao da je polje 2B2 "Ne".  </t>
  </si>
  <si>
    <t xml:space="preserve">. Institucije koje ispunjavaju uvjete za pojednostavljeni paušalni godišnji doprinos za male institucije u ovo polje moraju upisati „Da” ili „Ne” (vrijednost u polju 2B2 je „Da”).
. „Da” znači da institucija dostavlja sve podatke koji se zahtijevaju u radnim listovima 2. i 3. kako bi se mogao izračunati alternativni iznos doprinosa u skladu s člankom 5. Delegirane uredbe. Nakon što se izračuna, taj će se iznos doprinosa usporediti s paušalnim iznosom (izračunatim u skladu s člankom 10. stavcima 1. do 8. Delegirane uredbe) tako da se na instituciju primijeni niži iznos u skladu s člankom 10. stavkom 7. Delegirane uredbe. 
. „Ne” znači da institucija ne želi alternativni izračun pojedinačnih godišnjih doprinosa u skladu s člankom 5. U tom slučaju od institucije se ne zahtijevaju dodatni podaci.
. Ako institucija ne ispunjava uvjete za pojednostavljeni paušalni godišnji doprinos za male institucije (vrijednost u polju 2B2 je „Ne”), odgovor u ovom polju treba biti „Nije primjenjivo”.
Ako je od institucije zatraženo da ispuni cijeli obrazac za izvješćivanje kako bi se provela procjena u skladu s člankom 10. stavkom 8. Delegirane uredbe (polje 2B1 je „Da“), ovo polje treba popuniti s „Da“ ili „Ne“. Ako je (a) konačnom procjenom u skladu s člankom 10. stavkom 8. Delegirane uredbe utvrđeno da institucija nema profil rizičnosti nerazmjeran svojoj maloj veličini i (b) institucija odgovorila „Da“ u polju 2B3, tada će SRB provesti izračun alternativnog pojedinačnog godišnjeg doprinosa u skladu s člankom 10. stavkom 7. Delegirane uredbe
Odaberite s padajućeg popisa.
</t>
  </si>
  <si>
    <t xml:space="preserve">U ovo polje treba upisati puni registrirani naziv matične institucije iz EU-a ili ostaviti prazno ako institucija nije dio grupe i nema matičnu instituciju iz EU-a. </t>
  </si>
  <si>
    <t xml:space="preserve">Za institucije koje su dio grupe: LEI oznaka matične institucije iz EU-a. Za institucije koje nisu dio grupe: Ostaviti prazno. </t>
  </si>
  <si>
    <t>Pre inštitúcie, ktoré sú súčasťou skupiny: Kód LEI materského subjektu v EÚ.
Pre inštitúcie, ktoré nie sú súčasťou skupiny: Prosím, nechajte prázdne.</t>
  </si>
  <si>
    <t xml:space="preserve">Za institucije, ki so del skupine: koda LEI nadrejenega institucije v EU.
Za institucije, ki niso del skupine: pustite prazno. </t>
  </si>
  <si>
    <t>Inštitúcia odpovedá „ áno “ iba ak bude požiadaná o vyplnenie úplného formulára. 
Vyberte prosím z rozbaľovacieho zoznamu.</t>
  </si>
  <si>
    <t xml:space="preserve">. Toto pole je generované automaticky uplatnením zjednodušenej metodiky paušálnych súm vymedzenej vo vymedzení.
.Toto pole sa automaticky nastaví na „Áno“ pre inštitúcie, ktoré odpovedali „Áno“ na pole 2B1. Výsledok konečného posúdenia podľa článku 10 ods. 8 delegovaného nariadenia však bude mať prednosť pred hodnotou v poli 2B2. Ak (a iba ak) sa rozhodne, že rizikový profil inštitúcie je v konečnom hodnotení neprimeraný jej malej veľkosti, bude sa ročný príspevok inštitúcie počítať tak, akoby 2B2 bolo „nie“.
 </t>
  </si>
  <si>
    <t>. V tomto poli musia inštitúcie, ktoré spĺňajú podmienky na zjednodušený paušálny ročný príspevok pre malé inštitúcie, uviesť buď „Áno“ alebo „Nie“ (hodnota poľa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8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2B2 je „Nie“), v tomto poli sa musí uviesť „Neuvádza sa“.
.Ak bola inštitúcia vyzvaná na vyplnenie úplného formulára s cieľom vykonať hodnotenie podľa článku 10 ods. 8 delegovaného nariadenia (pole 2B1 je „áno“), toto pole sa vyplní „áno“ alebo "nie". Ak a) záverečné hodnotenie týkajúce sa článku 10 ods. 8 delegovaného nariadenia stanoví, že rizikový profil inštitúcie je neprimeraný jej malej veľkosti a b) inštitúcia odpovedala „áno“ na 2B3, potom SRB vykoná výpočet alternatívneho individuálneho ročného príspevku podľa článku 10 ods. 7 delegovaného nariadenia.
Vyberte prosím z rozbaľovacieho zoznamu.</t>
  </si>
  <si>
    <t>V tomto poli by sa mal uviesť úplný registrovaný názov materského subjektu v EÚ alebo by malo byť ponechané prázdne, ak inštitúcia nie je súčasťou skupiny a nemá materský subjekt v EÚ.</t>
  </si>
  <si>
    <t>Įstaigoms, kurios yra grupės dalimi: ES patronuojančiosios įstaigos LEI kodas.
Įstaigoms, kurios nėra grupės dalimi: prašome palikti tuščia.</t>
  </si>
  <si>
    <t>Įstaiga šiame laukelyje turi atsakyti "Taip", jei paprašoma užpildyti visą ataskaitos formą.</t>
  </si>
  <si>
    <t xml:space="preserve">. Šis laukelis užpildomas automatiškai, pritaikius supaprastintą nustatyto dydžio sumos metodiką, kaip paaiškinta apibrėžtyje. 
Šis laukelis bus automatiškai užpildytas "Taip" įstaigoms, kurios atsakė "Taip" 2B1 laukelyje. Tačiau galutinio vertinimo rezultatas pagal Deleguotojo reglamento 10(8) str. turės viršenybę prieš 2B2 laukelio vertę. Jei (ir tik jei) yra nuspręsta galutiniame vertinime, kad įstaigos rizikos profilis yra neproporcingas jos mažam dydžiui, įstaigos metinė įmoka bus apskaičiuota taip pat, jei 2B2 būtų "Ne".
 </t>
  </si>
  <si>
    <t>. Šį laukelį nurodydamos „Taip“ arba „Ne“ turi pildyti įstaigos, kurioms leidžiama taikyti mažoms įstaigoms taikomą supaprastintą nustatyto dydžio metinį įnašą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1–8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(2B2 laukelyje nurodyta „Ne“), laukelyje įrašoma „Netaikoma“.
. Jei įstaiga buvo pakviesta užpildyta pilną ataskaitos formą, kad būtų galima atlikti vertinimą pagal Deleguotojo reglamento 10(8) str. (2B1 laukelis yra “Taip”), šis laukelis turi būti užpildytas „Taip“ arba „Ne“. Jei (a) galutinis vertinimas pagal Deleguotojo reglamento 10(8) str. nustato, kad įstaiga neturi rizikos profilio, kuris yra neproporcingai jos mažam dydžiui ir (b) įstaiga atsako “Taip” 2B3 laukelyje, tuomet SRB atliks alternatyvios metinio įnašo apskaičiavimą pagal Deleguotojo reglamento 10(7) str.
Pasirinkite iš išskleidžiamojo sąrašo.</t>
  </si>
  <si>
    <t>Šiame laukelyje turėtų būti nurodomas tikslus ES patronuojančiosios įstaigos registracijos pavadinimas arba paliktas tuščias, jei įstaiga nėra grupės dalimi ir neturi  ES patronuojančiosios įstaigos.</t>
  </si>
  <si>
    <r>
      <t xml:space="preserve">Passifs découlant de tous les contrats dérivés (hors dérivés de crédit) évalués </t>
    </r>
    <r>
      <rPr>
        <u/>
        <sz val="10"/>
        <color theme="1"/>
        <rFont val="Calibri"/>
        <family val="2"/>
        <scheme val="minor"/>
      </rPr>
      <t>conformément à la méthodologie de ratio de levier</t>
    </r>
  </si>
  <si>
    <t>Kapitalinõuete määruse (EL) nr 575/2013 artikli 4 lõike 1 punkt 118:
 "omavahendid" tähendavad esimese taseme omavahendite ja teise taseme omavahendite summat. 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</si>
  <si>
    <r>
      <t>„Esimese taseme põhiomavahendid“ nagu on osutatud kapitalinõuete määruse (EL) nr 575/2013 artiklites 26-50</t>
    </r>
    <r>
      <rPr>
        <strike/>
        <sz val="10"/>
        <rFont val="Calibri"/>
        <family val="2"/>
        <scheme val="minor"/>
      </rPr>
      <t>.</t>
    </r>
    <r>
      <rPr>
        <sz val="10"/>
        <rFont val="Calibri"/>
        <family val="2"/>
        <scheme val="minor"/>
      </rPr>
      <t xml:space="preserve">  ja nagu on määratletud ELi COREP-FINREP-määruse I lisa vormi 1 (CA1) jaoks ("Omavahendite ja omavahendite nõuete </t>
    </r>
    <r>
      <rPr>
        <strike/>
        <sz val="10"/>
        <rFont val="Calibri"/>
        <family val="2"/>
        <scheme val="minor"/>
      </rPr>
      <t>A</t>
    </r>
    <r>
      <rPr>
        <sz val="10"/>
        <rFont val="Calibri"/>
        <family val="2"/>
        <scheme val="minor"/>
      </rPr>
      <t>aruandlus").</t>
    </r>
  </si>
  <si>
    <r>
      <t>. Ce champ doit être rempli par «Oui» ou par «Non» par les établissements remplissant les conditions requises pour la contribution annuelle forfaitaire pour petits établissements (la valeur du champ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contribution forfaitaire (calculée conformément à l’article 10, paragraphes 1 à 8, du règlement délégué) de façon à appliquer à l’établissement le montant le plus faible conformément à l’article 10, paragraphe 7, du règlement délégué. 
. «Non» signifie que l’établissement ne souhaite pas qu’un montant alternatif à la contribution annuelle individuelle soit calculé conformément à l’article 5. Dans ce cas, l’établissement ne doit pas fournir d’informations supplémentaires.
. Si l’établissement n’est pas éligible à la contribution annuelle forfaitaire pour petits établissements  (la valeur du champ 2B2 est «Non»), le champ 2B3 devra indiquer la mention «Sans objet».
. Si l'établissement a été invité à remplir l’intégralité du formulaire de déclaration  dans le but de réaliser une évaluation au titre du paragraphe 8 de l’article 10 du règlement délégué (le champ 2B1 est rempli par "Oui"), le champ doit alors être rempli par "Oui" ou par "Non". Si (a) l'évaluation finale prévue au paragraphe 8 de l'article 10 du règlement délégué conclut que l'établissement ne possède pas un profil de risque disproportionné par rapport à sa petite taille et que</t>
    </r>
    <r>
      <rPr>
        <i/>
        <sz val="10"/>
        <rFont val="Calibri"/>
        <family val="2"/>
        <scheme val="minor"/>
      </rPr>
      <t xml:space="preserve"> </t>
    </r>
    <r>
      <rPr>
        <sz val="10"/>
        <rFont val="Calibri"/>
        <family val="2"/>
        <scheme val="minor"/>
      </rPr>
      <t>(b) l'établissement répond "Oui" au champ 2B3, alors le CRU effectuera le calcul d'une contribution annuelle alternative, en vertu du 7 de l'article 10 du règlement délégué.
Veuillez utiliser le menu déroulant.</t>
    </r>
  </si>
  <si>
    <r>
      <t>Ce champ doit être rempli avec</t>
    </r>
    <r>
      <rPr>
        <i/>
        <sz val="10"/>
        <rFont val="Calibri"/>
        <family val="2"/>
        <scheme val="minor"/>
      </rPr>
      <t xml:space="preserve"> </t>
    </r>
    <r>
      <rPr>
        <sz val="10"/>
        <rFont val="Calibri"/>
        <family val="2"/>
        <scheme val="minor"/>
      </rPr>
      <t>la dénomination compléte de l’établissement mère dans l’UE ou devra être laissé vide si l'établissement ne fait pas partie d'un groupe ou ne possède pas d’établissement mère dans l’UE.</t>
    </r>
  </si>
  <si>
    <r>
      <t xml:space="preserve">Un organisme central («1C2») doit effectuer la déclaration au niveau (sous-)consolidé («4A2»). </t>
    </r>
    <r>
      <rPr>
        <sz val="10"/>
        <color theme="1"/>
        <rFont val="Calibri"/>
        <family val="2"/>
        <scheme val="minor"/>
      </rPr>
      <t>[Ratio de levier].</t>
    </r>
  </si>
  <si>
    <r>
      <t>Un organisme central («1C2») doit effectuer la déclaration au niveau (sous-)consolidé («4A9»).</t>
    </r>
    <r>
      <rPr>
        <sz val="10"/>
        <color theme="1"/>
        <rFont val="Calibri"/>
        <family val="2"/>
        <scheme val="minor"/>
      </rPr>
      <t xml:space="preserve"> [CET1]</t>
    </r>
  </si>
  <si>
    <r>
      <t xml:space="preserve">• Teistel määruses (EL) nr 575/2013 määratletud juhtudel: asjakohased näitajad võib esitada konsolideeritud tasandil. Sellise </t>
    </r>
    <r>
      <rPr>
        <sz val="10"/>
        <color theme="1"/>
        <rFont val="Calibri"/>
        <family val="2"/>
        <scheme val="minor"/>
      </rPr>
      <t>näitajaga konsolideeritud tasandil saadud tulemus määratakse igale krediidiasutusele või investeerimisühingule, mis on tema riskinäitaja arvutamise eesmärgil osa kontsernist.</t>
    </r>
  </si>
  <si>
    <t>. Šis lauks tiek automātiski ģenerēts, piemērojot vienkāršoto vienreizējā maksājuma metodi, kā noteikts definīcijā. .Šis lauks automātiski tiks iestatīts uz “Jā” iestādēm, kuras 2B1 laukā atbildēja “Jā”. Tomēr galīgā novērtējuma rezultāts saskaņā ar Deleģētās regulas 10. panta 8. punktu prevalēs pār vērtību laukā 2B2. Ja (un tikai tad) tiks nolemts, ka iestādes riska profils ir nesamērīgs ar tās mazo lielumu galīgajā novērtējumā, iestādes gada iemaksu aprēķinas tā, it kā 2B2 lauka vērtība būtu “Nē”.</t>
  </si>
  <si>
    <t>Šajā laukā jānorāda pilns ES mātesuzņēmuma reģistrētais nosaukums 
vai jāatstāj tukšs, ja iestāde nav grupas sastāvdaļa un tai nav ES mātesuzņēmuma.</t>
  </si>
  <si>
    <t>Iestādēm, kas ietilpst grupā: ES mātesuzņēmuma LEI kods
Iestādēm, kas neietilpst grupā: Lūgums atstāt tukšu.</t>
  </si>
  <si>
    <t>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t>
  </si>
  <si>
    <t>Atbildot šajā laukā"Jā", tiks uzsākts process, lai veiktu novērtējumu sasakaņā ar Deleģētās regulas 10. panta 8. punktu attiecība uz iestādi kuras riska profils ir potenciāli nesamērīgs ar to mazo lielumu.</t>
  </si>
  <si>
    <t>. ‘atvasinātie instrumenti’ ir atvasinātie instrumenti saskaņā ar Kapitāla prasību regulas II pielikumu (un tādēļ tie neietver kredītu atvasinātos instrumentus). 
. 'Sviras rādītāja metode' nozīmē Kapitāla prasību regulas 429.  un 429.a panta piemērošanu atvasināto instrumentu jomā, kā noteikts šim laukam.</t>
  </si>
  <si>
    <t xml:space="preserve">. 'ar tīrvērtes darbībām saistītas kvalificētās saistības' ir saistības, kas saistītas ar tīrvērtes darbībām, kā noteikts Regulas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</si>
  <si>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'ar CVD darbībām saistītas kvalificētās saistības, kas izriet no atvasinātiem instrumentiem'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</si>
  <si>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Visiem LEI koda burtiem ir jālieto latīņu alfabētu.
. Cilnes formātam jāpaliek kā tekstam. Tas ir īpaši svarīgi, ja LEI kods sastāv tikai no cipariem.</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</si>
  <si>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 reizi ceturksnī pārskata gadā, lai tādējādi aprēķinātu gada vidējo ceturkšņa vērtību un par to paziņotu šajā laukā.</t>
  </si>
  <si>
    <t>Ar CVD darbībām saistītas kvalificētās saistības (skatīt definīciju), kas izriet no atvasinātajiem instrumentiem (skatīt definīciju 2C1), kā paredzēts Kapitāla prasību regulā reizi ceturksnī pārskata gadā, lai tādējādi aprēķinātu gada vidējo ceturkšņa vērtību un par to paziņotu šajā laukā.</t>
  </si>
  <si>
    <t xml:space="preserve">Kvalificētās saistības, kuras izriet no turējumā esošiem klientu aktīviem vai klientu naudas (skatīt definīciju), kas rodas no atvasināto instrumentu līgumiem ir jānovērtē saskaņā ar sviras rādītāja metodi (skatīt definīciju 2C1), kā paredzēts Kapitāla prasību regulā reizi ceturksnī pārskata gadā, lai tādējādi aprēķinātu gada vidējo ceturkšņa vērtību un par to paziņotu šajā laukā. </t>
  </si>
  <si>
    <t>Kvalificētās saistības, kas rodas no attīstību veicinošajiem aizdevumiem (skatīt definīciju), kas izriet no atvasināto instrumentu līgumiem (skatīt definīciju 2C1), kā paredzēts Kapitāla prasību regulā reizi ceturksnī pārskata gadā, lai tādējādi aprēķinātu gada vidējo ceturkšņa vērtību un par to paziņotu šajā laukā.</t>
  </si>
  <si>
    <t>Kvalificētās IAS saistības (kā definēts kreisajā pusē), kas rodas no kvalificēta IAS dalībnieka (skatīt definīciju), kas izriet no atvasināto instrumentu līgumiem (skatīt definīciju 2C1), kā paredzēts Kapitāla prasību regulā reizi ceturksnī pārskata gadā, lai tādējādi aprēķinātu gada vidējo ceturkšņa vērtību un par to paziņotu šajā laukā.</t>
  </si>
  <si>
    <t xml:space="preserve">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</si>
  <si>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 xml:space="preserve">Kvalificētās grupas iekšējās saistības (kā definēts kreisajā pusē), kas izriet no atvasināto instrumentu līgumiem (skatīt definīciju 2C1), kā paredzēts Kapitāla prasību regulā reizi ceturksnī pārskata gadā, lai tādējādi aprēķinātu gada vidējo ceturkšņa vērtību un par to paziņotu šajā laukā. </t>
  </si>
  <si>
    <t xml:space="preserve">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</si>
  <si>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Lauks 4B6: LCR jābūt lielākam vai vienādam ar 1.</t>
  </si>
  <si>
    <t>Lauks 4A7: Svīras rādītāju jāziņo decimāldaļās, nevis procentos. Tā vērtībai jābūt mazākai vai vienādai ar 1.</t>
  </si>
  <si>
    <t>Lauks 4B6: LCR jāziņo decimāldaļās, nevis procentos. Tā vērtībai jābūt mazākai vai vienādai ar 100.</t>
  </si>
  <si>
    <t>Lauks 4A16: CET1 rādītājām jābūt lielākam vai vienādam ar 0,0450.</t>
  </si>
  <si>
    <t>Lauks 4A16: CET1 rādītāju jāuzrāda decimāldaļās, nevis procentos. Tā vērtībai jābūt mazākai vai vienādai ar 4.5000.</t>
  </si>
  <si>
    <t>Lauks 4A18: Kopējā riska darījumu vērtība/kopējie aktīvi jāziņo decimāldaļās, nevis procentos. Tā vērtībai jābūt mazākai vai vienādai ar 2.</t>
  </si>
  <si>
    <t>Iestāde uz šo lauku atbild “Jā” tikai tad, kad tai ir pieprasīts aizpildīt pilnu pārskata veidlapu.  Lūdzu, atlasiet no nolaižamā saraksta.</t>
  </si>
  <si>
    <t>. Šis lauks jāaizpilda ar “Jā” vai “Nē” iestādēm, kas kvalificējas vienkāršotai vienreizējā maksājuma gada iemaksai mazām iestādēm (lauka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1.–8.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(2B2 lauka vērtība ir “Nē”), laukā jānorāda “Nav piemērojams”. 
. Ja iestādei ir piprasīts aizpildīt pilnu pārskata veidlapu, lai veiktu novērtējumu saskaņā ar Deleģētās regulas 10. panta 8. punktu (2B1 lauks ir “Jā”), šo lauku aizpilda ar “Jā” vai “Nē”. Ja a) galīgais novērtējums saskaņā ar Deleģētās regulas 10. panta 8. punktu nosaka, ka iestādei nav riska profils, kas ir nesamērīgs ar tās mazo lielumu, un b) iestāde atbildēja “Jā” uz 2B3, tad SRB aprēķina alternatīvo individuālo gada iemaksu saskaņā ar Deleģētās regulas 10. panta 7. punktu.
Lūdzu, atlasiet no nolaižamā saraksta.</t>
  </si>
  <si>
    <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</si>
  <si>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</si>
  <si>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</si>
  <si>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</si>
  <si>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</si>
  <si>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</si>
  <si>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</si>
  <si>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</si>
  <si>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</si>
  <si>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</si>
  <si>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</si>
  <si>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</si>
  <si>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</si>
  <si>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</si>
  <si>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</si>
  <si>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a) SA: 1.3.1.1+1.3.1.2+1.3.1.3 +
b) IM: 1.3.2 (exclusion of Foreign Exchange &amp; Commodities to be performed)</t>
  </si>
  <si>
    <t>a) SA: 540+550+555 +
b) IM: 580 (exclusion of Foreign Exchange &amp; Commodities to be performed)</t>
  </si>
  <si>
    <t>Ex-ante contributions to the Bank and Investment Firm Resolution Fund - reporting form for the 2021 contribution period</t>
  </si>
  <si>
    <t>The submission deadline is determined by the Central Bank of Ireland.</t>
  </si>
  <si>
    <t>The objective of the reporting form is to collect the information necessary for the calculation of the individual ex-ante contributions to the Bank and Investment Firm Resolution Fund (hereafter “BIFR”)  to be paid by each institution in scope in the 2021 contribution period.</t>
  </si>
  <si>
    <t xml:space="preserve">The Central Bank of Ireland (hereafter “the Central Bank”)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any regulations issued by the Central Bank in accordance with Regulation 166(14) of the European Union (Bank Recovery and Resolution) Regulations 2015 (SI 289/2015). </t>
  </si>
  <si>
    <t xml:space="preserve">Each year the calculation of the contributions for individual institutions shall be based on:
</t>
  </si>
  <si>
    <t xml:space="preserve">a contribution that is calculated depending on the risk profile of the institution (risk-adjusted contribution) unless the institution qualifies for a simplified calculation method (foreseen for small institutions as defined in Article 10 of the Delegated Regulation, or is a union branch or the institution is an investment firm which falls within the definition of Article 96(1)(a) or (b) of Regulation (EU) No 575/2013 or an investment firm which carries out activity 8 of Annex I Section A of Directive 2014/65/EU of the European Parliament and of the Council but which does not carry out activities 3 or 6 of Annex I Section A of that Directive). </t>
  </si>
  <si>
    <t xml:space="preserve">    </t>
  </si>
  <si>
    <t>•  Investment firms as defined in point (2) of Article 4(1) of the Union Capital Requirements Regulation, that is subject to the initial capital requirement in Article 28(2) of the Capital Requirements Directive, but not where they are covered by the consolidated supervision of the parent undertaking carried out by the ECB in accordance with Article 4(1)(g) of Regulation (EU) No 1024/2013 (footnote 1); and</t>
  </si>
  <si>
    <t xml:space="preserve">•  Union branches established in the State. </t>
  </si>
  <si>
    <t>In all these cases, please contact the Central Bank.</t>
  </si>
  <si>
    <t xml:space="preserve">a) Before submitting the reporting form to the Central Bank, institutions must check that the form complies with the validation rules in Tab 6;
</t>
  </si>
  <si>
    <t xml:space="preserve">b) Under specific circumstances, institutions may be requested to provide an additional assurance document. In such cases, further instructions will be provided by the Central Bank.  </t>
  </si>
  <si>
    <t xml:space="preserve">Questions regarding the completion of the reporting form should be addressed to the Central Bank by contacting RESfunds@centralbank.ie. </t>
  </si>
  <si>
    <t>For the data privacy statement relevant to the contact details referred to herein, please refer to the Central Bank website.</t>
  </si>
  <si>
    <t>Excel is a trademark of Microsoft. The Central Bank is not in any way affiliated with, sponsored, endorsed or approved by Microsoft. The use of Excel by the end-user must be in line with permissions secured from Microsoft through a licence or equivalent.</t>
  </si>
  <si>
    <t xml:space="preserve">Submission deadline: The whole reporting form should be returned to the Central Bank by 31 January 2021 at the latest (footnote 3). The form should be submitted through the Central Bank's on-line reporting system ("ONR"). </t>
  </si>
  <si>
    <t xml:space="preserve">Where information is not provided by the institution, the Central Bank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</si>
  <si>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Central Bank is subject to updates or corrections, such updates or corrections should be submitted to the Central Bank without undue delay (footnote 3). In such cases, the Central Bank will adjust the annual contribution in accordance with the updated information upon the calculation of the annual contribution of that institution for the next contribution period (footnote 6).</t>
  </si>
  <si>
    <t>Decision determining the annual contribution: the Central Bank will notify institutions in scope of the BIFR of their annual ex-ante contributions at the latest by 1 May 2021 (footnote 7).</t>
  </si>
  <si>
    <t>RIAD MFI code of the institution (for credit institutions only)</t>
  </si>
  <si>
    <t>Is the institution an investment firm authorized to carry out only the limited services and activities listed in tab 5 for this field, or a union branch as defined for this field and opts for the lump sum approach for the calculation of its levy as opposed to the risk-adjusted approach?</t>
  </si>
  <si>
    <t xml:space="preserve">Sub-section G.i) Lump Sum Approach for investment firms authorized to carry out only limited services and activities where they are not covered by the consolidated ECB supervision and union branches </t>
  </si>
  <si>
    <t xml:space="preserve">Certain investment firms in scope which are authorized to carry out only limited services and activities are not subject or may be exempted from certain capital and liquidity requirements and union branches can opt for the lump sum approach for the calculation  of its levy as opposed to the risk-adjusted approach.  </t>
  </si>
  <si>
    <t xml:space="preserve">. RIAD MFI code: ECB Monetary Financial Institutions unique IDentifier (MFI ID) of the credit institution
. All RIAD MFI codes start with the 2 letter ISO country code. 
. Link to the ECB search engine for MFI IDs: 
https://www.ecb.europa.eu/paym/html/midMFI.en.html
</t>
  </si>
  <si>
    <t xml:space="preserve">This field allows the institution to report its RIAD MFI code
</t>
  </si>
  <si>
    <t>Format (Cxxxxxx)</t>
  </si>
  <si>
    <t xml:space="preserve">This field allows the institution to report the code assigned by the Central Bank, which is used for regulatory reporting when interacting with the Central Bank. </t>
  </si>
  <si>
    <t xml:space="preserve">Is the institution an investment firm authorized to carry out only the limited services and activities listed in tab 5 for this field, or a union branch as defined for this field and opts for the lump sum approach for the calculation of its levy as opposed to the risk-adjusted approach? </t>
  </si>
  <si>
    <t xml:space="preserve">.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                                                    . 'Union branch' means a branch (as defined in Regulation EU 573/2013) of a 'third country institution' located in the State. A 'third country institution' is an entity, the head office of which is established in a third country, that would, if it were established within the European Union, be covered by the definition of an 'institution' i.e. a credit institution or investment firm. </t>
  </si>
  <si>
    <t>Where the investment firm authorized to carry out only limited services and activities or the union branch opts for the lump sum approach for the calculation of its levy, answers 'Yes' to this question, tabs 1 to 3 of the reporting form must be completed.                                                                                                                                                                                                                                                                                                                                                                                                                                                                                                                          Where the investment firm authorized to carry out only limited services and activities or the union branch opts for the risk-adjusted approach for the calculation of its levy, answers 'No' to this question, tabs 1 to 4 of the reporting form must be completed.                                                                                                           
Please select from the drop-down-list.</t>
  </si>
  <si>
    <t xml:space="preserve">. This field is automatically generated by applying the simplified lump-sum methodology as defined in the definition.
</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</si>
  <si>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Please select from the drop-down-list.</t>
  </si>
  <si>
    <t>Field not used in 2021</t>
  </si>
  <si>
    <t>Institutions shall provide the Central Bank with the latest approved annual financial statements available before the 31 December of the year before the contributions period. Please check the reference date ('1E1')</t>
  </si>
  <si>
    <t>The first two letters of the RIAD MFI code ('1A6') must match the two-letter ISO code of the country of registration ('1A5') (for credit institutions only)</t>
  </si>
  <si>
    <t>The data points to be reported here (interbank loans and interbank deposits) are not prudential ratios but market shares.  In accordance with the Commission Delegated Regulation, the resolution authority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resolution authority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</si>
  <si>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 xml:space="preserve">RIAD code of the institution (for credit institutions only) </t>
  </si>
  <si>
    <t>. Field is automatically generated on the basis of 1C8 in the tab '1. General information'.                                                                                                                         . Where the investment firm authorized to carry out only limited services and activities or the union branch opts for the lump sum approach for the calculation of its levy, it should answer 'Yes' to this question. In this case, tabs 1 to 3 must be completed.                                                                                      . Where the investment firm authorized to carry out only limited services and activities or the union branch opts for the risk-adjusted approach for the calculation of its levy, it should answer 'No' to this question. In this case, tabs 1 to 4 must be completed. 
Please select from the drop-down-list.</t>
  </si>
  <si>
    <t>•  'Not applicable' when the field is not applicable to the institution (e.g. if the institution does not qualify for the lump-sum annual contribution for small institutions, the question in field '2B3' regarding an alternative calculation of individual annual contribution amount is 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</si>
</sst>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81" x14ac:knownFonts="1">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name val="Calibri"/>
      <family val="2"/>
      <scheme val="minor"/>
    </font>
    <font>
      <u/>
      <sz val="12"/>
      <color theme="10"/>
      <name val="Calibri"/>
      <family val="2"/>
      <scheme val="minor"/>
    </font>
    <font>
      <sz val="10"/>
      <color rgb="FFFF0000"/>
      <name val="Calibri"/>
      <family val="2"/>
      <scheme val="minor"/>
    </font>
    <font>
      <i/>
      <sz val="11"/>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b/>
      <sz val="10"/>
      <color theme="0"/>
      <name val="Calibri"/>
      <family val="2"/>
      <scheme val="minor"/>
    </font>
    <font>
      <strike/>
      <sz val="10"/>
      <color rgb="FFFF0000"/>
      <name val="Times New Roman"/>
      <family val="1"/>
    </font>
    <font>
      <i/>
      <u/>
      <sz val="8"/>
      <name val="Calibri"/>
      <family val="2"/>
      <scheme val="minor"/>
    </font>
    <font>
      <i/>
      <sz val="10"/>
      <name val="Calibri"/>
      <family val="2"/>
      <scheme val="minor"/>
    </font>
    <font>
      <b/>
      <sz val="16"/>
      <color theme="0"/>
      <name val="Calibri"/>
      <family val="2"/>
      <scheme val="minor"/>
    </font>
    <font>
      <sz val="10"/>
      <color rgb="FF00B050"/>
      <name val="Times New Roman"/>
      <family val="1"/>
    </font>
    <font>
      <sz val="10"/>
      <color rgb="FF000000"/>
      <name val="Arial"/>
      <family val="2"/>
    </font>
    <font>
      <u/>
      <sz val="10"/>
      <color theme="1"/>
      <name val="Calibri"/>
      <family val="2"/>
      <scheme val="minor"/>
    </font>
    <font>
      <strike/>
      <sz val="10"/>
      <name val="Calibri"/>
      <family val="2"/>
      <scheme val="minor"/>
    </font>
    <font>
      <i/>
      <sz val="12"/>
      <color theme="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59999389629810485"/>
        <bgColor indexed="64"/>
      </patternFill>
    </fill>
    <fill>
      <patternFill patternType="solid">
        <fgColor rgb="FF00B05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CCCCCC"/>
      </left>
      <right style="medium">
        <color rgb="FFCCCCCC"/>
      </right>
      <top style="medium">
        <color rgb="FFCCCCCC"/>
      </top>
      <bottom/>
      <diagonal/>
    </border>
    <border>
      <left style="thin">
        <color indexed="64"/>
      </left>
      <right style="thin">
        <color indexed="64"/>
      </right>
      <top style="medium">
        <color theme="8"/>
      </top>
      <bottom style="medium">
        <color theme="8"/>
      </bottom>
      <diagonal/>
    </border>
    <border>
      <left/>
      <right style="double">
        <color rgb="FF3F3F3F"/>
      </right>
      <top style="medium">
        <color indexed="64"/>
      </top>
      <bottom/>
      <diagonal/>
    </border>
  </borders>
  <cellStyleXfs count="272">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3" fillId="0" borderId="0" applyFont="0" applyFill="0" applyBorder="0" applyAlignment="0" applyProtection="0"/>
    <xf numFmtId="168" fontId="63" fillId="0" borderId="0" applyFont="0" applyFill="0" applyBorder="0" applyAlignment="0" applyProtection="0"/>
    <xf numFmtId="171" fontId="63" fillId="0" borderId="0" applyFont="0" applyFill="0" applyBorder="0" applyAlignment="0" applyProtection="0"/>
    <xf numFmtId="169" fontId="63" fillId="0" borderId="0" applyFont="0" applyFill="0" applyBorder="0" applyAlignment="0" applyProtection="0"/>
    <xf numFmtId="0" fontId="8" fillId="0" borderId="0" applyNumberFormat="0" applyFill="0" applyBorder="0" applyAlignment="0" applyProtection="0"/>
    <xf numFmtId="0" fontId="64" fillId="0" borderId="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0" fontId="5" fillId="0" borderId="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0" fontId="7" fillId="17" borderId="38" applyNumberFormat="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64" fontId="5" fillId="0" borderId="0" applyFont="0" applyFill="0" applyBorder="0" applyAlignment="0" applyProtection="0"/>
    <xf numFmtId="0" fontId="77" fillId="0" borderId="0"/>
  </cellStyleXfs>
  <cellXfs count="731">
    <xf numFmtId="0" fontId="0" fillId="0" borderId="0" xfId="0"/>
    <xf numFmtId="0" fontId="0" fillId="0" borderId="0" xfId="0" applyFont="1"/>
    <xf numFmtId="0" fontId="0" fillId="0" borderId="0" xfId="0" applyFont="1" applyFill="1"/>
    <xf numFmtId="0" fontId="0" fillId="0" borderId="0" xfId="0" applyFont="1" applyBorder="1"/>
    <xf numFmtId="0" fontId="0" fillId="0" borderId="0" xfId="0" applyFont="1" applyFill="1" applyAlignment="1">
      <alignment horizontal="left" vertical="top" wrapText="1"/>
    </xf>
    <xf numFmtId="0" fontId="0" fillId="0" borderId="0" xfId="0" applyFont="1" applyAlignment="1">
      <alignment vertical="top"/>
    </xf>
    <xf numFmtId="0" fontId="0" fillId="0" borderId="0" xfId="0" applyFont="1" applyFill="1" applyBorder="1"/>
    <xf numFmtId="0" fontId="0" fillId="0" borderId="0" xfId="0" applyFont="1" applyFill="1" applyBorder="1" applyAlignment="1">
      <alignment vertical="top"/>
    </xf>
    <xf numFmtId="0" fontId="11" fillId="0" borderId="0" xfId="0" applyFont="1" applyBorder="1" applyAlignment="1"/>
    <xf numFmtId="0" fontId="0" fillId="0" borderId="0" xfId="0" applyFont="1" applyFill="1" applyBorder="1" applyAlignment="1">
      <alignment horizontal="left"/>
    </xf>
    <xf numFmtId="0" fontId="0" fillId="0" borderId="0" xfId="0" applyFont="1" applyAlignment="1">
      <alignment horizontal="left"/>
    </xf>
    <xf numFmtId="0" fontId="6" fillId="0" borderId="0" xfId="0" applyFont="1" applyFill="1" applyAlignment="1">
      <alignment horizontal="left" vertical="top" wrapText="1"/>
    </xf>
    <xf numFmtId="0" fontId="0" fillId="0" borderId="0" xfId="0" applyFont="1" applyFill="1" applyBorder="1" applyAlignment="1">
      <alignment horizontal="left" vertical="top" wrapText="1"/>
    </xf>
    <xf numFmtId="0" fontId="9" fillId="0" borderId="0" xfId="0" applyFont="1" applyFill="1" applyAlignment="1">
      <alignment horizontal="left" vertical="top" wrapText="1"/>
    </xf>
    <xf numFmtId="0" fontId="0" fillId="0" borderId="0" xfId="0" applyFont="1" applyBorder="1" applyAlignment="1">
      <alignment horizontal="left" vertical="top" wrapText="1"/>
    </xf>
    <xf numFmtId="0" fontId="7" fillId="0" borderId="0" xfId="0" applyFont="1" applyFill="1" applyAlignment="1">
      <alignment horizontal="left" vertical="top" wrapText="1"/>
    </xf>
    <xf numFmtId="0" fontId="13" fillId="0" borderId="0" xfId="0" applyFont="1" applyAlignment="1">
      <alignment horizontal="left" vertical="top"/>
    </xf>
    <xf numFmtId="1" fontId="0" fillId="0" borderId="0" xfId="0" applyNumberFormat="1" applyFont="1" applyFill="1" applyBorder="1" applyAlignment="1">
      <alignment horizontal="left" vertical="top"/>
    </xf>
    <xf numFmtId="0" fontId="0" fillId="0" borderId="0" xfId="0" applyFont="1" applyAlignment="1">
      <alignment horizontal="left" indent="1"/>
    </xf>
    <xf numFmtId="0" fontId="0" fillId="0" borderId="0" xfId="0" applyFont="1" applyAlignment="1">
      <alignment horizontal="left" vertical="top" indent="1"/>
    </xf>
    <xf numFmtId="0" fontId="14" fillId="2" borderId="0" xfId="0" applyFont="1" applyFill="1" applyBorder="1" applyAlignment="1" applyProtection="1">
      <alignment horizontal="left" vertical="top" indent="1"/>
    </xf>
    <xf numFmtId="0" fontId="14" fillId="2" borderId="0" xfId="0" applyFont="1" applyFill="1" applyBorder="1" applyAlignment="1" applyProtection="1">
      <alignment horizontal="left" vertical="top" wrapText="1" indent="1"/>
    </xf>
    <xf numFmtId="0" fontId="14" fillId="0" borderId="0" xfId="0" applyFont="1" applyFill="1" applyBorder="1" applyAlignment="1" applyProtection="1">
      <alignment horizontal="left" vertical="top" indent="1"/>
    </xf>
    <xf numFmtId="0" fontId="15" fillId="0" borderId="0" xfId="0" applyFont="1" applyFill="1" applyAlignment="1">
      <alignment horizontal="left"/>
    </xf>
    <xf numFmtId="0" fontId="0" fillId="0" borderId="0" xfId="0" applyFont="1" applyFill="1" applyAlignment="1">
      <alignment horizontal="left" indent="1"/>
    </xf>
    <xf numFmtId="0" fontId="13" fillId="0" borderId="0" xfId="0" applyFont="1" applyFill="1" applyAlignment="1">
      <alignment horizontal="right"/>
    </xf>
    <xf numFmtId="0" fontId="14" fillId="2" borderId="0" xfId="0" applyFont="1" applyFill="1" applyBorder="1" applyAlignment="1" applyProtection="1">
      <alignment horizontal="left" vertical="top" indent="3"/>
    </xf>
    <xf numFmtId="0" fontId="0" fillId="0" borderId="0" xfId="0" applyFont="1" applyAlignment="1">
      <alignment horizontal="left" vertical="top"/>
    </xf>
    <xf numFmtId="0" fontId="14" fillId="0" borderId="0" xfId="0" applyFont="1" applyFill="1" applyBorder="1" applyAlignment="1" applyProtection="1">
      <alignment horizontal="left" vertical="top" wrapText="1" indent="1"/>
    </xf>
    <xf numFmtId="0" fontId="14" fillId="2" borderId="0" xfId="0" applyFont="1" applyFill="1" applyBorder="1" applyAlignment="1" applyProtection="1">
      <alignment horizontal="center" vertical="top"/>
    </xf>
    <xf numFmtId="0" fontId="0" fillId="0" borderId="0" xfId="0" applyFont="1" applyBorder="1" applyAlignment="1">
      <alignment horizontal="center"/>
    </xf>
    <xf numFmtId="0" fontId="0" fillId="0" borderId="0" xfId="0" applyFont="1" applyAlignment="1">
      <alignment horizontal="left" vertical="top" wrapText="1"/>
    </xf>
    <xf numFmtId="0" fontId="16" fillId="0" borderId="0" xfId="0" applyFont="1"/>
    <xf numFmtId="0" fontId="17" fillId="0" borderId="0" xfId="0" applyFont="1" applyAlignment="1">
      <alignment horizontal="left"/>
    </xf>
    <xf numFmtId="0" fontId="19" fillId="2" borderId="1" xfId="0" applyFont="1" applyFill="1" applyBorder="1" applyAlignment="1" applyProtection="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indent="1"/>
    </xf>
    <xf numFmtId="0" fontId="19" fillId="2" borderId="0" xfId="0" applyFont="1" applyFill="1" applyBorder="1" applyAlignment="1" applyProtection="1">
      <alignment horizontal="left" vertical="top" wrapText="1" indent="1"/>
    </xf>
    <xf numFmtId="0" fontId="19" fillId="0" borderId="0" xfId="0" applyFont="1" applyFill="1" applyBorder="1" applyAlignment="1" applyProtection="1">
      <alignment vertical="top" wrapText="1"/>
    </xf>
    <xf numFmtId="0" fontId="19" fillId="0" borderId="0" xfId="0" applyFont="1" applyFill="1" applyBorder="1" applyAlignment="1" applyProtection="1">
      <alignment vertical="top"/>
    </xf>
    <xf numFmtId="0" fontId="0" fillId="0" borderId="0" xfId="0" applyFont="1" applyFill="1" applyAlignment="1">
      <alignment horizontal="left"/>
    </xf>
    <xf numFmtId="0" fontId="16" fillId="0" borderId="0" xfId="0" applyFont="1" applyFill="1" applyAlignment="1">
      <alignment horizontal="left"/>
    </xf>
    <xf numFmtId="0" fontId="19" fillId="0" borderId="0" xfId="0" applyFont="1" applyFill="1" applyBorder="1" applyAlignment="1" applyProtection="1">
      <alignment horizontal="left" vertical="top" wrapText="1"/>
    </xf>
    <xf numFmtId="0" fontId="16" fillId="0" borderId="0" xfId="0" applyFont="1" applyAlignment="1">
      <alignment horizontal="left" vertical="top" wrapText="1"/>
    </xf>
    <xf numFmtId="0" fontId="19" fillId="2" borderId="2"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indent="1"/>
    </xf>
    <xf numFmtId="0" fontId="19" fillId="0" borderId="2" xfId="0" applyFont="1" applyFill="1" applyBorder="1" applyAlignment="1" applyProtection="1">
      <alignment horizontal="left" vertical="top" indent="1"/>
    </xf>
    <xf numFmtId="0" fontId="15" fillId="7" borderId="0" xfId="0" applyFont="1" applyFill="1" applyAlignment="1">
      <alignment horizontal="left"/>
    </xf>
    <xf numFmtId="0" fontId="0" fillId="7" borderId="0" xfId="0" applyFont="1" applyFill="1" applyAlignment="1">
      <alignment horizontal="left"/>
    </xf>
    <xf numFmtId="0" fontId="0" fillId="7" borderId="0" xfId="0" applyFont="1" applyFill="1"/>
    <xf numFmtId="0" fontId="0" fillId="7" borderId="0" xfId="0" applyFont="1" applyFill="1" applyAlignment="1">
      <alignment horizontal="left" indent="1"/>
    </xf>
    <xf numFmtId="0" fontId="13" fillId="0" borderId="0" xfId="0" applyFont="1" applyFill="1" applyBorder="1"/>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applyBorder="1"/>
    <xf numFmtId="0" fontId="25" fillId="0" borderId="0" xfId="0" applyFont="1" applyFill="1" applyBorder="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wrapText="1" indent="1"/>
    </xf>
    <xf numFmtId="0" fontId="26" fillId="0" borderId="0" xfId="0" applyFont="1" applyFill="1" applyBorder="1" applyAlignment="1" applyProtection="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0" fillId="0" borderId="0" xfId="0" applyNumberFormat="1" applyFont="1"/>
    <xf numFmtId="0" fontId="17" fillId="0" borderId="0" xfId="0" applyFont="1" applyAlignment="1"/>
    <xf numFmtId="0" fontId="19" fillId="2" borderId="2" xfId="0" applyFont="1" applyFill="1" applyBorder="1" applyAlignment="1" applyProtection="1">
      <alignment horizontal="left" vertical="top" indent="1"/>
    </xf>
    <xf numFmtId="0" fontId="19" fillId="2" borderId="2" xfId="0" applyFont="1" applyFill="1" applyBorder="1" applyAlignment="1" applyProtection="1">
      <alignment horizontal="left" vertical="top" wrapText="1" indent="1"/>
    </xf>
    <xf numFmtId="1" fontId="12" fillId="0" borderId="2" xfId="0" applyNumberFormat="1" applyFont="1" applyFill="1" applyBorder="1" applyAlignment="1">
      <alignment horizontal="left" vertical="top"/>
    </xf>
    <xf numFmtId="0" fontId="19" fillId="7" borderId="0" xfId="0" applyFont="1" applyFill="1" applyAlignment="1">
      <alignment horizontal="right"/>
    </xf>
    <xf numFmtId="49" fontId="12" fillId="0" borderId="1" xfId="0" applyNumberFormat="1" applyFont="1" applyFill="1" applyBorder="1" applyAlignment="1">
      <alignment horizontal="left" vertical="top"/>
    </xf>
    <xf numFmtId="1" fontId="27" fillId="0" borderId="1" xfId="0" applyNumberFormat="1" applyFont="1" applyFill="1" applyBorder="1" applyAlignment="1">
      <alignment horizontal="left" vertical="top"/>
    </xf>
    <xf numFmtId="49" fontId="27" fillId="0" borderId="1" xfId="0" applyNumberFormat="1" applyFont="1" applyFill="1" applyBorder="1" applyAlignment="1">
      <alignment horizontal="left" vertical="top"/>
    </xf>
    <xf numFmtId="1" fontId="27" fillId="0" borderId="1" xfId="0" quotePrefix="1" applyNumberFormat="1" applyFont="1" applyFill="1" applyBorder="1" applyAlignment="1">
      <alignment horizontal="left" vertical="top"/>
    </xf>
    <xf numFmtId="165" fontId="19" fillId="2" borderId="1" xfId="0" applyNumberFormat="1" applyFont="1" applyFill="1" applyBorder="1" applyAlignment="1" applyProtection="1">
      <alignment horizontal="left" vertical="top" indent="1"/>
    </xf>
    <xf numFmtId="0" fontId="28" fillId="0" borderId="0" xfId="0" applyFont="1" applyAlignment="1">
      <alignment horizontal="left" vertical="top"/>
    </xf>
    <xf numFmtId="0" fontId="16" fillId="0" borderId="0" xfId="0" applyFont="1" applyBorder="1" applyAlignment="1">
      <alignment horizontal="left" vertical="top" wrapText="1"/>
    </xf>
    <xf numFmtId="0" fontId="29" fillId="0" borderId="0" xfId="1" applyFont="1" applyAlignment="1">
      <alignment horizontal="left"/>
    </xf>
    <xf numFmtId="0" fontId="19" fillId="2" borderId="0" xfId="0" applyFont="1" applyFill="1" applyBorder="1" applyAlignment="1" applyProtection="1">
      <alignment vertical="top" wrapText="1"/>
    </xf>
    <xf numFmtId="0" fontId="17" fillId="0" borderId="0" xfId="0" applyFont="1" applyFill="1" applyBorder="1" applyAlignment="1" applyProtection="1">
      <alignment vertical="top" wrapText="1"/>
    </xf>
    <xf numFmtId="0" fontId="17" fillId="0" borderId="0" xfId="0" applyFont="1" applyFill="1" applyBorder="1" applyAlignment="1" applyProtection="1">
      <alignment vertical="top"/>
    </xf>
    <xf numFmtId="0" fontId="3" fillId="0" borderId="0" xfId="0" applyFont="1" applyFill="1" applyBorder="1" applyAlignment="1" applyProtection="1">
      <alignment vertical="top" wrapText="1"/>
    </xf>
    <xf numFmtId="0" fontId="18" fillId="0" borderId="0" xfId="0" applyFont="1" applyFill="1" applyBorder="1" applyAlignment="1">
      <alignment vertical="center" wrapText="1"/>
    </xf>
    <xf numFmtId="0" fontId="30" fillId="0" borderId="0" xfId="0" applyFont="1" applyFill="1" applyBorder="1" applyAlignment="1">
      <alignment vertical="center" wrapText="1"/>
    </xf>
    <xf numFmtId="0" fontId="11" fillId="0" borderId="0" xfId="0" applyFont="1" applyBorder="1" applyAlignment="1">
      <alignment vertical="center" wrapText="1"/>
    </xf>
    <xf numFmtId="0" fontId="28" fillId="0" borderId="0" xfId="0" applyFont="1" applyAlignment="1">
      <alignment vertical="top" wrapText="1"/>
    </xf>
    <xf numFmtId="0" fontId="31" fillId="0" borderId="0" xfId="0" applyFont="1" applyAlignment="1">
      <alignment vertical="top"/>
    </xf>
    <xf numFmtId="0" fontId="15" fillId="0" borderId="0" xfId="0" applyFont="1" applyFill="1" applyAlignment="1">
      <alignment vertical="top"/>
    </xf>
    <xf numFmtId="0" fontId="13" fillId="0" borderId="0" xfId="0" applyFont="1" applyFill="1"/>
    <xf numFmtId="1" fontId="32" fillId="0" borderId="10" xfId="0" applyNumberFormat="1" applyFont="1" applyFill="1" applyBorder="1" applyAlignment="1">
      <alignment horizontal="left" vertical="top"/>
    </xf>
    <xf numFmtId="49" fontId="32" fillId="0" borderId="10" xfId="0" applyNumberFormat="1" applyFont="1" applyFill="1" applyBorder="1" applyAlignment="1">
      <alignment horizontal="left" vertical="top"/>
    </xf>
    <xf numFmtId="1" fontId="27" fillId="0" borderId="2" xfId="0" quotePrefix="1" applyNumberFormat="1" applyFont="1" applyFill="1" applyBorder="1" applyAlignment="1">
      <alignment horizontal="left" vertical="top"/>
    </xf>
    <xf numFmtId="0" fontId="19" fillId="0" borderId="9" xfId="0" applyFont="1" applyFill="1" applyBorder="1" applyAlignment="1" applyProtection="1">
      <alignment horizontal="left" vertical="top" indent="1"/>
    </xf>
    <xf numFmtId="165" fontId="19" fillId="0" borderId="1" xfId="0" applyNumberFormat="1" applyFont="1" applyFill="1" applyBorder="1" applyAlignment="1" applyProtection="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pplyProtection="1">
      <alignment horizontal="left" vertical="top" indent="1"/>
    </xf>
    <xf numFmtId="0" fontId="16" fillId="0" borderId="0" xfId="0" applyFont="1" applyFill="1" applyAlignment="1">
      <alignment horizontal="right"/>
    </xf>
    <xf numFmtId="1" fontId="12" fillId="0" borderId="1" xfId="0" applyNumberFormat="1" applyFont="1" applyFill="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NumberFormat="1" applyFont="1" applyFill="1" applyBorder="1" applyAlignment="1" applyProtection="1">
      <alignment horizontal="left" vertical="top" indent="1"/>
    </xf>
    <xf numFmtId="0" fontId="6" fillId="0" borderId="0" xfId="0" applyFont="1" applyFill="1"/>
    <xf numFmtId="0" fontId="19" fillId="8" borderId="2" xfId="0" applyNumberFormat="1" applyFont="1" applyFill="1" applyBorder="1" applyAlignment="1" applyProtection="1">
      <alignment horizontal="left" vertical="top" indent="1"/>
    </xf>
    <xf numFmtId="0" fontId="16" fillId="2" borderId="1" xfId="0" applyFont="1" applyFill="1" applyBorder="1" applyAlignment="1" applyProtection="1">
      <alignment horizontal="left" vertical="top" wrapText="1" indent="1"/>
    </xf>
    <xf numFmtId="0" fontId="12" fillId="0" borderId="1" xfId="0" applyFont="1" applyFill="1" applyBorder="1" applyAlignment="1" applyProtection="1">
      <alignment horizontal="left" vertical="top" wrapText="1"/>
    </xf>
    <xf numFmtId="0" fontId="8" fillId="0" borderId="1" xfId="1" applyBorder="1" applyAlignment="1">
      <alignment horizontal="right" vertical="top"/>
    </xf>
    <xf numFmtId="0" fontId="2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6" fillId="0" borderId="0" xfId="0" applyFont="1" applyAlignment="1" applyProtection="1">
      <alignment horizontal="left" vertical="top" wrapText="1"/>
    </xf>
    <xf numFmtId="0" fontId="0"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21" fillId="0" borderId="0" xfId="0" applyFont="1" applyFill="1" applyAlignment="1" applyProtection="1">
      <alignment horizontal="left" vertical="top" wrapText="1"/>
    </xf>
    <xf numFmtId="0" fontId="0" fillId="0" borderId="0" xfId="0" applyFont="1" applyFill="1" applyAlignment="1" applyProtection="1">
      <alignment horizontal="left" vertical="top" wrapText="1"/>
    </xf>
    <xf numFmtId="0" fontId="6"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17" fillId="5" borderId="1" xfId="0" applyFont="1" applyFill="1" applyBorder="1" applyAlignment="1" applyProtection="1">
      <alignment horizontal="left" vertical="top" wrapText="1"/>
    </xf>
    <xf numFmtId="0" fontId="17" fillId="5" borderId="1" xfId="0" applyFont="1" applyFill="1" applyBorder="1" applyAlignment="1" applyProtection="1">
      <alignment horizontal="left" vertical="top" wrapText="1" indent="1"/>
    </xf>
    <xf numFmtId="0" fontId="9" fillId="0" borderId="0" xfId="0" applyFont="1" applyFill="1" applyAlignment="1" applyProtection="1">
      <alignment horizontal="left" vertical="top" wrapText="1"/>
    </xf>
    <xf numFmtId="0" fontId="12" fillId="0" borderId="1" xfId="0" applyFont="1" applyBorder="1" applyAlignment="1" applyProtection="1">
      <alignment horizontal="left" vertical="top" wrapText="1"/>
    </xf>
    <xf numFmtId="0" fontId="8" fillId="0" borderId="1" xfId="1" applyBorder="1" applyAlignment="1" applyProtection="1">
      <alignment horizontal="right" vertical="top"/>
    </xf>
    <xf numFmtId="0" fontId="16" fillId="0" borderId="0" xfId="0" applyNumberFormat="1" applyFont="1" applyFill="1" applyBorder="1" applyAlignment="1" applyProtection="1">
      <alignment horizontal="left" vertical="top" wrapText="1" indent="1"/>
    </xf>
    <xf numFmtId="0" fontId="15" fillId="0" borderId="0" xfId="0" applyFont="1" applyFill="1" applyAlignment="1" applyProtection="1">
      <alignment horizontal="left" vertical="top" wrapText="1"/>
    </xf>
    <xf numFmtId="0" fontId="0" fillId="0" borderId="0" xfId="0" applyProtection="1"/>
    <xf numFmtId="0" fontId="0" fillId="0" borderId="0" xfId="0" applyAlignment="1" applyProtection="1">
      <alignment horizontal="left" vertical="top"/>
    </xf>
    <xf numFmtId="0" fontId="14" fillId="0" borderId="0" xfId="0" applyFont="1" applyFill="1" applyAlignment="1" applyProtection="1">
      <alignment horizontal="left" vertical="top" wrapText="1"/>
    </xf>
    <xf numFmtId="49" fontId="19" fillId="0" borderId="0" xfId="0" applyNumberFormat="1" applyFont="1" applyFill="1" applyBorder="1" applyAlignment="1" applyProtection="1">
      <alignment horizontal="left" vertical="top" wrapText="1" indent="1"/>
    </xf>
    <xf numFmtId="49" fontId="12" fillId="0" borderId="1" xfId="0" applyNumberFormat="1" applyFont="1" applyBorder="1" applyAlignment="1" applyProtection="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pplyProtection="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16" fillId="0" borderId="0" xfId="0" applyFont="1" applyFill="1" applyBorder="1" applyAlignment="1">
      <alignment horizontal="left"/>
    </xf>
    <xf numFmtId="0" fontId="38" fillId="0" borderId="0" xfId="1" applyFont="1" applyAlignment="1">
      <alignment horizontal="left"/>
    </xf>
    <xf numFmtId="0" fontId="38"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17" fillId="0" borderId="0" xfId="0" applyFont="1" applyFill="1" applyAlignment="1">
      <alignment horizontal="left"/>
    </xf>
    <xf numFmtId="0" fontId="16" fillId="0" borderId="0" xfId="0" applyFont="1" applyFill="1" applyAlignment="1">
      <alignment horizontal="left" indent="1"/>
    </xf>
    <xf numFmtId="0" fontId="31" fillId="0" borderId="0" xfId="0" applyFont="1" applyFill="1" applyAlignment="1">
      <alignment horizontal="right"/>
    </xf>
    <xf numFmtId="0" fontId="17" fillId="0" borderId="0" xfId="0" applyFont="1" applyAlignment="1">
      <alignment horizontal="left" wrapText="1"/>
    </xf>
    <xf numFmtId="0" fontId="19" fillId="0" borderId="0" xfId="0" applyFont="1" applyFill="1" applyBorder="1" applyAlignment="1" applyProtection="1">
      <alignment horizontal="left" vertical="top"/>
    </xf>
    <xf numFmtId="0" fontId="19" fillId="2" borderId="0" xfId="0" applyFont="1" applyFill="1" applyBorder="1" applyAlignment="1" applyProtection="1">
      <alignment horizontal="left" vertical="top"/>
    </xf>
    <xf numFmtId="165" fontId="19" fillId="0" borderId="0" xfId="0" applyNumberFormat="1" applyFont="1" applyFill="1" applyBorder="1" applyAlignment="1" applyProtection="1">
      <alignment horizontal="left" vertical="top"/>
    </xf>
    <xf numFmtId="0" fontId="10" fillId="0" borderId="0" xfId="0" applyFont="1"/>
    <xf numFmtId="0" fontId="10" fillId="0" borderId="0" xfId="0" applyFont="1" applyFill="1"/>
    <xf numFmtId="0" fontId="28" fillId="0" borderId="0" xfId="0" applyFont="1" applyAlignment="1">
      <alignment horizontal="left" vertical="top" wrapText="1"/>
    </xf>
    <xf numFmtId="0" fontId="23" fillId="0" borderId="0" xfId="0" applyFont="1" applyFill="1" applyAlignment="1">
      <alignment horizontal="left"/>
    </xf>
    <xf numFmtId="1" fontId="32" fillId="0" borderId="26" xfId="0" applyNumberFormat="1" applyFont="1" applyFill="1" applyBorder="1" applyAlignment="1">
      <alignment horizontal="left" vertical="top"/>
    </xf>
    <xf numFmtId="0" fontId="40" fillId="0" borderId="0" xfId="0" applyFont="1" applyFill="1" applyAlignment="1">
      <alignment horizontal="right"/>
    </xf>
    <xf numFmtId="0" fontId="16" fillId="0" borderId="0" xfId="0" applyFont="1" applyAlignment="1">
      <alignment horizontal="right" wrapTex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1"/>
    </xf>
    <xf numFmtId="0" fontId="41" fillId="0" borderId="0" xfId="0" applyFont="1" applyFill="1" applyAlignment="1">
      <alignment horizontal="left" vertical="top" wrapText="1"/>
    </xf>
    <xf numFmtId="0" fontId="14" fillId="0" borderId="0" xfId="0" applyFont="1" applyFill="1" applyBorder="1" applyAlignment="1">
      <alignment vertical="top"/>
    </xf>
    <xf numFmtId="1" fontId="27" fillId="0" borderId="4" xfId="0" applyNumberFormat="1" applyFont="1" applyFill="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0" fontId="19" fillId="11" borderId="1" xfId="0" applyFont="1" applyFill="1" applyBorder="1" applyAlignment="1" applyProtection="1">
      <alignment horizontal="left" vertical="top" wrapText="1" indent="1"/>
    </xf>
    <xf numFmtId="1" fontId="19" fillId="0" borderId="0" xfId="0" applyNumberFormat="1" applyFont="1" applyFill="1" applyBorder="1" applyAlignment="1">
      <alignment horizontal="left" vertical="top"/>
    </xf>
    <xf numFmtId="0" fontId="19" fillId="0" borderId="0" xfId="0" applyFont="1" applyBorder="1"/>
    <xf numFmtId="0" fontId="14" fillId="0" borderId="0" xfId="0" applyFont="1" applyFill="1" applyBorder="1"/>
    <xf numFmtId="0" fontId="19" fillId="0" borderId="0" xfId="0" applyFont="1" applyAlignment="1">
      <alignment horizontal="left"/>
    </xf>
    <xf numFmtId="0" fontId="19" fillId="0" borderId="0" xfId="0" applyFont="1" applyAlignment="1">
      <alignment horizontal="left" indent="1"/>
    </xf>
    <xf numFmtId="0" fontId="19" fillId="0" borderId="0" xfId="0" applyFont="1"/>
    <xf numFmtId="165" fontId="19" fillId="0" borderId="0" xfId="0" applyNumberFormat="1" applyFont="1" applyFill="1" applyBorder="1" applyAlignment="1" applyProtection="1">
      <alignment horizontal="left" vertical="top" indent="1"/>
    </xf>
    <xf numFmtId="0" fontId="19" fillId="0" borderId="0" xfId="0" applyFont="1" applyFill="1" applyBorder="1" applyAlignment="1">
      <alignment horizontal="left"/>
    </xf>
    <xf numFmtId="0" fontId="19" fillId="0" borderId="0" xfId="0" applyFont="1" applyFill="1" applyBorder="1" applyAlignment="1">
      <alignment horizontal="left" indent="1"/>
    </xf>
    <xf numFmtId="0" fontId="19" fillId="0" borderId="0" xfId="0" applyFont="1" applyFill="1" applyBorder="1"/>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18" fillId="0" borderId="0" xfId="0" applyFont="1" applyFill="1" applyAlignment="1">
      <alignment horizontal="left"/>
    </xf>
    <xf numFmtId="0" fontId="19" fillId="0" borderId="0" xfId="0" applyFont="1" applyFill="1" applyAlignment="1">
      <alignment horizontal="left"/>
    </xf>
    <xf numFmtId="0" fontId="19" fillId="0" borderId="0" xfId="0" applyFont="1" applyFill="1" applyAlignment="1">
      <alignment horizontal="left" indent="1"/>
    </xf>
    <xf numFmtId="0" fontId="23" fillId="0" borderId="0" xfId="0" applyFont="1" applyFill="1" applyAlignment="1">
      <alignment horizontal="right"/>
    </xf>
    <xf numFmtId="0" fontId="18" fillId="0" borderId="0" xfId="0" applyFont="1" applyFill="1" applyAlignment="1">
      <alignment horizontal="left" vertical="top"/>
    </xf>
    <xf numFmtId="0" fontId="19" fillId="0" borderId="0" xfId="0" applyFont="1" applyFill="1" applyAlignment="1">
      <alignment horizontal="right"/>
    </xf>
    <xf numFmtId="0" fontId="23" fillId="0" borderId="0" xfId="0" applyFont="1" applyFill="1" applyAlignment="1">
      <alignment horizontal="left" vertical="top"/>
    </xf>
    <xf numFmtId="0" fontId="19" fillId="0" borderId="0" xfId="0" applyFont="1" applyFill="1"/>
    <xf numFmtId="0" fontId="27" fillId="0" borderId="1" xfId="0" applyFont="1" applyBorder="1" applyAlignment="1" applyProtection="1">
      <alignment horizontal="left" vertical="top" wrapText="1"/>
    </xf>
    <xf numFmtId="0" fontId="19" fillId="4" borderId="0" xfId="0" applyFont="1" applyFill="1" applyAlignment="1">
      <alignment horizontal="left"/>
    </xf>
    <xf numFmtId="0" fontId="14" fillId="0" borderId="0" xfId="0" applyFont="1"/>
    <xf numFmtId="0" fontId="14" fillId="0" borderId="0" xfId="0" applyFont="1" applyFill="1"/>
    <xf numFmtId="1" fontId="27" fillId="0" borderId="2" xfId="0" applyNumberFormat="1" applyFont="1" applyFill="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Fill="1" applyBorder="1" applyAlignment="1">
      <alignment horizontal="left" vertical="top"/>
    </xf>
    <xf numFmtId="0" fontId="42" fillId="0" borderId="0" xfId="0" applyFont="1" applyAlignment="1">
      <alignment vertical="top" wrapText="1"/>
    </xf>
    <xf numFmtId="0" fontId="20" fillId="0" borderId="0" xfId="0" applyFont="1" applyAlignment="1">
      <alignment horizontal="left" vertical="top" wrapText="1" indent="1"/>
    </xf>
    <xf numFmtId="0" fontId="43" fillId="0" borderId="0" xfId="0" applyFont="1" applyAlignment="1">
      <alignment vertical="top" wrapText="1"/>
    </xf>
    <xf numFmtId="0" fontId="0" fillId="0" borderId="0" xfId="0" applyAlignment="1"/>
    <xf numFmtId="0" fontId="0" fillId="0" borderId="0" xfId="0" applyAlignment="1">
      <alignment vertical="center"/>
    </xf>
    <xf numFmtId="0" fontId="42" fillId="0" borderId="0" xfId="0" applyFont="1" applyAlignment="1">
      <alignment vertical="top"/>
    </xf>
    <xf numFmtId="0" fontId="44" fillId="0" borderId="0" xfId="0" applyFont="1" applyAlignment="1">
      <alignment vertical="center"/>
    </xf>
    <xf numFmtId="0" fontId="42" fillId="0" borderId="0" xfId="0" applyFont="1" applyAlignment="1">
      <alignment horizontal="left" vertical="top" indent="1"/>
    </xf>
    <xf numFmtId="0" fontId="19" fillId="0" borderId="0" xfId="0" applyFont="1" applyAlignment="1">
      <alignment horizontal="left" vertical="top" wrapText="1" indent="2"/>
    </xf>
    <xf numFmtId="0" fontId="42" fillId="0" borderId="0" xfId="0" applyFont="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5"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18" fillId="0" borderId="0" xfId="0" applyFont="1" applyAlignment="1">
      <alignment horizontal="left" vertical="top"/>
    </xf>
    <xf numFmtId="0" fontId="46" fillId="0" borderId="0" xfId="0" applyFont="1" applyAlignment="1">
      <alignment horizontal="justify" vertical="top" wrapText="1"/>
    </xf>
    <xf numFmtId="0" fontId="0" fillId="0" borderId="0" xfId="0" applyFont="1"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8" fillId="0" borderId="0" xfId="0" applyFont="1" applyFill="1" applyBorder="1" applyAlignment="1">
      <alignment vertical="top" wrapText="1"/>
    </xf>
    <xf numFmtId="0" fontId="19" fillId="0" borderId="0" xfId="0" applyFont="1" applyFill="1" applyBorder="1" applyAlignment="1">
      <alignment vertical="top" wrapText="1"/>
    </xf>
    <xf numFmtId="49" fontId="12" fillId="0" borderId="0" xfId="0" applyNumberFormat="1" applyFont="1" applyFill="1" applyAlignment="1">
      <alignment horizontal="left" vertical="top" wrapText="1" indent="2"/>
    </xf>
    <xf numFmtId="0" fontId="19" fillId="0" borderId="0" xfId="0" applyFont="1" applyAlignment="1">
      <alignment horizontal="justify" vertical="top" wrapText="1"/>
    </xf>
    <xf numFmtId="0" fontId="19" fillId="0" borderId="0" xfId="0" applyFont="1" applyBorder="1" applyAlignment="1">
      <alignment horizontal="justify" vertical="top" wrapText="1"/>
    </xf>
    <xf numFmtId="0" fontId="38" fillId="0" borderId="0" xfId="1" quotePrefix="1" applyFont="1" applyBorder="1" applyAlignment="1">
      <alignment horizontal="left" vertical="top"/>
    </xf>
    <xf numFmtId="0" fontId="12" fillId="0" borderId="0" xfId="0" applyFont="1" applyBorder="1" applyAlignment="1">
      <alignment horizontal="left" vertical="top" wrapText="1" indent="2"/>
    </xf>
    <xf numFmtId="0" fontId="10" fillId="0" borderId="0" xfId="0" applyFont="1" applyAlignment="1">
      <alignment horizontal="left" vertical="top"/>
    </xf>
    <xf numFmtId="0" fontId="0" fillId="0" borderId="30" xfId="0" applyFont="1" applyBorder="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xf>
    <xf numFmtId="0" fontId="50"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51" fillId="0" borderId="0" xfId="0" applyFont="1" applyBorder="1" applyAlignment="1">
      <alignment horizontal="left" vertical="top" wrapText="1"/>
    </xf>
    <xf numFmtId="0" fontId="51"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9" fillId="0" borderId="0" xfId="0" applyFont="1" applyFill="1" applyBorder="1" applyAlignment="1">
      <alignment horizontal="left" vertical="top" wrapText="1"/>
    </xf>
    <xf numFmtId="0" fontId="9" fillId="5" borderId="1" xfId="0" applyFont="1" applyFill="1" applyBorder="1" applyAlignment="1">
      <alignment vertical="top" wrapText="1"/>
    </xf>
    <xf numFmtId="0" fontId="7" fillId="0" borderId="0" xfId="0" applyFont="1" applyFill="1" applyBorder="1" applyAlignment="1">
      <alignment horizontal="left" vertical="top" wrapText="1"/>
    </xf>
    <xf numFmtId="0" fontId="12" fillId="0" borderId="31" xfId="0" applyFont="1" applyFill="1" applyBorder="1" applyAlignment="1" applyProtection="1">
      <alignment horizontal="left" vertical="top" wrapText="1"/>
    </xf>
    <xf numFmtId="0" fontId="27" fillId="0" borderId="31" xfId="0" applyNumberFormat="1" applyFont="1" applyFill="1" applyBorder="1" applyAlignment="1" applyProtection="1">
      <alignment horizontal="left" vertical="top" wrapText="1"/>
    </xf>
    <xf numFmtId="0" fontId="12" fillId="0" borderId="31" xfId="0" applyNumberFormat="1" applyFont="1" applyFill="1" applyBorder="1" applyAlignment="1" applyProtection="1">
      <alignment horizontal="left" vertical="top" wrapText="1"/>
    </xf>
    <xf numFmtId="0" fontId="12" fillId="0" borderId="31" xfId="0" applyFont="1" applyFill="1" applyBorder="1" applyAlignment="1">
      <alignment horizontal="left" vertical="top" wrapText="1"/>
    </xf>
    <xf numFmtId="0" fontId="27" fillId="0" borderId="31" xfId="0" applyFont="1" applyFill="1" applyBorder="1" applyAlignment="1" applyProtection="1">
      <alignment horizontal="left" vertical="top" wrapText="1"/>
    </xf>
    <xf numFmtId="0" fontId="51" fillId="0" borderId="31" xfId="0" applyFont="1" applyFill="1" applyBorder="1" applyAlignment="1">
      <alignment horizontal="left" vertical="top" wrapText="1"/>
    </xf>
    <xf numFmtId="49" fontId="52" fillId="0" borderId="31" xfId="1" applyNumberFormat="1" applyFont="1" applyFill="1" applyBorder="1" applyAlignment="1">
      <alignment horizontal="left" vertical="top" wrapText="1"/>
    </xf>
    <xf numFmtId="0" fontId="12" fillId="0" borderId="32" xfId="0" applyFont="1" applyFill="1" applyBorder="1" applyAlignment="1" applyProtection="1">
      <alignment horizontal="left" vertical="top" wrapText="1"/>
    </xf>
    <xf numFmtId="0" fontId="27" fillId="0" borderId="32" xfId="0" applyNumberFormat="1" applyFont="1" applyFill="1" applyBorder="1" applyAlignment="1" applyProtection="1">
      <alignment horizontal="left" vertical="top" wrapText="1"/>
    </xf>
    <xf numFmtId="0" fontId="12" fillId="0" borderId="32" xfId="0" applyNumberFormat="1" applyFont="1" applyFill="1" applyBorder="1" applyAlignment="1" applyProtection="1">
      <alignment horizontal="left" vertical="top" wrapText="1"/>
    </xf>
    <xf numFmtId="0" fontId="12" fillId="0" borderId="32" xfId="0" applyFont="1" applyFill="1" applyBorder="1" applyAlignment="1">
      <alignment horizontal="left" vertical="top" wrapText="1"/>
    </xf>
    <xf numFmtId="0" fontId="27" fillId="0" borderId="32" xfId="0" applyFont="1" applyFill="1" applyBorder="1" applyAlignment="1" applyProtection="1">
      <alignment horizontal="left" vertical="top" wrapText="1"/>
    </xf>
    <xf numFmtId="0" fontId="51" fillId="0" borderId="32" xfId="0" applyFont="1" applyFill="1" applyBorder="1" applyAlignment="1">
      <alignment horizontal="left" vertical="top" wrapText="1"/>
    </xf>
    <xf numFmtId="49" fontId="52" fillId="0" borderId="32" xfId="1" applyNumberFormat="1" applyFont="1" applyFill="1" applyBorder="1" applyAlignment="1">
      <alignment horizontal="left" vertical="top" wrapText="1"/>
    </xf>
    <xf numFmtId="0" fontId="27" fillId="0" borderId="1" xfId="0" quotePrefix="1" applyFont="1" applyFill="1" applyBorder="1" applyAlignment="1">
      <alignment horizontal="left" vertical="top" wrapText="1"/>
    </xf>
    <xf numFmtId="0" fontId="27" fillId="7" borderId="1" xfId="0" applyFont="1" applyFill="1" applyBorder="1" applyAlignment="1" applyProtection="1">
      <alignment horizontal="left" vertical="top" wrapText="1"/>
    </xf>
    <xf numFmtId="1" fontId="27" fillId="0" borderId="1" xfId="0" quotePrefix="1" applyNumberFormat="1" applyFont="1" applyFill="1" applyBorder="1" applyAlignment="1" applyProtection="1">
      <alignment horizontal="left" vertical="top" wrapText="1"/>
    </xf>
    <xf numFmtId="1" fontId="52" fillId="15" borderId="1" xfId="1" applyNumberFormat="1" applyFont="1" applyFill="1" applyBorder="1" applyAlignment="1">
      <alignment horizontal="left" vertical="top" wrapText="1"/>
    </xf>
    <xf numFmtId="0" fontId="12" fillId="0" borderId="1" xfId="0" quotePrefix="1" applyFont="1" applyFill="1" applyBorder="1" applyAlignment="1" applyProtection="1">
      <alignment horizontal="left" vertical="top" wrapText="1"/>
    </xf>
    <xf numFmtId="1" fontId="12" fillId="0" borderId="1" xfId="0" quotePrefix="1" applyNumberFormat="1" applyFont="1" applyFill="1" applyBorder="1" applyAlignment="1" applyProtection="1">
      <alignment horizontal="left" vertical="top" wrapText="1"/>
    </xf>
    <xf numFmtId="0" fontId="12" fillId="0" borderId="0" xfId="0" applyFont="1" applyFill="1" applyBorder="1" applyAlignment="1">
      <alignment horizontal="left" vertical="top" wrapText="1"/>
    </xf>
    <xf numFmtId="0" fontId="27" fillId="0" borderId="0" xfId="0" applyNumberFormat="1" applyFont="1" applyFill="1" applyBorder="1" applyAlignment="1" applyProtection="1">
      <alignment horizontal="left" vertical="top" wrapText="1"/>
    </xf>
    <xf numFmtId="0" fontId="12" fillId="0" borderId="0" xfId="0" applyNumberFormat="1" applyFont="1" applyFill="1" applyBorder="1" applyAlignment="1" applyProtection="1">
      <alignment horizontal="left" vertical="top" wrapText="1"/>
    </xf>
    <xf numFmtId="0" fontId="39" fillId="0" borderId="1" xfId="0" quotePrefix="1" applyFont="1" applyFill="1" applyBorder="1" applyAlignment="1">
      <alignment horizontal="left" vertical="top" wrapText="1"/>
    </xf>
    <xf numFmtId="0" fontId="12" fillId="15" borderId="1" xfId="0" applyFont="1" applyFill="1" applyBorder="1" applyAlignment="1">
      <alignment horizontal="left" vertical="top" wrapText="1"/>
    </xf>
    <xf numFmtId="0" fontId="27" fillId="0" borderId="1" xfId="0" applyFont="1" applyFill="1" applyBorder="1" applyAlignment="1" applyProtection="1">
      <alignment vertical="top" wrapText="1"/>
    </xf>
    <xf numFmtId="0" fontId="12" fillId="6" borderId="1" xfId="0" applyFont="1" applyFill="1" applyBorder="1" applyAlignment="1">
      <alignment horizontal="left" vertical="top" wrapText="1"/>
    </xf>
    <xf numFmtId="0" fontId="27" fillId="6" borderId="1" xfId="0" applyFont="1" applyFill="1" applyBorder="1" applyAlignment="1" applyProtection="1">
      <alignment horizontal="left" vertical="top" wrapText="1"/>
    </xf>
    <xf numFmtId="0" fontId="51" fillId="6" borderId="1" xfId="0" applyFont="1" applyFill="1" applyBorder="1" applyAlignment="1">
      <alignment horizontal="left" vertical="top" wrapText="1"/>
    </xf>
    <xf numFmtId="49" fontId="52" fillId="6" borderId="1" xfId="1" applyNumberFormat="1" applyFont="1" applyFill="1" applyBorder="1" applyAlignment="1">
      <alignment horizontal="left" vertical="top" wrapText="1"/>
    </xf>
    <xf numFmtId="0" fontId="27" fillId="0" borderId="1" xfId="0" quotePrefix="1" applyNumberFormat="1" applyFont="1" applyFill="1" applyBorder="1" applyAlignment="1" applyProtection="1">
      <alignment horizontal="left" vertical="top" wrapText="1"/>
    </xf>
    <xf numFmtId="0" fontId="52" fillId="6" borderId="1" xfId="1" applyFont="1" applyFill="1" applyBorder="1" applyAlignment="1">
      <alignment horizontal="left" vertical="top" wrapText="1"/>
    </xf>
    <xf numFmtId="0" fontId="51" fillId="0" borderId="0" xfId="0" applyFont="1" applyFill="1" applyBorder="1" applyAlignment="1">
      <alignment horizontal="left" vertical="top" wrapText="1"/>
    </xf>
    <xf numFmtId="0" fontId="54" fillId="0" borderId="1" xfId="0" applyNumberFormat="1" applyFont="1" applyFill="1" applyBorder="1" applyAlignment="1" applyProtection="1">
      <alignment horizontal="left" vertical="top" wrapText="1"/>
    </xf>
    <xf numFmtId="0" fontId="27" fillId="0" borderId="1" xfId="0" applyFont="1" applyBorder="1" applyAlignment="1">
      <alignment horizontal="left" vertical="top" wrapText="1"/>
    </xf>
    <xf numFmtId="49" fontId="27" fillId="0" borderId="1" xfId="0" applyNumberFormat="1" applyFont="1" applyFill="1" applyBorder="1" applyAlignment="1" applyProtection="1">
      <alignment horizontal="left" vertical="top" wrapText="1"/>
    </xf>
    <xf numFmtId="49" fontId="27" fillId="0" borderId="1" xfId="0" applyNumberFormat="1" applyFont="1" applyFill="1" applyBorder="1" applyAlignment="1" applyProtection="1">
      <alignment vertical="top" wrapText="1"/>
    </xf>
    <xf numFmtId="49" fontId="12" fillId="0" borderId="1" xfId="0" applyNumberFormat="1" applyFont="1" applyFill="1" applyBorder="1" applyAlignment="1" applyProtection="1">
      <alignment vertical="top" wrapText="1"/>
    </xf>
    <xf numFmtId="49" fontId="55" fillId="0" borderId="1" xfId="0" applyNumberFormat="1" applyFont="1" applyFill="1" applyBorder="1" applyAlignment="1" applyProtection="1">
      <alignment vertical="top" wrapText="1"/>
    </xf>
    <xf numFmtId="0" fontId="6" fillId="0" borderId="0" xfId="0" applyFont="1" applyFill="1" applyBorder="1" applyAlignment="1">
      <alignment horizontal="left" vertical="top" wrapText="1"/>
    </xf>
    <xf numFmtId="0" fontId="0" fillId="0" borderId="0" xfId="0" applyNumberFormat="1" applyFont="1" applyBorder="1" applyAlignment="1">
      <alignment horizontal="left" vertical="top" wrapText="1"/>
    </xf>
    <xf numFmtId="0" fontId="15" fillId="0" borderId="0" xfId="0" applyFont="1" applyFill="1" applyAlignment="1">
      <alignment horizontal="left" vertical="top" wrapText="1"/>
    </xf>
    <xf numFmtId="49" fontId="19" fillId="0" borderId="1" xfId="0" applyNumberFormat="1" applyFont="1" applyFill="1" applyBorder="1" applyAlignment="1" applyProtection="1">
      <alignment horizontal="left" vertical="top"/>
      <protection locked="0"/>
    </xf>
    <xf numFmtId="0" fontId="8" fillId="0" borderId="1" xfId="1" applyFill="1" applyBorder="1" applyAlignment="1">
      <alignment horizontal="right" vertical="top"/>
    </xf>
    <xf numFmtId="0" fontId="12" fillId="0" borderId="1" xfId="0" applyFont="1" applyFill="1" applyBorder="1" applyAlignment="1">
      <alignment horizontal="left" vertical="top" wrapText="1"/>
    </xf>
    <xf numFmtId="0" fontId="27" fillId="0" borderId="1" xfId="0" applyNumberFormat="1" applyFont="1" applyFill="1" applyBorder="1" applyAlignment="1" applyProtection="1">
      <alignment horizontal="left" vertical="top" wrapText="1"/>
    </xf>
    <xf numFmtId="0" fontId="12" fillId="7" borderId="1" xfId="0" applyFont="1" applyFill="1" applyBorder="1" applyAlignment="1" applyProtection="1">
      <alignment horizontal="left" vertical="top" wrapText="1"/>
    </xf>
    <xf numFmtId="0" fontId="27" fillId="0" borderId="1" xfId="0" applyFont="1" applyFill="1" applyBorder="1" applyAlignment="1" applyProtection="1">
      <alignment horizontal="left" vertical="top" wrapText="1"/>
    </xf>
    <xf numFmtId="0" fontId="27" fillId="0" borderId="1" xfId="0" quotePrefix="1" applyFont="1" applyFill="1" applyBorder="1" applyAlignment="1" applyProtection="1">
      <alignment horizontal="left" vertical="top" wrapText="1"/>
    </xf>
    <xf numFmtId="0" fontId="12" fillId="0" borderId="1" xfId="0" applyNumberFormat="1" applyFont="1" applyFill="1" applyBorder="1" applyAlignment="1" applyProtection="1">
      <alignment horizontal="left" vertical="top" wrapText="1"/>
    </xf>
    <xf numFmtId="1" fontId="52" fillId="6" borderId="1" xfId="1" applyNumberFormat="1" applyFont="1" applyFill="1" applyBorder="1" applyAlignment="1">
      <alignment horizontal="left" vertical="top" wrapText="1"/>
    </xf>
    <xf numFmtId="1" fontId="51" fillId="6" borderId="1" xfId="0" applyNumberFormat="1" applyFont="1" applyFill="1" applyBorder="1" applyAlignment="1">
      <alignment horizontal="left" vertical="top" wrapText="1"/>
    </xf>
    <xf numFmtId="1" fontId="12" fillId="0" borderId="1" xfId="0" applyNumberFormat="1" applyFont="1" applyFill="1" applyBorder="1" applyAlignment="1" applyProtection="1">
      <alignment horizontal="left" vertical="top" wrapText="1"/>
    </xf>
    <xf numFmtId="1" fontId="51" fillId="15" borderId="1" xfId="0" applyNumberFormat="1" applyFont="1" applyFill="1" applyBorder="1" applyAlignment="1">
      <alignment horizontal="left" vertical="top" wrapText="1"/>
    </xf>
    <xf numFmtId="1" fontId="12" fillId="15"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0" fontId="12" fillId="0" borderId="1" xfId="0" quotePrefix="1" applyFont="1" applyFill="1" applyBorder="1" applyAlignment="1">
      <alignment horizontal="left" vertical="top" wrapText="1"/>
    </xf>
    <xf numFmtId="0" fontId="12" fillId="4" borderId="1" xfId="0" applyFont="1" applyFill="1" applyBorder="1" applyAlignment="1" applyProtection="1">
      <alignment horizontal="left" vertical="top" wrapText="1"/>
    </xf>
    <xf numFmtId="0" fontId="12" fillId="4" borderId="1" xfId="0" quotePrefix="1" applyFont="1" applyFill="1" applyBorder="1" applyAlignment="1" applyProtection="1">
      <alignment horizontal="left" vertical="top" wrapText="1"/>
    </xf>
    <xf numFmtId="0" fontId="8" fillId="0" borderId="1" xfId="1" applyBorder="1" applyAlignment="1">
      <alignment horizontal="right" vertical="top"/>
    </xf>
    <xf numFmtId="0" fontId="52" fillId="15" borderId="1" xfId="1" applyFont="1" applyFill="1" applyBorder="1" applyAlignment="1">
      <alignment horizontal="left" vertical="top" wrapText="1"/>
    </xf>
    <xf numFmtId="0" fontId="27" fillId="0" borderId="1" xfId="0" applyFont="1" applyFill="1" applyBorder="1" applyAlignment="1">
      <alignment horizontal="left" vertical="top" wrapText="1"/>
    </xf>
    <xf numFmtId="1" fontId="27" fillId="0" borderId="1" xfId="0" applyNumberFormat="1" applyFont="1" applyFill="1" applyBorder="1" applyAlignment="1" applyProtection="1">
      <alignment horizontal="left" vertical="top" wrapText="1"/>
    </xf>
    <xf numFmtId="0" fontId="0" fillId="0" borderId="0" xfId="0"/>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49" fontId="16" fillId="6" borderId="3" xfId="0" applyNumberFormat="1" applyFont="1" applyFill="1" applyBorder="1" applyAlignment="1" applyProtection="1">
      <alignment horizontal="left" vertical="top" wrapText="1" indent="1"/>
      <protection locked="0"/>
    </xf>
    <xf numFmtId="49" fontId="53" fillId="0" borderId="0" xfId="1" applyNumberFormat="1"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19" fillId="0" borderId="0" xfId="0" applyFont="1" applyFill="1" applyBorder="1" applyAlignment="1">
      <alignment horizontal="left" vertical="top"/>
    </xf>
    <xf numFmtId="0" fontId="52" fillId="0" borderId="33" xfId="1" applyFont="1" applyFill="1" applyBorder="1" applyAlignment="1">
      <alignment horizontal="left" vertical="top" wrapText="1"/>
    </xf>
    <xf numFmtId="49" fontId="52" fillId="0" borderId="33" xfId="1" applyNumberFormat="1" applyFont="1" applyFill="1" applyBorder="1" applyAlignment="1">
      <alignment horizontal="left" vertical="top" wrapText="1"/>
    </xf>
    <xf numFmtId="1" fontId="52" fillId="0" borderId="33" xfId="1" applyNumberFormat="1" applyFont="1" applyFill="1" applyBorder="1" applyAlignment="1">
      <alignment horizontal="left" vertical="top" wrapText="1"/>
    </xf>
    <xf numFmtId="1" fontId="52" fillId="6" borderId="1" xfId="1" applyNumberFormat="1" applyFont="1" applyFill="1" applyBorder="1" applyAlignment="1">
      <alignment vertical="top"/>
    </xf>
    <xf numFmtId="1" fontId="52" fillId="15" borderId="1" xfId="1" applyNumberFormat="1" applyFont="1" applyFill="1" applyBorder="1" applyAlignment="1">
      <alignment vertical="top"/>
    </xf>
    <xf numFmtId="0" fontId="0" fillId="4" borderId="0" xfId="0" applyFont="1" applyFill="1" applyBorder="1" applyAlignment="1">
      <alignment horizontal="left" vertical="top" wrapText="1"/>
    </xf>
    <xf numFmtId="0" fontId="0" fillId="0" borderId="0" xfId="0" applyFill="1" applyBorder="1"/>
    <xf numFmtId="0" fontId="15" fillId="7" borderId="0" xfId="0" applyFont="1" applyFill="1" applyAlignment="1">
      <alignment horizontal="left" vertical="top"/>
    </xf>
    <xf numFmtId="0" fontId="0" fillId="0" borderId="0" xfId="0" applyNumberFormat="1" applyFont="1" applyAlignment="1">
      <alignment horizontal="left" vertical="top" wrapText="1"/>
    </xf>
    <xf numFmtId="0" fontId="57" fillId="0" borderId="0" xfId="0" applyFont="1" applyAlignment="1">
      <alignment horizontal="left" vertical="top"/>
    </xf>
    <xf numFmtId="0" fontId="0" fillId="0" borderId="0" xfId="0" applyAlignment="1">
      <alignment vertical="top"/>
    </xf>
    <xf numFmtId="0" fontId="0" fillId="0" borderId="0" xfId="0" applyBorder="1"/>
    <xf numFmtId="0" fontId="0" fillId="0" borderId="34" xfId="0" applyFont="1" applyBorder="1" applyAlignment="1">
      <alignment horizontal="left" vertical="top" wrapText="1"/>
    </xf>
    <xf numFmtId="0" fontId="6" fillId="11" borderId="0" xfId="0" applyFont="1" applyFill="1" applyAlignment="1">
      <alignment horizontal="left" vertical="top" wrapText="1"/>
    </xf>
    <xf numFmtId="0" fontId="9" fillId="15" borderId="36" xfId="0" applyNumberFormat="1" applyFont="1" applyFill="1" applyBorder="1" applyAlignment="1">
      <alignment horizontal="center" vertical="center" wrapText="1"/>
    </xf>
    <xf numFmtId="0" fontId="6" fillId="0" borderId="0" xfId="0" applyFont="1" applyBorder="1" applyAlignment="1">
      <alignment horizontal="left" vertical="top" wrapText="1"/>
    </xf>
    <xf numFmtId="0" fontId="0" fillId="0" borderId="0" xfId="0" applyFill="1"/>
    <xf numFmtId="0"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41"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NumberFormat="1"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0" fillId="0" borderId="34" xfId="0" applyFill="1" applyBorder="1"/>
    <xf numFmtId="14" fontId="14" fillId="6" borderId="1" xfId="0" applyNumberFormat="1" applyFont="1" applyFill="1" applyBorder="1" applyAlignment="1" applyProtection="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1" fontId="14" fillId="0" borderId="1" xfId="0" applyNumberFormat="1" applyFont="1" applyFill="1" applyBorder="1" applyAlignment="1">
      <alignment horizontal="left" vertical="top" wrapText="1"/>
    </xf>
    <xf numFmtId="0" fontId="41" fillId="0" borderId="1" xfId="0" applyFont="1" applyFill="1" applyBorder="1" applyAlignment="1">
      <alignment horizontal="left" vertical="top" wrapText="1"/>
    </xf>
    <xf numFmtId="0" fontId="14" fillId="0" borderId="1" xfId="0" applyNumberFormat="1" applyFont="1" applyBorder="1" applyAlignment="1">
      <alignment horizontal="left" vertical="top" wrapText="1"/>
    </xf>
    <xf numFmtId="0" fontId="14" fillId="6" borderId="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0" fontId="10" fillId="0" borderId="1" xfId="0" applyFont="1" applyFill="1" applyBorder="1" applyAlignment="1" applyProtection="1">
      <alignment horizontal="left" vertical="top" wrapText="1"/>
    </xf>
    <xf numFmtId="0" fontId="0" fillId="7" borderId="0" xfId="0" applyFont="1" applyFill="1" applyAlignment="1">
      <alignment horizontal="left" vertical="top"/>
    </xf>
    <xf numFmtId="0" fontId="0" fillId="7" borderId="0" xfId="0" applyFont="1" applyFill="1" applyAlignment="1">
      <alignment vertical="top"/>
    </xf>
    <xf numFmtId="0" fontId="13" fillId="7" borderId="0" xfId="0" applyFont="1" applyFill="1" applyAlignment="1">
      <alignment horizontal="right" vertical="top"/>
    </xf>
    <xf numFmtId="0" fontId="0" fillId="0" borderId="0" xfId="0" applyNumberFormat="1" applyFont="1" applyAlignment="1">
      <alignment horizontal="left" vertical="top"/>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4" fillId="0" borderId="0" xfId="0" applyFont="1" applyFill="1" applyBorder="1" applyAlignment="1">
      <alignment horizontal="left" vertical="top" wrapText="1"/>
    </xf>
    <xf numFmtId="0" fontId="59" fillId="0" borderId="0" xfId="0" applyFont="1"/>
    <xf numFmtId="0" fontId="60" fillId="16" borderId="0" xfId="0" applyFont="1" applyFill="1"/>
    <xf numFmtId="0" fontId="61" fillId="16" borderId="0" xfId="0" applyFont="1" applyFill="1"/>
    <xf numFmtId="0" fontId="59" fillId="16" borderId="0" xfId="0" applyFont="1" applyFill="1"/>
    <xf numFmtId="0" fontId="59" fillId="0" borderId="0" xfId="0" applyFont="1" applyFill="1"/>
    <xf numFmtId="0" fontId="59" fillId="0" borderId="0" xfId="0" applyFont="1" applyAlignment="1">
      <alignment horizontal="left"/>
    </xf>
    <xf numFmtId="0" fontId="59" fillId="0" borderId="0" xfId="0" applyFont="1" applyAlignment="1">
      <alignment horizontal="left" vertical="top" wrapText="1"/>
    </xf>
    <xf numFmtId="49" fontId="59" fillId="12" borderId="1" xfId="0" applyNumberFormat="1" applyFont="1" applyFill="1" applyBorder="1" applyAlignment="1">
      <alignment horizontal="left" vertical="top" wrapText="1"/>
    </xf>
    <xf numFmtId="49" fontId="0" fillId="0" borderId="0" xfId="0" applyNumberFormat="1" applyFont="1" applyAlignment="1">
      <alignment horizontal="left" vertical="top" wrapText="1"/>
    </xf>
    <xf numFmtId="0" fontId="19" fillId="2" borderId="1" xfId="0" applyFont="1" applyFill="1" applyBorder="1" applyAlignment="1" applyProtection="1">
      <alignment horizontal="left" vertical="top" wrapText="1" indent="1"/>
    </xf>
    <xf numFmtId="0" fontId="9" fillId="0" borderId="35" xfId="0" applyFont="1" applyBorder="1" applyAlignment="1">
      <alignment horizontal="center" vertical="center"/>
    </xf>
    <xf numFmtId="0" fontId="0" fillId="4" borderId="0" xfId="0" applyFont="1" applyFill="1" applyAlignment="1">
      <alignment horizontal="left" vertical="top" wrapText="1"/>
    </xf>
    <xf numFmtId="0" fontId="19" fillId="4" borderId="0" xfId="0" applyFont="1" applyFill="1" applyAlignment="1">
      <alignment horizontal="left" vertical="top"/>
    </xf>
    <xf numFmtId="0" fontId="9"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51" fillId="4" borderId="0" xfId="0" applyFont="1" applyFill="1" applyBorder="1" applyAlignment="1">
      <alignment horizontal="left" vertical="top" wrapText="1"/>
    </xf>
    <xf numFmtId="0" fontId="27" fillId="0" borderId="1" xfId="0" applyFont="1" applyFill="1" applyBorder="1" applyAlignment="1">
      <alignment vertical="top" wrapText="1"/>
    </xf>
    <xf numFmtId="0" fontId="27" fillId="0" borderId="2" xfId="0" applyFont="1" applyFill="1" applyBorder="1" applyAlignment="1">
      <alignment vertical="top" wrapText="1"/>
    </xf>
    <xf numFmtId="49" fontId="27" fillId="0" borderId="2" xfId="0" quotePrefix="1" applyNumberFormat="1" applyFont="1" applyFill="1" applyBorder="1" applyAlignment="1">
      <alignment vertical="top" wrapText="1"/>
    </xf>
    <xf numFmtId="0" fontId="27" fillId="0" borderId="1" xfId="0" applyFont="1" applyFill="1" applyBorder="1" applyAlignment="1">
      <alignment vertical="top"/>
    </xf>
    <xf numFmtId="0" fontId="27" fillId="0" borderId="1" xfId="0" applyFont="1" applyFill="1" applyBorder="1" applyAlignment="1">
      <alignment horizontal="left" vertical="top"/>
    </xf>
    <xf numFmtId="0" fontId="27" fillId="0" borderId="2" xfId="0" applyFont="1" applyFill="1" applyBorder="1" applyAlignment="1">
      <alignment vertical="top"/>
    </xf>
    <xf numFmtId="0" fontId="27" fillId="0" borderId="2" xfId="0" quotePrefix="1" applyFont="1" applyFill="1" applyBorder="1" applyAlignment="1">
      <alignment vertical="top" wrapText="1"/>
    </xf>
    <xf numFmtId="0" fontId="27" fillId="0" borderId="1" xfId="0" applyNumberFormat="1" applyFont="1" applyFill="1" applyBorder="1" applyAlignment="1" applyProtection="1">
      <alignment horizontal="left" vertical="top"/>
      <protection locked="0"/>
    </xf>
    <xf numFmtId="0" fontId="27" fillId="0" borderId="1" xfId="0" applyNumberFormat="1" applyFont="1" applyFill="1" applyBorder="1" applyAlignment="1" applyProtection="1">
      <alignment horizontal="left" vertical="top" wrapText="1"/>
      <protection locked="0"/>
    </xf>
    <xf numFmtId="0" fontId="0" fillId="4" borderId="0" xfId="0" applyFill="1"/>
    <xf numFmtId="0" fontId="24" fillId="4" borderId="0" xfId="0" applyFont="1" applyFill="1" applyBorder="1" applyAlignment="1">
      <alignment horizontal="left" vertical="top" wrapText="1"/>
    </xf>
    <xf numFmtId="0" fontId="10" fillId="4" borderId="0" xfId="0" applyFont="1" applyFill="1" applyBorder="1" applyAlignment="1">
      <alignment horizontal="left" vertical="top" wrapText="1"/>
    </xf>
    <xf numFmtId="1" fontId="14" fillId="15" borderId="1" xfId="0" applyNumberFormat="1" applyFont="1" applyFill="1" applyBorder="1" applyAlignment="1" applyProtection="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pplyProtection="1">
      <alignment horizontal="left" vertical="top" wrapText="1"/>
    </xf>
    <xf numFmtId="0" fontId="41"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ont="1" applyFill="1" applyBorder="1" applyAlignment="1">
      <alignment horizontal="left" vertical="top" wrapText="1"/>
    </xf>
    <xf numFmtId="0" fontId="0" fillId="4" borderId="0" xfId="0" applyFont="1" applyFill="1" applyAlignment="1">
      <alignment horizontal="left" vertical="top"/>
    </xf>
    <xf numFmtId="0" fontId="14" fillId="4" borderId="0" xfId="0" applyFont="1" applyFill="1" applyAlignment="1">
      <alignment horizontal="left" vertical="top" wrapText="1"/>
    </xf>
    <xf numFmtId="0" fontId="49" fillId="0" borderId="0" xfId="1" quotePrefix="1" applyFont="1" applyAlignment="1">
      <alignment horizontal="left" vertical="top" wrapText="1"/>
    </xf>
    <xf numFmtId="0" fontId="0" fillId="0" borderId="0" xfId="0" applyFont="1" applyFill="1" applyBorder="1" applyAlignment="1">
      <alignment horizontal="left" vertical="center" wrapText="1"/>
    </xf>
    <xf numFmtId="0" fontId="0" fillId="0" borderId="0" xfId="0" applyFont="1"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Font="1" applyAlignment="1">
      <alignment vertical="center" wrapText="1"/>
    </xf>
    <xf numFmtId="0" fontId="10" fillId="4" borderId="0" xfId="0" applyFont="1" applyFill="1"/>
    <xf numFmtId="165" fontId="19" fillId="2" borderId="4" xfId="0" applyNumberFormat="1" applyFont="1" applyFill="1" applyBorder="1" applyAlignment="1" applyProtection="1">
      <alignment horizontal="left" vertical="top" indent="1"/>
    </xf>
    <xf numFmtId="165" fontId="19" fillId="2" borderId="1" xfId="3" quotePrefix="1" applyNumberFormat="1" applyFont="1" applyFill="1" applyBorder="1" applyAlignment="1" applyProtection="1">
      <alignment horizontal="left" vertical="top" indent="1"/>
    </xf>
    <xf numFmtId="0" fontId="10" fillId="0" borderId="0" xfId="0" applyFont="1" applyFill="1"/>
    <xf numFmtId="0" fontId="14" fillId="0" borderId="0" xfId="0" applyFont="1"/>
    <xf numFmtId="0" fontId="14" fillId="0" borderId="0" xfId="0" applyFont="1" applyFill="1"/>
    <xf numFmtId="0" fontId="59" fillId="0" borderId="0" xfId="0" applyFont="1" applyFill="1" applyAlignment="1">
      <alignment horizontal="left" vertical="top" wrapText="1"/>
    </xf>
    <xf numFmtId="0" fontId="62" fillId="0" borderId="0" xfId="0" applyFont="1" applyFill="1"/>
    <xf numFmtId="0" fontId="59" fillId="0" borderId="0" xfId="0" applyFont="1" applyAlignment="1"/>
    <xf numFmtId="0" fontId="59" fillId="16" borderId="0" xfId="0" applyFont="1" applyFill="1" applyAlignment="1"/>
    <xf numFmtId="0" fontId="65" fillId="0" borderId="0" xfId="0" applyFont="1"/>
    <xf numFmtId="0" fontId="65" fillId="0" borderId="0" xfId="0" applyFont="1" applyFill="1"/>
    <xf numFmtId="0" fontId="16" fillId="0" borderId="0" xfId="0" applyFont="1" applyAlignment="1">
      <alignment horizontal="justify" vertical="top" wrapText="1"/>
    </xf>
    <xf numFmtId="0" fontId="47" fillId="0" borderId="0" xfId="0" applyFont="1" applyAlignment="1">
      <alignment horizontal="left" vertical="top" wrapText="1"/>
    </xf>
    <xf numFmtId="0" fontId="47" fillId="0" borderId="0" xfId="0" applyFont="1" applyAlignment="1">
      <alignment vertical="top"/>
    </xf>
    <xf numFmtId="0" fontId="66" fillId="0" borderId="0" xfId="0" applyFont="1" applyFill="1" applyAlignment="1">
      <alignment vertical="center"/>
    </xf>
    <xf numFmtId="0" fontId="19" fillId="2" borderId="1" xfId="0" applyFont="1" applyFill="1" applyBorder="1" applyAlignment="1" applyProtection="1">
      <alignment horizontal="left" vertical="top" wrapText="1" indent="1"/>
    </xf>
    <xf numFmtId="0" fontId="9" fillId="5" borderId="2" xfId="0" applyFont="1" applyFill="1" applyBorder="1" applyAlignment="1">
      <alignment horizontal="left" vertical="top" wrapText="1"/>
    </xf>
    <xf numFmtId="0" fontId="0" fillId="0" borderId="0" xfId="0" applyFont="1" applyFill="1" applyBorder="1" applyAlignment="1">
      <alignment horizontal="left" vertical="top"/>
    </xf>
    <xf numFmtId="49" fontId="52" fillId="0" borderId="32" xfId="1" applyNumberFormat="1" applyFont="1" applyFill="1" applyBorder="1" applyAlignment="1">
      <alignment horizontal="left" vertical="top"/>
    </xf>
    <xf numFmtId="0" fontId="0" fillId="0" borderId="0" xfId="0" applyFont="1" applyAlignment="1" applyProtection="1">
      <alignment horizontal="left" vertical="top"/>
    </xf>
    <xf numFmtId="0" fontId="41" fillId="5" borderId="1" xfId="0" applyFont="1" applyFill="1" applyBorder="1" applyAlignment="1" applyProtection="1">
      <alignment horizontal="left" vertical="top" wrapText="1"/>
    </xf>
    <xf numFmtId="9" fontId="9" fillId="5" borderId="1" xfId="3" applyFont="1" applyFill="1" applyBorder="1" applyAlignment="1">
      <alignment horizontal="left" vertical="top" wrapText="1"/>
    </xf>
    <xf numFmtId="0" fontId="41" fillId="5" borderId="2" xfId="0" applyFont="1" applyFill="1" applyBorder="1" applyAlignment="1" applyProtection="1">
      <alignment horizontal="center" vertical="top" wrapText="1"/>
    </xf>
    <xf numFmtId="49" fontId="52" fillId="0" borderId="0" xfId="1" applyNumberFormat="1" applyFont="1" applyFill="1" applyBorder="1" applyAlignment="1">
      <alignment horizontal="left" vertical="top"/>
    </xf>
    <xf numFmtId="49" fontId="53" fillId="0" borderId="0" xfId="1" applyNumberFormat="1" applyFont="1" applyFill="1" applyBorder="1" applyAlignment="1">
      <alignment vertical="top"/>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59" fillId="0" borderId="0" xfId="0" applyFont="1" applyBorder="1" applyAlignment="1">
      <alignment horizontal="left"/>
    </xf>
    <xf numFmtId="0" fontId="14" fillId="4" borderId="0" xfId="0" applyNumberFormat="1" applyFont="1" applyFill="1" applyBorder="1" applyAlignment="1">
      <alignment vertical="top" wrapText="1"/>
    </xf>
    <xf numFmtId="0" fontId="59" fillId="0" borderId="0" xfId="0" applyFont="1" applyBorder="1"/>
    <xf numFmtId="0" fontId="14" fillId="0" borderId="0" xfId="0" applyFont="1" applyFill="1" applyAlignment="1">
      <alignment horizontal="left" vertical="top" wrapText="1"/>
    </xf>
    <xf numFmtId="49" fontId="27" fillId="0" borderId="1" xfId="0" applyNumberFormat="1" applyFont="1" applyFill="1" applyBorder="1" applyAlignment="1" applyProtection="1">
      <alignment horizontal="left" vertical="top" wrapText="1"/>
    </xf>
    <xf numFmtId="0" fontId="0" fillId="0" borderId="0" xfId="0" applyFill="1"/>
    <xf numFmtId="0" fontId="59" fillId="0" borderId="0" xfId="0" applyFont="1" applyBorder="1" applyAlignment="1"/>
    <xf numFmtId="0" fontId="59" fillId="0" borderId="0" xfId="0" applyFont="1" applyFill="1" applyBorder="1"/>
    <xf numFmtId="0" fontId="59" fillId="0" borderId="0" xfId="0" applyFont="1" applyFill="1" applyBorder="1" applyAlignment="1"/>
    <xf numFmtId="0" fontId="0" fillId="0" borderId="0" xfId="0" applyFill="1" applyAlignment="1">
      <alignment wrapText="1"/>
    </xf>
    <xf numFmtId="0" fontId="10" fillId="0" borderId="0" xfId="0" applyFont="1" applyFill="1" applyAlignment="1">
      <alignment wrapText="1"/>
    </xf>
    <xf numFmtId="0" fontId="0" fillId="0" borderId="0" xfId="0" applyAlignment="1">
      <alignment horizontal="left"/>
    </xf>
    <xf numFmtId="0" fontId="0" fillId="0" borderId="0" xfId="0" applyAlignment="1">
      <alignment horizontal="left" wrapText="1"/>
    </xf>
    <xf numFmtId="0" fontId="59" fillId="0" borderId="0" xfId="0" applyFont="1" applyFill="1" applyBorder="1" applyAlignment="1">
      <alignment horizontal="left"/>
    </xf>
    <xf numFmtId="49" fontId="59" fillId="0" borderId="39" xfId="0" applyNumberFormat="1" applyFont="1" applyFill="1" applyBorder="1" applyAlignment="1">
      <alignmen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7" fillId="16" borderId="0" xfId="0" applyFont="1" applyFill="1"/>
    <xf numFmtId="0" fontId="69" fillId="0" borderId="0" xfId="0" applyFont="1" applyFill="1"/>
    <xf numFmtId="0" fontId="59" fillId="20" borderId="0" xfId="0" applyFont="1" applyFill="1"/>
    <xf numFmtId="0" fontId="65" fillId="16" borderId="0" xfId="0" applyFont="1" applyFill="1"/>
    <xf numFmtId="0" fontId="65" fillId="0" borderId="0" xfId="0" applyFont="1" applyFill="1" applyBorder="1" applyAlignment="1">
      <alignment horizontal="left"/>
    </xf>
    <xf numFmtId="0" fontId="59" fillId="0" borderId="0" xfId="0" applyFont="1" applyFill="1" applyAlignment="1">
      <alignment wrapText="1"/>
    </xf>
    <xf numFmtId="0" fontId="0" fillId="0" borderId="0" xfId="0" applyAlignment="1">
      <alignment horizontal="left" vertical="top" wrapText="1"/>
    </xf>
    <xf numFmtId="0" fontId="0" fillId="0" borderId="0" xfId="0" applyFill="1" applyAlignment="1">
      <alignment horizontal="left" vertical="top" wrapText="1"/>
    </xf>
    <xf numFmtId="9" fontId="0" fillId="0" borderId="0" xfId="0" applyNumberFormat="1" applyFill="1" applyAlignment="1">
      <alignment horizontal="left" vertical="top" wrapText="1"/>
    </xf>
    <xf numFmtId="0" fontId="56" fillId="19" borderId="0" xfId="0" applyFont="1" applyFill="1" applyAlignment="1">
      <alignment horizontal="left" vertical="top" wrapText="1"/>
    </xf>
    <xf numFmtId="0" fontId="0" fillId="0" borderId="0" xfId="0" applyAlignment="1">
      <alignment horizontal="left" vertical="top"/>
    </xf>
    <xf numFmtId="0" fontId="71" fillId="23" borderId="40" xfId="0" applyFont="1" applyFill="1" applyBorder="1" applyAlignment="1">
      <alignment vertical="top" wrapText="1"/>
    </xf>
    <xf numFmtId="0" fontId="71" fillId="23" borderId="41" xfId="0" applyFont="1" applyFill="1" applyBorder="1" applyAlignment="1">
      <alignment vertical="top" wrapText="1"/>
    </xf>
    <xf numFmtId="0" fontId="19" fillId="2" borderId="1" xfId="0" applyFont="1" applyFill="1" applyBorder="1" applyAlignment="1" applyProtection="1">
      <alignment horizontal="left" vertical="top" wrapText="1" indent="1"/>
    </xf>
    <xf numFmtId="0" fontId="16" fillId="0" borderId="0" xfId="0" applyFont="1" applyAlignment="1">
      <alignment horizontal="left" vertical="center" wrapText="1"/>
    </xf>
    <xf numFmtId="0" fontId="59" fillId="25" borderId="1" xfId="0" applyFont="1" applyFill="1" applyBorder="1"/>
    <xf numFmtId="0" fontId="62" fillId="25" borderId="1" xfId="0" applyFont="1" applyFill="1" applyBorder="1"/>
    <xf numFmtId="0" fontId="0" fillId="22" borderId="0" xfId="0" applyFill="1"/>
    <xf numFmtId="0" fontId="14" fillId="22" borderId="0" xfId="0" applyFont="1" applyFill="1"/>
    <xf numFmtId="0" fontId="59" fillId="0" borderId="0" xfId="0" applyFont="1" applyFill="1" applyAlignment="1">
      <alignment vertical="top" wrapText="1"/>
    </xf>
    <xf numFmtId="0" fontId="63" fillId="0" borderId="0" xfId="0" applyFont="1" applyFill="1" applyBorder="1" applyAlignment="1">
      <alignment wrapText="1"/>
    </xf>
    <xf numFmtId="0" fontId="63" fillId="0" borderId="0" xfId="0" applyFont="1" applyFill="1" applyBorder="1" applyAlignment="1">
      <alignment vertical="center"/>
    </xf>
    <xf numFmtId="0" fontId="63" fillId="0" borderId="42" xfId="0" applyFont="1" applyFill="1" applyBorder="1" applyAlignment="1">
      <alignment wrapText="1"/>
    </xf>
    <xf numFmtId="0" fontId="63" fillId="0" borderId="42" xfId="0" applyFont="1" applyFill="1" applyBorder="1" applyAlignment="1">
      <alignment vertical="center"/>
    </xf>
    <xf numFmtId="0" fontId="19" fillId="0" borderId="0" xfId="0" applyFont="1" applyAlignment="1">
      <alignment horizontal="left" vertical="top" wrapText="1"/>
    </xf>
    <xf numFmtId="0" fontId="37" fillId="0" borderId="1" xfId="1" applyFont="1" applyBorder="1" applyAlignment="1">
      <alignment horizontal="right" vertical="top" wrapText="1"/>
    </xf>
    <xf numFmtId="0" fontId="0" fillId="0" borderId="34" xfId="0" applyBorder="1" applyAlignment="1">
      <alignment wrapText="1"/>
    </xf>
    <xf numFmtId="0" fontId="6" fillId="0" borderId="0" xfId="0" applyFont="1" applyAlignment="1">
      <alignment vertical="top"/>
    </xf>
    <xf numFmtId="0" fontId="14" fillId="4" borderId="1" xfId="0" applyFont="1" applyFill="1" applyBorder="1" applyAlignment="1">
      <alignment horizontal="left" vertical="top" wrapText="1"/>
    </xf>
    <xf numFmtId="14" fontId="0" fillId="0" borderId="34" xfId="0" applyNumberFormat="1" applyBorder="1"/>
    <xf numFmtId="0" fontId="14" fillId="0" borderId="0" xfId="0" applyFont="1" applyAlignment="1" applyProtection="1">
      <alignment horizontal="left" vertical="top" wrapText="1"/>
    </xf>
    <xf numFmtId="0" fontId="41" fillId="0" borderId="0" xfId="0" applyFont="1" applyFill="1" applyAlignment="1" applyProtection="1">
      <alignment horizontal="left" vertical="top" wrapText="1"/>
    </xf>
    <xf numFmtId="49" fontId="41" fillId="0" borderId="0" xfId="0" applyNumberFormat="1" applyFont="1" applyFill="1" applyAlignment="1" applyProtection="1">
      <alignment horizontal="left" vertical="top" wrapText="1"/>
    </xf>
    <xf numFmtId="14" fontId="14" fillId="0" borderId="0" xfId="0" applyNumberFormat="1" applyFont="1" applyAlignment="1" applyProtection="1">
      <alignment horizontal="left" vertical="top" wrapText="1"/>
    </xf>
    <xf numFmtId="14" fontId="6" fillId="0" borderId="0" xfId="0" applyNumberFormat="1" applyFont="1" applyFill="1" applyBorder="1" applyAlignment="1">
      <alignment horizontal="left" vertical="top" wrapText="1"/>
    </xf>
    <xf numFmtId="14" fontId="6" fillId="0" borderId="0" xfId="0" applyNumberFormat="1" applyFont="1" applyFill="1" applyBorder="1"/>
    <xf numFmtId="0" fontId="6" fillId="0" borderId="0" xfId="0" applyFont="1" applyFill="1" applyBorder="1"/>
    <xf numFmtId="14" fontId="6" fillId="0" borderId="0" xfId="0" applyNumberFormat="1" applyFont="1" applyFill="1" applyBorder="1" applyAlignment="1">
      <alignment horizontal="left" vertical="center" wrapText="1"/>
    </xf>
    <xf numFmtId="2" fontId="27" fillId="0" borderId="1" xfId="0" applyNumberFormat="1" applyFont="1" applyFill="1" applyBorder="1" applyAlignment="1" applyProtection="1">
      <alignment horizontal="left" vertical="top" wrapText="1"/>
    </xf>
    <xf numFmtId="14" fontId="14" fillId="0" borderId="0" xfId="0" applyNumberFormat="1" applyFont="1" applyFill="1" applyBorder="1" applyAlignment="1">
      <alignment horizontal="left" vertical="top" wrapText="1"/>
    </xf>
    <xf numFmtId="49" fontId="65" fillId="0" borderId="1" xfId="0" applyNumberFormat="1" applyFont="1" applyFill="1" applyBorder="1" applyAlignment="1" applyProtection="1">
      <alignment horizontal="left" vertical="top" wrapText="1"/>
      <protection locked="0"/>
    </xf>
    <xf numFmtId="0" fontId="19" fillId="0" borderId="0" xfId="1" applyFont="1" applyAlignment="1">
      <alignment horizontal="left" vertical="center" indent="4"/>
    </xf>
    <xf numFmtId="0" fontId="28" fillId="0" borderId="0" xfId="0" applyFont="1" applyAlignment="1">
      <alignment horizontal="left" vertical="center"/>
    </xf>
    <xf numFmtId="0" fontId="0" fillId="24" borderId="0" xfId="0" applyFill="1" applyBorder="1"/>
    <xf numFmtId="0" fontId="14" fillId="24" borderId="0" xfId="0" applyFont="1" applyFill="1"/>
    <xf numFmtId="0" fontId="18" fillId="0" borderId="0" xfId="0" applyFont="1" applyAlignment="1">
      <alignment horizontal="left" vertical="center" wrapText="1"/>
    </xf>
    <xf numFmtId="2" fontId="59" fillId="12" borderId="1" xfId="0" applyNumberFormat="1" applyFont="1" applyFill="1" applyBorder="1" applyAlignment="1">
      <alignment horizontal="left" vertical="top" wrapText="1"/>
    </xf>
    <xf numFmtId="0" fontId="73"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1" fontId="0" fillId="0" borderId="0" xfId="0" applyNumberFormat="1" applyFont="1" applyFill="1" applyBorder="1" applyAlignment="1">
      <alignment horizontal="left" vertical="center"/>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pplyProtection="1">
      <alignment horizontal="right" vertical="top" indent="1"/>
    </xf>
    <xf numFmtId="167" fontId="19" fillId="8" borderId="1" xfId="270"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pplyProtection="1">
      <alignment horizontal="right" vertical="top" indent="1"/>
    </xf>
    <xf numFmtId="3" fontId="19" fillId="8" borderId="2" xfId="270" applyNumberFormat="1" applyFont="1" applyFill="1" applyBorder="1" applyAlignment="1" applyProtection="1">
      <alignment horizontal="right" vertical="top" indent="1"/>
    </xf>
    <xf numFmtId="3" fontId="19" fillId="6" borderId="2" xfId="270" applyNumberFormat="1" applyFont="1" applyFill="1" applyBorder="1" applyAlignment="1" applyProtection="1">
      <alignment horizontal="right" vertical="top" indent="1"/>
      <protection locked="0"/>
    </xf>
    <xf numFmtId="3" fontId="19" fillId="8" borderId="1" xfId="270" applyNumberFormat="1" applyFont="1" applyFill="1" applyBorder="1" applyAlignment="1" applyProtection="1">
      <alignment horizontal="right" vertical="top" wrapText="1" indent="1"/>
    </xf>
    <xf numFmtId="3" fontId="19" fillId="8" borderId="43" xfId="270" applyNumberFormat="1" applyFont="1" applyFill="1" applyBorder="1" applyAlignment="1" applyProtection="1">
      <alignment horizontal="right" vertical="top" indent="1"/>
    </xf>
    <xf numFmtId="3" fontId="19" fillId="6" borderId="1" xfId="270" applyNumberFormat="1" applyFont="1" applyFill="1" applyBorder="1" applyAlignment="1" applyProtection="1">
      <alignment horizontal="right" vertical="top" indent="1"/>
      <protection locked="0"/>
    </xf>
    <xf numFmtId="37" fontId="19" fillId="8" borderId="2" xfId="270" applyNumberFormat="1" applyFont="1" applyFill="1" applyBorder="1" applyAlignment="1" applyProtection="1">
      <alignment horizontal="right" vertical="top" indent="1"/>
    </xf>
    <xf numFmtId="37" fontId="19" fillId="8" borderId="1" xfId="270" applyNumberFormat="1" applyFont="1" applyFill="1" applyBorder="1" applyAlignment="1" applyProtection="1">
      <alignment horizontal="right" vertical="top" indent="1"/>
    </xf>
    <xf numFmtId="172" fontId="14" fillId="6" borderId="1" xfId="270" applyNumberFormat="1" applyFont="1" applyFill="1" applyBorder="1" applyAlignment="1" applyProtection="1">
      <alignment horizontal="left" vertical="top" wrapText="1"/>
    </xf>
    <xf numFmtId="173" fontId="14" fillId="6" borderId="1" xfId="270" applyNumberFormat="1" applyFont="1" applyFill="1" applyBorder="1" applyAlignment="1">
      <alignment horizontal="left" vertical="top" wrapText="1"/>
    </xf>
    <xf numFmtId="3" fontId="19" fillId="6" borderId="2" xfId="270" applyNumberFormat="1" applyFont="1" applyFill="1" applyBorder="1" applyAlignment="1" applyProtection="1">
      <alignment horizontal="right" vertical="top" indent="1"/>
    </xf>
    <xf numFmtId="0" fontId="8" fillId="0" borderId="0" xfId="1" applyFill="1" applyBorder="1" applyAlignment="1">
      <alignment horizontal="right" vertical="top"/>
    </xf>
    <xf numFmtId="3" fontId="19" fillId="0" borderId="0" xfId="270" applyNumberFormat="1" applyFont="1" applyFill="1" applyBorder="1" applyAlignment="1" applyProtection="1">
      <alignment horizontal="right" vertical="top" indent="1"/>
      <protection locked="0"/>
    </xf>
    <xf numFmtId="0" fontId="74" fillId="0" borderId="0"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indent="1"/>
    </xf>
    <xf numFmtId="0" fontId="27" fillId="0" borderId="0" xfId="0" applyFont="1" applyFill="1" applyBorder="1" applyAlignment="1" applyProtection="1">
      <alignment horizontal="left" vertical="top" wrapText="1"/>
    </xf>
    <xf numFmtId="0" fontId="19" fillId="0" borderId="0" xfId="0" applyFont="1" applyFill="1" applyAlignment="1">
      <alignment horizontal="left" vertical="top"/>
    </xf>
    <xf numFmtId="0" fontId="19" fillId="0" borderId="0" xfId="0" applyFont="1" applyFill="1" applyAlignment="1">
      <alignment horizontal="left" vertical="top" wrapText="1"/>
    </xf>
    <xf numFmtId="0" fontId="59" fillId="0" borderId="5" xfId="0" applyFont="1" applyFill="1" applyBorder="1"/>
    <xf numFmtId="49" fontId="59" fillId="0" borderId="0" xfId="0" applyNumberFormat="1" applyFont="1" applyFill="1" applyBorder="1" applyAlignment="1">
      <alignment horizontal="left" vertical="top" wrapText="1"/>
    </xf>
    <xf numFmtId="1" fontId="52" fillId="0" borderId="1" xfId="1" applyNumberFormat="1" applyFont="1" applyFill="1" applyBorder="1" applyAlignment="1">
      <alignment horizontal="left" vertical="top" wrapText="1"/>
    </xf>
    <xf numFmtId="1" fontId="51" fillId="0" borderId="1"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1" fillId="0" borderId="7" xfId="0" applyFont="1" applyBorder="1" applyAlignment="1" applyProtection="1">
      <alignment vertical="center" wrapText="1"/>
    </xf>
    <xf numFmtId="0" fontId="11" fillId="0" borderId="32" xfId="0" applyFont="1" applyBorder="1" applyAlignment="1" applyProtection="1">
      <alignment vertical="center" wrapText="1"/>
    </xf>
    <xf numFmtId="49" fontId="11" fillId="0" borderId="32" xfId="0" applyNumberFormat="1" applyFont="1" applyBorder="1" applyAlignment="1" applyProtection="1">
      <alignment vertical="center" wrapText="1"/>
    </xf>
    <xf numFmtId="166" fontId="11" fillId="0" borderId="32" xfId="0" applyNumberFormat="1" applyFont="1" applyBorder="1" applyAlignment="1" applyProtection="1">
      <alignment vertical="center" wrapText="1"/>
    </xf>
    <xf numFmtId="0" fontId="11" fillId="0" borderId="8" xfId="0" applyFont="1" applyBorder="1" applyAlignment="1" applyProtection="1">
      <alignment vertical="center" wrapText="1"/>
    </xf>
    <xf numFmtId="0" fontId="14" fillId="0" borderId="0" xfId="0" applyFont="1" applyFill="1" applyAlignment="1" applyProtection="1">
      <alignment horizontal="center" vertical="center" wrapText="1"/>
    </xf>
    <xf numFmtId="49" fontId="59" fillId="0" borderId="0" xfId="0" applyNumberFormat="1" applyFont="1" applyFill="1" applyBorder="1" applyAlignment="1">
      <alignment horizontal="left" vertical="center" wrapText="1"/>
    </xf>
    <xf numFmtId="49" fontId="75" fillId="26" borderId="44" xfId="249" applyNumberFormat="1" applyFont="1" applyFill="1" applyBorder="1" applyAlignment="1" applyProtection="1">
      <alignment horizontal="center" vertical="center" wrapText="1"/>
    </xf>
    <xf numFmtId="49" fontId="68" fillId="17" borderId="1" xfId="249" applyNumberFormat="1" applyFont="1" applyBorder="1" applyAlignment="1" applyProtection="1">
      <alignment horizontal="center" vertical="center" wrapText="1"/>
    </xf>
    <xf numFmtId="49" fontId="62" fillId="0" borderId="1" xfId="0" applyNumberFormat="1" applyFont="1" applyFill="1" applyBorder="1" applyAlignment="1">
      <alignment horizontal="center" vertical="center" wrapText="1"/>
    </xf>
    <xf numFmtId="0" fontId="59" fillId="21" borderId="0" xfId="0" applyFont="1" applyFill="1"/>
    <xf numFmtId="0" fontId="41" fillId="0" borderId="0" xfId="0" applyFont="1" applyAlignment="1" applyProtection="1">
      <alignment horizontal="center" vertical="center" wrapText="1"/>
    </xf>
    <xf numFmtId="0" fontId="69" fillId="0" borderId="0" xfId="0" applyFont="1" applyFill="1" applyAlignment="1">
      <alignment horizontal="center" vertical="center" wrapText="1"/>
    </xf>
    <xf numFmtId="0" fontId="59" fillId="0" borderId="0" xfId="0" applyFont="1" applyFill="1" applyBorder="1" applyAlignment="1">
      <alignment wrapText="1"/>
    </xf>
    <xf numFmtId="0" fontId="76" fillId="0" borderId="0" xfId="0" applyFont="1" applyFill="1" applyAlignment="1">
      <alignment wrapText="1"/>
    </xf>
    <xf numFmtId="0" fontId="9" fillId="5" borderId="2" xfId="0" applyFont="1" applyFill="1" applyBorder="1" applyAlignment="1">
      <alignment horizontal="left" vertical="top" wrapText="1"/>
    </xf>
    <xf numFmtId="0" fontId="9" fillId="0" borderId="0" xfId="0" applyFont="1" applyFill="1"/>
    <xf numFmtId="0" fontId="9" fillId="0" borderId="34" xfId="0" applyFont="1" applyBorder="1"/>
    <xf numFmtId="0" fontId="27" fillId="0" borderId="0" xfId="0" applyFont="1" applyAlignment="1">
      <alignment horizontal="left" vertical="top" wrapText="1"/>
    </xf>
    <xf numFmtId="49" fontId="12" fillId="0" borderId="1" xfId="0" applyNumberFormat="1" applyFont="1" applyFill="1" applyBorder="1" applyAlignment="1" applyProtection="1">
      <alignment horizontal="left" vertical="top" wrapText="1"/>
      <protection locked="0"/>
    </xf>
    <xf numFmtId="49" fontId="12" fillId="0" borderId="1" xfId="0" applyNumberFormat="1" applyFont="1" applyFill="1" applyBorder="1" applyAlignment="1" applyProtection="1">
      <alignment vertical="top" wrapText="1"/>
      <protection locked="0"/>
    </xf>
    <xf numFmtId="49" fontId="27"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vertical="top" wrapText="1"/>
      <protection locked="0"/>
    </xf>
    <xf numFmtId="0" fontId="12" fillId="0" borderId="1" xfId="0" applyNumberFormat="1" applyFont="1" applyFill="1" applyBorder="1" applyAlignment="1" applyProtection="1">
      <alignment vertical="top" wrapText="1"/>
      <protection locked="0"/>
    </xf>
    <xf numFmtId="49" fontId="27" fillId="0" borderId="1" xfId="0" applyNumberFormat="1" applyFont="1" applyFill="1" applyBorder="1" applyAlignment="1" applyProtection="1">
      <alignment horizontal="left" vertical="top" wrapText="1"/>
      <protection locked="0"/>
    </xf>
    <xf numFmtId="0" fontId="12" fillId="0" borderId="1" xfId="0" applyFont="1" applyFill="1" applyBorder="1" applyAlignment="1" applyProtection="1">
      <alignment wrapText="1"/>
      <protection locked="0"/>
    </xf>
    <xf numFmtId="49" fontId="12" fillId="0" borderId="1" xfId="0" applyNumberFormat="1" applyFont="1" applyBorder="1" applyAlignment="1" applyProtection="1">
      <alignment horizontal="left" vertical="top" wrapText="1"/>
      <protection locked="0"/>
    </xf>
    <xf numFmtId="0" fontId="12" fillId="22" borderId="1" xfId="0" applyFont="1" applyFill="1" applyBorder="1" applyAlignment="1" applyProtection="1">
      <alignment wrapText="1"/>
      <protection locked="0"/>
    </xf>
    <xf numFmtId="2" fontId="27" fillId="22" borderId="1" xfId="0" applyNumberFormat="1" applyFont="1" applyFill="1" applyBorder="1" applyAlignment="1" applyProtection="1">
      <alignment horizontal="left" vertical="top" wrapText="1"/>
      <protection locked="0"/>
    </xf>
    <xf numFmtId="2" fontId="12" fillId="27" borderId="1" xfId="0" applyNumberFormat="1" applyFont="1" applyFill="1" applyBorder="1" applyAlignment="1" applyProtection="1">
      <alignment horizontal="left" vertical="top" wrapText="1"/>
      <protection locked="0"/>
    </xf>
    <xf numFmtId="2" fontId="12" fillId="22" borderId="1" xfId="0" applyNumberFormat="1" applyFont="1" applyFill="1" applyBorder="1" applyAlignment="1" applyProtection="1">
      <alignment horizontal="left" vertical="top" wrapText="1"/>
      <protection locked="0"/>
    </xf>
    <xf numFmtId="0" fontId="12" fillId="27" borderId="1" xfId="0" applyNumberFormat="1" applyFont="1" applyFill="1" applyBorder="1" applyAlignment="1" applyProtection="1">
      <alignment vertical="top" wrapText="1"/>
      <protection locked="0"/>
    </xf>
    <xf numFmtId="2" fontId="12" fillId="22" borderId="1" xfId="0" applyNumberFormat="1" applyFont="1" applyFill="1" applyBorder="1" applyAlignment="1" applyProtection="1">
      <alignment vertical="top" wrapText="1"/>
      <protection locked="0"/>
    </xf>
    <xf numFmtId="2" fontId="12" fillId="27" borderId="1" xfId="0" applyNumberFormat="1" applyFont="1" applyFill="1" applyBorder="1" applyAlignment="1" applyProtection="1">
      <alignment vertical="top" wrapText="1"/>
      <protection locked="0"/>
    </xf>
    <xf numFmtId="2" fontId="27" fillId="21" borderId="1" xfId="0" applyNumberFormat="1" applyFont="1" applyFill="1" applyBorder="1" applyAlignment="1" applyProtection="1">
      <alignment horizontal="left" vertical="top" wrapText="1"/>
      <protection locked="0"/>
    </xf>
    <xf numFmtId="49" fontId="27" fillId="21" borderId="1" xfId="0" applyNumberFormat="1" applyFont="1" applyFill="1" applyBorder="1" applyAlignment="1" applyProtection="1">
      <alignment horizontal="left" vertical="top" wrapText="1"/>
      <protection locked="0"/>
    </xf>
    <xf numFmtId="49" fontId="27" fillId="22" borderId="1" xfId="0" applyNumberFormat="1" applyFont="1" applyFill="1" applyBorder="1" applyAlignment="1" applyProtection="1">
      <alignment horizontal="left" vertical="top" wrapText="1"/>
      <protection locked="0"/>
    </xf>
    <xf numFmtId="49" fontId="12" fillId="0" borderId="1" xfId="0" applyNumberFormat="1" applyFont="1" applyFill="1" applyBorder="1" applyAlignment="1">
      <alignment horizontal="left"/>
    </xf>
    <xf numFmtId="2" fontId="12" fillId="0" borderId="1" xfId="0" applyNumberFormat="1" applyFont="1" applyFill="1" applyBorder="1" applyAlignment="1" applyProtection="1">
      <alignment vertical="top" wrapText="1"/>
      <protection locked="0"/>
    </xf>
    <xf numFmtId="0" fontId="12" fillId="0" borderId="1" xfId="0" applyFont="1" applyFill="1" applyBorder="1" applyAlignment="1">
      <alignment horizontal="left"/>
    </xf>
    <xf numFmtId="0" fontId="14" fillId="0" borderId="1" xfId="0" applyNumberFormat="1" applyFont="1" applyBorder="1" applyAlignment="1">
      <alignment horizontal="left" vertical="top" wrapText="1"/>
    </xf>
    <xf numFmtId="0" fontId="19" fillId="2" borderId="5"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49" fontId="68" fillId="28" borderId="1" xfId="249" applyNumberFormat="1" applyFont="1" applyFill="1" applyBorder="1" applyAlignment="1" applyProtection="1">
      <alignment horizontal="center" vertical="center" wrapText="1"/>
    </xf>
    <xf numFmtId="49" fontId="68" fillId="19" borderId="1" xfId="249" applyNumberFormat="1" applyFont="1" applyFill="1" applyBorder="1" applyAlignment="1" applyProtection="1">
      <alignment horizontal="center" vertical="center" wrapText="1"/>
    </xf>
    <xf numFmtId="0" fontId="19" fillId="0" borderId="0" xfId="0" applyFont="1" applyAlignment="1">
      <alignment horizontal="justify" vertical="top" wrapText="1"/>
    </xf>
    <xf numFmtId="0" fontId="19" fillId="0" borderId="0" xfId="0" applyFont="1" applyAlignment="1">
      <alignment horizontal="left" vertical="top" wrapText="1"/>
    </xf>
    <xf numFmtId="0" fontId="16" fillId="0" borderId="0" xfId="0" applyFont="1" applyAlignment="1">
      <alignment horizontal="justify" vertical="top" wrapText="1"/>
    </xf>
    <xf numFmtId="0" fontId="47" fillId="0" borderId="0" xfId="0" applyFont="1" applyAlignment="1">
      <alignment horizontal="justify" vertical="top"/>
    </xf>
    <xf numFmtId="0" fontId="46"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6"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7" fillId="0" borderId="0" xfId="0" applyFont="1" applyAlignment="1">
      <alignment horizontal="left" vertical="top" wrapText="1" indent="2"/>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15" fillId="7" borderId="0" xfId="0" applyFont="1" applyFill="1" applyAlignment="1">
      <alignment horizontal="left" vertical="top" wrapText="1"/>
    </xf>
    <xf numFmtId="0" fontId="47" fillId="0" borderId="0" xfId="0" applyFont="1" applyFill="1" applyAlignment="1">
      <alignment horizontal="justify" vertical="top" wrapText="1"/>
    </xf>
    <xf numFmtId="0" fontId="47" fillId="0" borderId="0" xfId="0" applyFont="1" applyAlignment="1">
      <alignment horizontal="justify" vertical="top" wrapText="1"/>
    </xf>
    <xf numFmtId="0" fontId="16" fillId="0" borderId="0" xfId="0" applyFont="1" applyAlignment="1">
      <alignment horizontal="left" vertical="top" wrapText="1" indent="5"/>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6" fillId="0" borderId="0" xfId="0" applyFont="1" applyFill="1" applyAlignment="1">
      <alignment horizontal="left" vertical="top" wrapText="1" indent="5"/>
    </xf>
    <xf numFmtId="0" fontId="16" fillId="0" borderId="0" xfId="0" applyFont="1" applyFill="1" applyAlignment="1">
      <alignment horizontal="justify" vertical="top" wrapText="1"/>
    </xf>
    <xf numFmtId="0" fontId="16" fillId="0" borderId="0" xfId="0" applyFont="1" applyFill="1" applyAlignment="1">
      <alignment horizontal="justify" vertical="top"/>
    </xf>
    <xf numFmtId="0" fontId="47" fillId="0" borderId="0" xfId="0" applyFont="1" applyAlignment="1">
      <alignment horizontal="left" vertical="top" wrapText="1"/>
    </xf>
    <xf numFmtId="0" fontId="16" fillId="0" borderId="0" xfId="0" applyFont="1" applyFill="1" applyAlignment="1">
      <alignment horizontal="left" vertical="top" wrapText="1"/>
    </xf>
    <xf numFmtId="0" fontId="47" fillId="0" borderId="0" xfId="0" applyFont="1" applyFill="1" applyAlignment="1">
      <alignment horizontal="left" vertical="top" wrapText="1" indent="2"/>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6" fillId="0" borderId="0" xfId="0" applyFont="1" applyAlignment="1">
      <alignment horizontal="justify" vertical="top"/>
    </xf>
    <xf numFmtId="0" fontId="19" fillId="0" borderId="0" xfId="1" applyFont="1" applyAlignment="1">
      <alignment horizontal="left" vertical="top" wrapText="1" indent="4"/>
    </xf>
    <xf numFmtId="0" fontId="19" fillId="0" borderId="0" xfId="0" applyFont="1" applyFill="1" applyAlignment="1">
      <alignment horizontal="justify" vertical="top" wrapText="1"/>
    </xf>
    <xf numFmtId="0" fontId="2" fillId="9" borderId="0" xfId="0" applyFont="1" applyFill="1" applyBorder="1" applyAlignment="1" applyProtection="1">
      <alignment horizontal="left" vertical="center" wrapText="1"/>
    </xf>
    <xf numFmtId="0" fontId="21" fillId="9" borderId="0" xfId="0" applyFont="1" applyFill="1" applyBorder="1" applyAlignment="1" applyProtection="1">
      <alignment horizontal="left" vertical="center" wrapText="1"/>
    </xf>
    <xf numFmtId="0" fontId="19" fillId="2" borderId="5" xfId="0" applyFont="1" applyFill="1" applyBorder="1" applyAlignment="1" applyProtection="1">
      <alignment horizontal="left" vertical="top" wrapText="1" indent="1"/>
    </xf>
    <xf numFmtId="0" fontId="19" fillId="2" borderId="3" xfId="0" applyFont="1" applyFill="1" applyBorder="1" applyAlignment="1" applyProtection="1">
      <alignment horizontal="left" vertical="top" wrapText="1" indent="1"/>
    </xf>
    <xf numFmtId="0" fontId="18" fillId="5" borderId="5" xfId="0" applyFont="1" applyFill="1" applyBorder="1" applyAlignment="1" applyProtection="1">
      <alignment horizontal="left" vertical="top" wrapText="1" indent="1"/>
    </xf>
    <xf numFmtId="0" fontId="18" fillId="5" borderId="3" xfId="0" applyFont="1" applyFill="1" applyBorder="1" applyAlignment="1" applyProtection="1">
      <alignment horizontal="left" vertical="top" wrapText="1" inden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5" fillId="7" borderId="0" xfId="0" applyFont="1" applyFill="1" applyAlignment="1" applyProtection="1">
      <alignment horizontal="left" vertical="top" wrapText="1"/>
    </xf>
    <xf numFmtId="0" fontId="16" fillId="2" borderId="5" xfId="0" applyFont="1" applyFill="1" applyBorder="1" applyAlignment="1" applyProtection="1">
      <alignment horizontal="left" vertical="top" wrapText="1" indent="1"/>
    </xf>
    <xf numFmtId="0" fontId="16" fillId="2" borderId="3" xfId="0" applyFont="1" applyFill="1" applyBorder="1" applyAlignment="1" applyProtection="1">
      <alignment horizontal="left" vertical="top" wrapText="1" indent="1"/>
    </xf>
    <xf numFmtId="0" fontId="19" fillId="2" borderId="5" xfId="0" applyFont="1" applyFill="1" applyBorder="1" applyAlignment="1" applyProtection="1">
      <alignment horizontal="left" vertical="top" wrapText="1" indent="3"/>
    </xf>
    <xf numFmtId="0" fontId="19" fillId="2" borderId="3" xfId="0" applyFont="1" applyFill="1" applyBorder="1" applyAlignment="1" applyProtection="1">
      <alignment horizontal="left" vertical="top" wrapText="1" indent="3"/>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8" fillId="0" borderId="0" xfId="1" applyAlignment="1">
      <alignment horizontal="left"/>
    </xf>
    <xf numFmtId="0" fontId="19" fillId="7" borderId="0" xfId="0" applyFont="1" applyFill="1" applyAlignment="1">
      <alignment horizontal="right"/>
    </xf>
    <xf numFmtId="0" fontId="23" fillId="0" borderId="0" xfId="0" applyFont="1" applyAlignment="1">
      <alignment horizontal="justify" vertical="center" wrapText="1"/>
    </xf>
    <xf numFmtId="0" fontId="19" fillId="0" borderId="5" xfId="0" applyFont="1" applyFill="1" applyBorder="1" applyAlignment="1" applyProtection="1">
      <alignment horizontal="left" vertical="top" wrapText="1" indent="1"/>
    </xf>
    <xf numFmtId="0" fontId="19" fillId="0" borderId="3" xfId="0" applyFont="1" applyFill="1" applyBorder="1" applyAlignment="1" applyProtection="1">
      <alignment horizontal="left" vertical="top" wrapText="1" indent="1"/>
    </xf>
    <xf numFmtId="0" fontId="28" fillId="0" borderId="0" xfId="0" applyFont="1" applyAlignment="1">
      <alignment horizontal="justify" vertical="center" wrapText="1"/>
    </xf>
    <xf numFmtId="0" fontId="15" fillId="7" borderId="0" xfId="0" applyFont="1" applyFill="1" applyAlignment="1">
      <alignment horizontal="left" vertical="top"/>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28" fillId="0" borderId="0" xfId="0" applyFont="1" applyAlignment="1">
      <alignment horizontal="left" vertical="top" wrapText="1"/>
    </xf>
    <xf numFmtId="0" fontId="23" fillId="0" borderId="0" xfId="0" applyFont="1" applyAlignment="1">
      <alignment horizontal="left" vertical="center" wrapText="1"/>
    </xf>
    <xf numFmtId="0" fontId="17"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3"/>
    </xf>
    <xf numFmtId="0" fontId="19" fillId="0" borderId="2" xfId="0" applyFont="1" applyFill="1" applyBorder="1" applyAlignment="1" applyProtection="1">
      <alignment horizontal="left" vertical="top" wrapText="1" indent="3"/>
    </xf>
    <xf numFmtId="0" fontId="18" fillId="0" borderId="9"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3" fillId="0" borderId="5" xfId="0" applyFont="1" applyFill="1" applyBorder="1" applyAlignment="1" applyProtection="1">
      <alignment horizontal="left" vertical="top" wrapText="1" indent="3"/>
    </xf>
    <xf numFmtId="0" fontId="19" fillId="0" borderId="3" xfId="0" applyFont="1" applyFill="1" applyBorder="1" applyAlignment="1" applyProtection="1">
      <alignment horizontal="left" vertical="top" wrapText="1" indent="3"/>
    </xf>
    <xf numFmtId="0" fontId="8" fillId="0" borderId="0" xfId="1" applyAlignment="1">
      <alignment vertical="center" wrapText="1"/>
    </xf>
    <xf numFmtId="0" fontId="8" fillId="0" borderId="17" xfId="1" applyBorder="1" applyAlignment="1">
      <alignmen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pplyProtection="1">
      <alignment horizontal="left" vertical="top" wrapText="1" indent="1"/>
    </xf>
    <xf numFmtId="0" fontId="18" fillId="2" borderId="11" xfId="0" applyFont="1" applyFill="1" applyBorder="1" applyAlignment="1" applyProtection="1">
      <alignment horizontal="left" vertical="top" wrapText="1" indent="1"/>
    </xf>
    <xf numFmtId="0" fontId="80" fillId="0" borderId="0" xfId="0" applyFont="1" applyAlignment="1">
      <alignment horizontal="justify" vertical="center" wrapText="1"/>
    </xf>
    <xf numFmtId="0" fontId="3" fillId="2" borderId="5" xfId="0" applyFont="1" applyFill="1" applyBorder="1" applyAlignment="1" applyProtection="1">
      <alignment horizontal="left" vertical="top" wrapText="1" indent="3"/>
    </xf>
    <xf numFmtId="0" fontId="19" fillId="0" borderId="5"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1"/>
    </xf>
    <xf numFmtId="0" fontId="18" fillId="0" borderId="12" xfId="0" applyFont="1" applyFill="1" applyBorder="1" applyAlignment="1" applyProtection="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3" xfId="0" applyFont="1" applyFill="1" applyBorder="1" applyAlignment="1" applyProtection="1">
      <alignment horizontal="left" vertical="top" wrapText="1" indent="3"/>
    </xf>
    <xf numFmtId="0" fontId="33" fillId="7" borderId="0" xfId="0" applyFont="1" applyFill="1" applyAlignment="1">
      <alignment horizontal="left" vertical="center" wrapText="1"/>
    </xf>
    <xf numFmtId="0" fontId="33" fillId="7" borderId="0" xfId="0" applyFont="1" applyFill="1" applyAlignment="1">
      <alignment horizontal="left" vertical="top" wrapText="1"/>
    </xf>
    <xf numFmtId="0" fontId="18" fillId="2" borderId="9" xfId="0" applyFont="1" applyFill="1" applyBorder="1" applyAlignment="1" applyProtection="1">
      <alignment horizontal="left" vertical="top" wrapText="1" indent="1"/>
    </xf>
    <xf numFmtId="0" fontId="3" fillId="0" borderId="1"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3"/>
    </xf>
    <xf numFmtId="0" fontId="23" fillId="0" borderId="0" xfId="0" applyFont="1" applyFill="1" applyAlignment="1">
      <alignment horizontal="left"/>
    </xf>
    <xf numFmtId="0" fontId="70" fillId="9" borderId="0" xfId="0" applyFont="1" applyFill="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18" fillId="0" borderId="0" xfId="0" applyFont="1" applyAlignment="1">
      <alignment horizontal="left" wrapText="1"/>
    </xf>
    <xf numFmtId="0" fontId="18" fillId="0" borderId="0" xfId="0" applyFont="1" applyAlignment="1">
      <alignment horizontal="left" vertical="center" wrapText="1"/>
    </xf>
    <xf numFmtId="0" fontId="9" fillId="5" borderId="2" xfId="0" applyNumberFormat="1" applyFont="1" applyFill="1" applyBorder="1" applyAlignment="1">
      <alignment horizontal="left" vertical="top" wrapText="1"/>
    </xf>
    <xf numFmtId="0" fontId="0" fillId="0" borderId="4" xfId="0" applyBorder="1" applyAlignment="1">
      <alignment horizontal="left" vertical="top" wrapText="1"/>
    </xf>
    <xf numFmtId="0" fontId="9" fillId="5" borderId="1" xfId="0" applyFont="1" applyFill="1" applyBorder="1" applyAlignment="1">
      <alignment horizontal="center" vertical="top" wrapText="1"/>
    </xf>
    <xf numFmtId="0" fontId="41" fillId="5" borderId="2" xfId="0" applyFont="1" applyFill="1" applyBorder="1" applyAlignment="1" applyProtection="1">
      <alignment horizontal="left" vertical="top" wrapText="1"/>
    </xf>
    <xf numFmtId="0" fontId="41" fillId="5" borderId="4" xfId="0" applyFont="1" applyFill="1" applyBorder="1" applyAlignment="1" applyProtection="1">
      <alignment horizontal="left" vertical="top" wrapText="1"/>
    </xf>
    <xf numFmtId="49" fontId="53" fillId="0" borderId="0" xfId="1" applyNumberFormat="1" applyFont="1" applyFill="1" applyBorder="1" applyAlignment="1">
      <alignment horizontal="left" vertical="top" wrapText="1"/>
    </xf>
    <xf numFmtId="0" fontId="32" fillId="5" borderId="2" xfId="0" applyFont="1" applyFill="1" applyBorder="1" applyAlignment="1">
      <alignment horizontal="left" vertical="top" wrapText="1"/>
    </xf>
    <xf numFmtId="0" fontId="32" fillId="5" borderId="4" xfId="0" applyFont="1" applyFill="1" applyBorder="1" applyAlignment="1">
      <alignment horizontal="left" vertical="top" wrapText="1"/>
    </xf>
    <xf numFmtId="0" fontId="9" fillId="5" borderId="2" xfId="0"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2" fillId="9" borderId="0" xfId="0" applyFont="1" applyFill="1" applyBorder="1" applyAlignment="1">
      <alignment horizontal="left" vertical="center" wrapText="1"/>
    </xf>
    <xf numFmtId="0" fontId="41" fillId="5" borderId="1" xfId="0" applyFont="1" applyFill="1" applyBorder="1" applyAlignment="1">
      <alignment horizontal="center" vertical="top" wrapText="1"/>
    </xf>
    <xf numFmtId="0" fontId="70" fillId="9" borderId="32" xfId="0" applyFont="1" applyFill="1" applyBorder="1" applyAlignment="1">
      <alignment horizontal="left" vertical="center" wrapText="1"/>
    </xf>
    <xf numFmtId="0" fontId="14" fillId="4" borderId="5" xfId="0" applyNumberFormat="1" applyFont="1" applyFill="1" applyBorder="1" applyAlignment="1">
      <alignment horizontal="left" vertical="top" wrapText="1"/>
    </xf>
    <xf numFmtId="0" fontId="14" fillId="4" borderId="6" xfId="0" applyNumberFormat="1" applyFont="1" applyFill="1" applyBorder="1" applyAlignment="1">
      <alignment horizontal="left" vertical="top" wrapText="1"/>
    </xf>
    <xf numFmtId="0" fontId="14" fillId="4" borderId="3" xfId="0" applyNumberFormat="1" applyFont="1" applyFill="1" applyBorder="1" applyAlignment="1">
      <alignment horizontal="left" vertical="top" wrapText="1"/>
    </xf>
    <xf numFmtId="0" fontId="14" fillId="0" borderId="5" xfId="0" applyNumberFormat="1" applyFont="1" applyBorder="1" applyAlignment="1">
      <alignment horizontal="left" vertical="top" wrapText="1"/>
    </xf>
    <xf numFmtId="0" fontId="14" fillId="0" borderId="6"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41"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NumberFormat="1" applyFont="1" applyFill="1" applyBorder="1" applyAlignment="1">
      <alignment horizontal="center" vertical="top" wrapText="1"/>
    </xf>
    <xf numFmtId="0" fontId="9" fillId="5" borderId="7" xfId="0" applyNumberFormat="1" applyFont="1" applyFill="1" applyBorder="1" applyAlignment="1">
      <alignment horizontal="left" vertical="top" wrapText="1"/>
    </xf>
    <xf numFmtId="0" fontId="9" fillId="5" borderId="32" xfId="0" applyNumberFormat="1" applyFont="1" applyFill="1" applyBorder="1" applyAlignment="1">
      <alignment horizontal="left" vertical="top" wrapText="1"/>
    </xf>
    <xf numFmtId="0" fontId="9" fillId="5" borderId="8" xfId="0" applyNumberFormat="1" applyFont="1" applyFill="1" applyBorder="1" applyAlignment="1">
      <alignment horizontal="left" vertical="top" wrapText="1"/>
    </xf>
    <xf numFmtId="0" fontId="58" fillId="0" borderId="0" xfId="0" applyFont="1" applyAlignment="1">
      <alignment horizontal="left" vertical="top" wrapText="1"/>
    </xf>
    <xf numFmtId="0" fontId="70" fillId="9" borderId="0" xfId="0" applyFont="1" applyFill="1" applyBorder="1" applyAlignment="1">
      <alignment horizontal="left" vertical="center" wrapText="1"/>
    </xf>
    <xf numFmtId="0" fontId="14" fillId="0" borderId="1" xfId="0" applyNumberFormat="1" applyFont="1" applyBorder="1" applyAlignment="1">
      <alignment horizontal="left" vertical="top" wrapText="1"/>
    </xf>
    <xf numFmtId="0" fontId="14" fillId="0" borderId="5" xfId="0" applyFont="1" applyFill="1" applyBorder="1" applyAlignment="1" applyProtection="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41" fillId="10" borderId="5" xfId="0" applyFont="1" applyFill="1" applyBorder="1" applyAlignment="1">
      <alignment horizontal="center" vertical="top" wrapText="1"/>
    </xf>
    <xf numFmtId="0" fontId="41" fillId="10" borderId="6" xfId="0" applyFont="1" applyFill="1" applyBorder="1" applyAlignment="1">
      <alignment horizontal="center" vertical="top" wrapText="1"/>
    </xf>
    <xf numFmtId="0" fontId="41" fillId="10" borderId="3" xfId="0" applyFont="1" applyFill="1" applyBorder="1" applyAlignment="1">
      <alignment horizontal="center" vertical="top" wrapText="1"/>
    </xf>
    <xf numFmtId="0"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cellXfs>
  <cellStyles count="272">
    <cellStyle name="Check Cell" xfId="249" builtinId="23"/>
    <cellStyle name="Comma" xfId="270" builtinId="3"/>
    <cellStyle name="Comma [0] 2" xfId="9"/>
    <cellStyle name="Comma 10" xfId="32"/>
    <cellStyle name="Comma 100" xfId="199"/>
    <cellStyle name="Comma 101" xfId="209"/>
    <cellStyle name="Comma 102" xfId="211"/>
    <cellStyle name="Comma 103" xfId="213"/>
    <cellStyle name="Comma 104" xfId="219"/>
    <cellStyle name="Comma 105" xfId="222"/>
    <cellStyle name="Comma 106" xfId="220"/>
    <cellStyle name="Comma 107" xfId="226"/>
    <cellStyle name="Comma 108" xfId="228"/>
    <cellStyle name="Comma 109" xfId="229"/>
    <cellStyle name="Comma 11" xfId="34"/>
    <cellStyle name="Comma 110" xfId="233"/>
    <cellStyle name="Comma 111" xfId="232"/>
    <cellStyle name="Comma 112" xfId="18"/>
    <cellStyle name="Comma 113" xfId="21"/>
    <cellStyle name="Comma 114" xfId="241"/>
    <cellStyle name="Comma 115" xfId="239"/>
    <cellStyle name="Comma 116" xfId="236"/>
    <cellStyle name="Comma 117" xfId="20"/>
    <cellStyle name="Comma 118" xfId="242"/>
    <cellStyle name="Comma 119" xfId="240"/>
    <cellStyle name="Comma 12" xfId="36"/>
    <cellStyle name="Comma 120" xfId="243"/>
    <cellStyle name="Comma 121" xfId="251"/>
    <cellStyle name="Comma 122" xfId="252"/>
    <cellStyle name="Comma 123" xfId="256"/>
    <cellStyle name="Comma 124" xfId="254"/>
    <cellStyle name="Comma 125" xfId="260"/>
    <cellStyle name="Comma 126" xfId="258"/>
    <cellStyle name="Comma 127" xfId="265"/>
    <cellStyle name="Comma 128" xfId="261"/>
    <cellStyle name="Comma 129" xfId="266"/>
    <cellStyle name="Comma 13" xfId="38"/>
    <cellStyle name="Comma 130" xfId="267"/>
    <cellStyle name="Comma 14" xfId="40"/>
    <cellStyle name="Comma 15" xfId="42"/>
    <cellStyle name="Comma 16" xfId="44"/>
    <cellStyle name="Comma 17" xfId="46"/>
    <cellStyle name="Comma 18" xfId="48"/>
    <cellStyle name="Comma 19" xfId="50"/>
    <cellStyle name="Comma 2" xfId="8"/>
    <cellStyle name="Comma 20" xfId="52"/>
    <cellStyle name="Comma 21" xfId="24"/>
    <cellStyle name="Comma 22" xfId="27"/>
    <cellStyle name="Comma 23" xfId="60"/>
    <cellStyle name="Comma 24" xfId="58"/>
    <cellStyle name="Comma 25" xfId="64"/>
    <cellStyle name="Comma 26" xfId="66"/>
    <cellStyle name="Comma 27" xfId="68"/>
    <cellStyle name="Comma 28" xfId="70"/>
    <cellStyle name="Comma 29" xfId="72"/>
    <cellStyle name="Comma 3" xfId="13"/>
    <cellStyle name="Comma 30" xfId="74"/>
    <cellStyle name="Comma 31" xfId="76"/>
    <cellStyle name="Comma 32" xfId="78"/>
    <cellStyle name="Comma 33" xfId="59"/>
    <cellStyle name="Comma 34" xfId="62"/>
    <cellStyle name="Comma 35" xfId="84"/>
    <cellStyle name="Comma 36" xfId="86"/>
    <cellStyle name="Comma 37" xfId="88"/>
    <cellStyle name="Comma 38" xfId="23"/>
    <cellStyle name="Comma 39" xfId="82"/>
    <cellStyle name="Comma 4" xfId="15"/>
    <cellStyle name="Comma 40" xfId="90"/>
    <cellStyle name="Comma 41" xfId="92"/>
    <cellStyle name="Comma 42" xfId="98"/>
    <cellStyle name="Comma 43" xfId="100"/>
    <cellStyle name="Comma 44" xfId="102"/>
    <cellStyle name="Comma 45" xfId="104"/>
    <cellStyle name="Comma 46" xfId="94"/>
    <cellStyle name="Comma 47" xfId="96"/>
    <cellStyle name="Comma 48" xfId="109"/>
    <cellStyle name="Comma 49" xfId="111"/>
    <cellStyle name="Comma 5" xfId="19"/>
    <cellStyle name="Comma 50" xfId="113"/>
    <cellStyle name="Comma 51" xfId="115"/>
    <cellStyle name="Comma 52" xfId="117"/>
    <cellStyle name="Comma 53" xfId="119"/>
    <cellStyle name="Comma 54" xfId="121"/>
    <cellStyle name="Comma 55" xfId="123"/>
    <cellStyle name="Comma 56" xfId="125"/>
    <cellStyle name="Comma 57" xfId="127"/>
    <cellStyle name="Comma 58" xfId="129"/>
    <cellStyle name="Comma 59" xfId="106"/>
    <cellStyle name="Comma 6" xfId="22"/>
    <cellStyle name="Comma 60" xfId="133"/>
    <cellStyle name="Comma 61" xfId="134"/>
    <cellStyle name="Comma 62" xfId="136"/>
    <cellStyle name="Comma 63" xfId="138"/>
    <cellStyle name="Comma 64" xfId="140"/>
    <cellStyle name="Comma 65" xfId="142"/>
    <cellStyle name="Comma 66" xfId="144"/>
    <cellStyle name="Comma 67" xfId="146"/>
    <cellStyle name="Comma 68" xfId="148"/>
    <cellStyle name="Comma 69" xfId="63"/>
    <cellStyle name="Comma 7" xfId="25"/>
    <cellStyle name="Comma 70" xfId="108"/>
    <cellStyle name="Comma 71" xfId="152"/>
    <cellStyle name="Comma 72" xfId="154"/>
    <cellStyle name="Comma 73" xfId="156"/>
    <cellStyle name="Comma 74" xfId="158"/>
    <cellStyle name="Comma 75" xfId="160"/>
    <cellStyle name="Comma 76" xfId="162"/>
    <cellStyle name="Comma 77" xfId="164"/>
    <cellStyle name="Comma 78" xfId="166"/>
    <cellStyle name="Comma 79" xfId="168"/>
    <cellStyle name="Comma 8" xfId="28"/>
    <cellStyle name="Comma 80" xfId="170"/>
    <cellStyle name="Comma 81" xfId="172"/>
    <cellStyle name="Comma 82" xfId="174"/>
    <cellStyle name="Comma 83" xfId="176"/>
    <cellStyle name="Comma 84" xfId="178"/>
    <cellStyle name="Comma 85" xfId="180"/>
    <cellStyle name="Comma 86" xfId="182"/>
    <cellStyle name="Comma 87" xfId="184"/>
    <cellStyle name="Comma 88" xfId="187"/>
    <cellStyle name="Comma 89" xfId="190"/>
    <cellStyle name="Comma 9" xfId="30"/>
    <cellStyle name="Comma 90" xfId="191"/>
    <cellStyle name="Comma 91" xfId="195"/>
    <cellStyle name="Comma 92" xfId="194"/>
    <cellStyle name="Comma 93" xfId="197"/>
    <cellStyle name="Comma 94" xfId="202"/>
    <cellStyle name="Comma 95" xfId="204"/>
    <cellStyle name="Comma 96" xfId="198"/>
    <cellStyle name="Comma 97" xfId="207"/>
    <cellStyle name="Comma 98" xfId="201"/>
    <cellStyle name="Comma 99" xfId="203"/>
    <cellStyle name="Currency [0] 2" xfId="7"/>
    <cellStyle name="Currency 10" xfId="35"/>
    <cellStyle name="Currency 100" xfId="214"/>
    <cellStyle name="Currency 101" xfId="215"/>
    <cellStyle name="Currency 102" xfId="216"/>
    <cellStyle name="Currency 103" xfId="217"/>
    <cellStyle name="Currency 104" xfId="218"/>
    <cellStyle name="Currency 105" xfId="221"/>
    <cellStyle name="Currency 106" xfId="223"/>
    <cellStyle name="Currency 107" xfId="225"/>
    <cellStyle name="Currency 108" xfId="231"/>
    <cellStyle name="Currency 109" xfId="230"/>
    <cellStyle name="Currency 11" xfId="37"/>
    <cellStyle name="Currency 110" xfId="227"/>
    <cellStyle name="Currency 111" xfId="234"/>
    <cellStyle name="Currency 112" xfId="235"/>
    <cellStyle name="Currency 113" xfId="224"/>
    <cellStyle name="Currency 114" xfId="237"/>
    <cellStyle name="Currency 115" xfId="238"/>
    <cellStyle name="Currency 116" xfId="244"/>
    <cellStyle name="Currency 117" xfId="245"/>
    <cellStyle name="Currency 118" xfId="246"/>
    <cellStyle name="Currency 119" xfId="247"/>
    <cellStyle name="Currency 12" xfId="39"/>
    <cellStyle name="Currency 120" xfId="248"/>
    <cellStyle name="Currency 121" xfId="250"/>
    <cellStyle name="Currency 122" xfId="253"/>
    <cellStyle name="Currency 123" xfId="255"/>
    <cellStyle name="Currency 124" xfId="257"/>
    <cellStyle name="Currency 125" xfId="259"/>
    <cellStyle name="Currency 126" xfId="264"/>
    <cellStyle name="Currency 127" xfId="262"/>
    <cellStyle name="Currency 128" xfId="263"/>
    <cellStyle name="Currency 129" xfId="268"/>
    <cellStyle name="Currency 13" xfId="41"/>
    <cellStyle name="Currency 130" xfId="269"/>
    <cellStyle name="Currency 14" xfId="43"/>
    <cellStyle name="Currency 15" xfId="45"/>
    <cellStyle name="Currency 16" xfId="47"/>
    <cellStyle name="Currency 17" xfId="49"/>
    <cellStyle name="Currency 18" xfId="51"/>
    <cellStyle name="Currency 19" xfId="53"/>
    <cellStyle name="Currency 2" xfId="6"/>
    <cellStyle name="Currency 20" xfId="55"/>
    <cellStyle name="Currency 21" xfId="54"/>
    <cellStyle name="Currency 22" xfId="56"/>
    <cellStyle name="Currency 23" xfId="61"/>
    <cellStyle name="Currency 24" xfId="65"/>
    <cellStyle name="Currency 25" xfId="67"/>
    <cellStyle name="Currency 26" xfId="69"/>
    <cellStyle name="Currency 27" xfId="71"/>
    <cellStyle name="Currency 28" xfId="73"/>
    <cellStyle name="Currency 29" xfId="75"/>
    <cellStyle name="Currency 3" xfId="12"/>
    <cellStyle name="Currency 30" xfId="77"/>
    <cellStyle name="Currency 31" xfId="79"/>
    <cellStyle name="Currency 32" xfId="81"/>
    <cellStyle name="Currency 33" xfId="57"/>
    <cellStyle name="Currency 34" xfId="85"/>
    <cellStyle name="Currency 35" xfId="87"/>
    <cellStyle name="Currency 36" xfId="89"/>
    <cellStyle name="Currency 37" xfId="91"/>
    <cellStyle name="Currency 38" xfId="83"/>
    <cellStyle name="Currency 39" xfId="95"/>
    <cellStyle name="Currency 4" xfId="14"/>
    <cellStyle name="Currency 40" xfId="80"/>
    <cellStyle name="Currency 41" xfId="99"/>
    <cellStyle name="Currency 42" xfId="101"/>
    <cellStyle name="Currency 43" xfId="103"/>
    <cellStyle name="Currency 44" xfId="105"/>
    <cellStyle name="Currency 45" xfId="107"/>
    <cellStyle name="Currency 46" xfId="93"/>
    <cellStyle name="Currency 47" xfId="110"/>
    <cellStyle name="Currency 48" xfId="112"/>
    <cellStyle name="Currency 49" xfId="114"/>
    <cellStyle name="Currency 5" xfId="17"/>
    <cellStyle name="Currency 50" xfId="116"/>
    <cellStyle name="Currency 51" xfId="118"/>
    <cellStyle name="Currency 52" xfId="120"/>
    <cellStyle name="Currency 53" xfId="122"/>
    <cellStyle name="Currency 54" xfId="124"/>
    <cellStyle name="Currency 55" xfId="126"/>
    <cellStyle name="Currency 56" xfId="128"/>
    <cellStyle name="Currency 57" xfId="130"/>
    <cellStyle name="Currency 58" xfId="132"/>
    <cellStyle name="Currency 59" xfId="131"/>
    <cellStyle name="Currency 6" xfId="26"/>
    <cellStyle name="Currency 60" xfId="135"/>
    <cellStyle name="Currency 61" xfId="137"/>
    <cellStyle name="Currency 62" xfId="139"/>
    <cellStyle name="Currency 63" xfId="141"/>
    <cellStyle name="Currency 64" xfId="143"/>
    <cellStyle name="Currency 65" xfId="145"/>
    <cellStyle name="Currency 66" xfId="147"/>
    <cellStyle name="Currency 67" xfId="149"/>
    <cellStyle name="Currency 68" xfId="151"/>
    <cellStyle name="Currency 69" xfId="97"/>
    <cellStyle name="Currency 7" xfId="29"/>
    <cellStyle name="Currency 70" xfId="153"/>
    <cellStyle name="Currency 71" xfId="155"/>
    <cellStyle name="Currency 72" xfId="157"/>
    <cellStyle name="Currency 73" xfId="159"/>
    <cellStyle name="Currency 74" xfId="161"/>
    <cellStyle name="Currency 75" xfId="163"/>
    <cellStyle name="Currency 76" xfId="165"/>
    <cellStyle name="Currency 77" xfId="167"/>
    <cellStyle name="Currency 78" xfId="169"/>
    <cellStyle name="Currency 79" xfId="171"/>
    <cellStyle name="Currency 8" xfId="31"/>
    <cellStyle name="Currency 80" xfId="173"/>
    <cellStyle name="Currency 81" xfId="175"/>
    <cellStyle name="Currency 82" xfId="177"/>
    <cellStyle name="Currency 83" xfId="179"/>
    <cellStyle name="Currency 84" xfId="181"/>
    <cellStyle name="Currency 85" xfId="183"/>
    <cellStyle name="Currency 86" xfId="185"/>
    <cellStyle name="Currency 87" xfId="186"/>
    <cellStyle name="Currency 88" xfId="150"/>
    <cellStyle name="Currency 89" xfId="188"/>
    <cellStyle name="Currency 9" xfId="33"/>
    <cellStyle name="Currency 90" xfId="189"/>
    <cellStyle name="Currency 91" xfId="193"/>
    <cellStyle name="Currency 92" xfId="192"/>
    <cellStyle name="Currency 93" xfId="196"/>
    <cellStyle name="Currency 94" xfId="200"/>
    <cellStyle name="Currency 95" xfId="205"/>
    <cellStyle name="Currency 96" xfId="206"/>
    <cellStyle name="Currency 97" xfId="208"/>
    <cellStyle name="Currency 98" xfId="210"/>
    <cellStyle name="Currency 99" xfId="212"/>
    <cellStyle name="Hyperlink" xfId="1" builtinId="8"/>
    <cellStyle name="Hyperlink 2" xfId="10"/>
    <cellStyle name="Normal" xfId="0" builtinId="0"/>
    <cellStyle name="Normal 2" xfId="2"/>
    <cellStyle name="Normal 3" xfId="11"/>
    <cellStyle name="Normal 3 2" xfId="16"/>
    <cellStyle name="Normal 4" xfId="271"/>
    <cellStyle name="Percent" xfId="3" builtinId="5"/>
    <cellStyle name="Percent 2" xfId="5"/>
    <cellStyle name="supText" xfId="4"/>
  </cellStyles>
  <dxfs count="264">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numFmt numFmtId="0" formatCode="General"/>
      <fill>
        <patternFill>
          <fgColor indexed="64"/>
          <bgColor rgb="FFFFFF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CCCC"/>
      <color rgb="FFFFFFFF"/>
      <color rgb="FFFF99FF"/>
      <color rgb="FF00FF00"/>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rm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id="1" name="Table1" displayName="Table1" ref="S1:T22" totalsRowShown="0">
  <tableColumns count="2">
    <tableColumn id="1" name="Country" dataDxfId="20"/>
    <tableColumn id="2" name="Template Language"/>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O47" totalsRowShown="0" headerRowDxfId="19" dataDxfId="18">
  <tableColumns count="15">
    <tableColumn id="1" name="EN" dataDxfId="17"/>
    <tableColumn id="2" name="DE" dataDxfId="16">
      <calculatedColumnFormula>VLOOKUP($A2,'Master translation'!$D$853:$S$888,2,0)</calculatedColumnFormula>
    </tableColumn>
    <tableColumn id="3" name="FR" dataDxfId="15">
      <calculatedColumnFormula>VLOOKUP($A2,'Master translation'!$D$853:$S$888,8,0)</calculatedColumnFormula>
    </tableColumn>
    <tableColumn id="4" name="EL" dataDxfId="14">
      <calculatedColumnFormula>VLOOKUP($A2,'Master translation'!$D$853:$S$888,4,0)</calculatedColumnFormula>
    </tableColumn>
    <tableColumn id="5" name="ES" dataDxfId="13">
      <calculatedColumnFormula>VLOOKUP($A2,'Master translation'!$D$853:$S$888,6,0)</calculatedColumnFormula>
    </tableColumn>
    <tableColumn id="6" name="EE" dataDxfId="12">
      <calculatedColumnFormula>VLOOKUP($A2,'Master translation'!$D$853:$S$888,3,0)</calculatedColumnFormula>
    </tableColumn>
    <tableColumn id="7" name="FI" dataDxfId="11">
      <calculatedColumnFormula>VLOOKUP($A2,'Master translation'!$D$853:$S$888,7,0)</calculatedColumnFormula>
    </tableColumn>
    <tableColumn id="8" name="IT" dataDxfId="10">
      <calculatedColumnFormula>VLOOKUP($A2,'Master translation'!$D$853:$S$888,9,0)</calculatedColumnFormula>
    </tableColumn>
    <tableColumn id="9" name="LT" dataDxfId="9">
      <calculatedColumnFormula>VLOOKUP($A2,'Master translation'!$D$853:$S$888,10,0)</calculatedColumnFormula>
    </tableColumn>
    <tableColumn id="10" name="LV" dataDxfId="8">
      <calculatedColumnFormula>VLOOKUP($A2,'Master translation'!$D$853:$S$888,11,0)</calculatedColumnFormula>
    </tableColumn>
    <tableColumn id="11" name="NL" dataDxfId="7">
      <calculatedColumnFormula>VLOOKUP($A2,'Master translation'!$D$853:$S$888,12,0)</calculatedColumnFormula>
    </tableColumn>
    <tableColumn id="12" name="SI" dataDxfId="6">
      <calculatedColumnFormula>VLOOKUP($A2,'Master translation'!$D$853:$S$888,13,0)</calculatedColumnFormula>
    </tableColumn>
    <tableColumn id="15" name="BG" dataDxfId="5">
      <calculatedColumnFormula>VLOOKUP($A2,'Master translation'!$D$853:$S$888,14,0)</calculatedColumnFormula>
    </tableColumn>
    <tableColumn id="14" name="HR" dataDxfId="4">
      <calculatedColumnFormula>VLOOKUP($A2,'Master translation'!$D$853:$S$888,15,0)</calculatedColumnFormula>
    </tableColumn>
    <tableColumn id="13" name="SK" dataDxfId="3">
      <calculatedColumnFormula>VLOOKUP($A2,'Master translation'!$D$853:$S$888,16,0)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id="4" name="Table4" displayName="Table4" ref="Q1:Q47" totalsRowShown="0" headerRowDxfId="2" dataDxfId="1">
  <tableColumns count="1">
    <tableColumn id="1" name="Translation" dataDxfId="0">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id="5" name="Table5" displayName="Table5" ref="V1:V4" totalsRowShown="0">
  <tableColumns count="1">
    <tableColumn id="1" name="Yes / No / Not Applicable"/>
  </tableColumns>
  <tableStyleInfo name="TableStyleLight5" showFirstColumn="0" showLastColumn="0" showRowStripes="1" showColumnStripes="0"/>
</table>
</file>

<file path=xl/tables/table5.xml><?xml version="1.0" encoding="utf-8"?>
<table xmlns="http://schemas.openxmlformats.org/spreadsheetml/2006/main" id="6" name="Table6" displayName="Table6" ref="V6:V9" totalsRowShown="0">
  <tableColumns count="1">
    <tableColumn id="1"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data.europa.eu/eli/reg_impl/2014/680/2018-12-01" TargetMode="External"/><Relationship Id="rId7" Type="http://schemas.openxmlformats.org/officeDocument/2006/relationships/hyperlink" Target="http://data.europa.eu/eli/reg_del/2015/63/2015-01-17" TargetMode="External"/><Relationship Id="rId2" Type="http://schemas.openxmlformats.org/officeDocument/2006/relationships/hyperlink" Target="http://data.europa.eu/eli/reg/2013/575/2019-06-27"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s://eur-lex.europa.eu/legal-content/EN/TXT/?uri=CELEX:02014L0059-20190627" TargetMode="External"/><Relationship Id="rId5" Type="http://schemas.openxmlformats.org/officeDocument/2006/relationships/hyperlink" Target="http://data.europa.eu/eli/reg/2014/806/oj" TargetMode="External"/><Relationship Id="rId4" Type="http://schemas.openxmlformats.org/officeDocument/2006/relationships/hyperlink" Target="http://data.europa.eu/eli/dir/2014/49/2014-07-0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autoPageBreaks="0"/>
  </sheetPr>
  <dimension ref="A1:J135"/>
  <sheetViews>
    <sheetView showGridLines="0" zoomScaleNormal="100" zoomScaleSheetLayoutView="90" zoomScalePageLayoutView="90" workbookViewId="0">
      <selection activeCell="D24" sqref="D24:G24"/>
    </sheetView>
  </sheetViews>
  <sheetFormatPr defaultColWidth="8.85546875" defaultRowHeight="15" x14ac:dyDescent="0.25"/>
  <cols>
    <col min="1" max="1" width="8.42578125" style="31" bestFit="1" customWidth="1"/>
    <col min="2" max="2" width="8.140625" style="31" customWidth="1"/>
    <col min="3" max="3" width="21.42578125" style="31" customWidth="1"/>
    <col min="4" max="4" width="32.140625" style="31" customWidth="1"/>
    <col min="5" max="5" width="88.140625" style="31" customWidth="1"/>
    <col min="6" max="6" width="13.5703125" style="31" customWidth="1"/>
    <col min="7" max="7" width="22.42578125" style="31" customWidth="1"/>
    <col min="8" max="8" width="8.85546875" style="378"/>
    <col min="9" max="16384" width="8.85546875" style="31"/>
  </cols>
  <sheetData>
    <row r="1" spans="2:8" ht="30" customHeight="1" x14ac:dyDescent="0.25">
      <c r="B1" s="599" t="s">
        <v>11124</v>
      </c>
      <c r="C1" s="600"/>
      <c r="D1" s="600"/>
      <c r="E1" s="600"/>
      <c r="F1" s="600"/>
      <c r="G1" s="600"/>
    </row>
    <row r="2" spans="2:8" s="11" customFormat="1" ht="30" customHeight="1" x14ac:dyDescent="0.25">
      <c r="B2" s="599" t="s">
        <v>683</v>
      </c>
      <c r="C2" s="600"/>
      <c r="D2" s="600"/>
      <c r="E2" s="600"/>
      <c r="F2" s="600"/>
      <c r="G2" s="600"/>
      <c r="H2" s="378"/>
    </row>
    <row r="3" spans="2:8" ht="10.35" customHeight="1" x14ac:dyDescent="0.25"/>
    <row r="4" spans="2:8" ht="21" customHeight="1" x14ac:dyDescent="0.25">
      <c r="B4" s="601" t="s">
        <v>5737</v>
      </c>
      <c r="C4" s="601"/>
      <c r="D4" s="601"/>
      <c r="E4" s="601"/>
      <c r="F4" s="601"/>
      <c r="G4" s="601"/>
    </row>
    <row r="5" spans="2:8" s="4" customFormat="1" ht="3.75" customHeight="1" x14ac:dyDescent="0.25">
      <c r="H5" s="378"/>
    </row>
    <row r="6" spans="2:8" s="45" customFormat="1" ht="15.75" x14ac:dyDescent="0.25">
      <c r="B6" s="245" t="s">
        <v>190</v>
      </c>
      <c r="C6" s="244" t="s">
        <v>5883</v>
      </c>
      <c r="H6" s="400"/>
    </row>
    <row r="7" spans="2:8" s="45" customFormat="1" ht="16.5" customHeight="1" x14ac:dyDescent="0.25">
      <c r="B7" s="245" t="s">
        <v>190</v>
      </c>
      <c r="C7" s="244" t="s">
        <v>5896</v>
      </c>
      <c r="H7" s="400"/>
    </row>
    <row r="8" spans="2:8" s="45" customFormat="1" ht="16.5" customHeight="1" x14ac:dyDescent="0.25">
      <c r="B8" s="245" t="s">
        <v>190</v>
      </c>
      <c r="C8" s="244" t="s">
        <v>5909</v>
      </c>
      <c r="H8" s="400"/>
    </row>
    <row r="9" spans="2:8" s="45" customFormat="1" ht="16.5" customHeight="1" x14ac:dyDescent="0.25">
      <c r="B9" s="245" t="s">
        <v>190</v>
      </c>
      <c r="C9" s="244" t="s">
        <v>11125</v>
      </c>
      <c r="H9" s="400"/>
    </row>
    <row r="10" spans="2:8" ht="3.75" customHeight="1" x14ac:dyDescent="0.25">
      <c r="B10" s="243"/>
      <c r="C10" s="45"/>
      <c r="D10" s="45"/>
      <c r="E10" s="45"/>
      <c r="F10" s="45"/>
    </row>
    <row r="11" spans="2:8" s="4" customFormat="1" ht="21" customHeight="1" x14ac:dyDescent="0.25">
      <c r="B11" s="602" t="s">
        <v>5750</v>
      </c>
      <c r="C11" s="602"/>
      <c r="D11" s="602"/>
      <c r="E11" s="602"/>
      <c r="F11" s="602"/>
      <c r="G11" s="602"/>
      <c r="H11" s="378"/>
    </row>
    <row r="12" spans="2:8" ht="3.75" customHeight="1" x14ac:dyDescent="0.25"/>
    <row r="13" spans="2:8" ht="32.85" customHeight="1" x14ac:dyDescent="0.25">
      <c r="B13" s="589" t="s">
        <v>11126</v>
      </c>
      <c r="C13" s="589"/>
      <c r="D13" s="589"/>
      <c r="E13" s="589"/>
      <c r="F13" s="589"/>
      <c r="G13" s="589"/>
    </row>
    <row r="14" spans="2:8" ht="4.3499999999999996" customHeight="1" x14ac:dyDescent="0.25">
      <c r="B14" s="45"/>
      <c r="C14" s="45"/>
      <c r="D14" s="45"/>
    </row>
    <row r="15" spans="2:8" ht="60" customHeight="1" x14ac:dyDescent="0.25">
      <c r="B15" s="589" t="s">
        <v>11127</v>
      </c>
      <c r="C15" s="589"/>
      <c r="D15" s="589"/>
      <c r="E15" s="589"/>
      <c r="F15" s="589"/>
      <c r="G15" s="589"/>
    </row>
    <row r="16" spans="2:8" ht="4.3499999999999996" customHeight="1" x14ac:dyDescent="0.25">
      <c r="B16" s="588"/>
      <c r="C16" s="588"/>
      <c r="D16" s="588"/>
      <c r="E16" s="588"/>
      <c r="F16" s="588"/>
      <c r="G16" s="588"/>
    </row>
    <row r="17" spans="1:10" ht="32.25" customHeight="1" x14ac:dyDescent="0.25">
      <c r="B17" s="589" t="s">
        <v>11128</v>
      </c>
      <c r="C17" s="589"/>
      <c r="D17" s="589"/>
      <c r="E17" s="589"/>
      <c r="F17" s="589"/>
      <c r="G17" s="589"/>
    </row>
    <row r="18" spans="1:10" ht="69.75" customHeight="1" x14ac:dyDescent="0.25">
      <c r="B18" s="242" t="s">
        <v>190</v>
      </c>
      <c r="C18" s="589" t="s">
        <v>11129</v>
      </c>
      <c r="D18" s="589"/>
      <c r="E18" s="589"/>
      <c r="F18" s="589"/>
      <c r="G18" s="589"/>
    </row>
    <row r="19" spans="1:10" ht="15.75" hidden="1" customHeight="1" x14ac:dyDescent="0.25">
      <c r="B19" s="242" t="s">
        <v>11130</v>
      </c>
      <c r="C19" s="589"/>
      <c r="D19" s="589"/>
      <c r="E19" s="589"/>
      <c r="F19" s="589"/>
      <c r="G19" s="589"/>
    </row>
    <row r="20" spans="1:10" ht="15.6" hidden="1" customHeight="1" x14ac:dyDescent="0.25">
      <c r="B20" s="241"/>
      <c r="C20" s="241"/>
      <c r="D20" s="241"/>
      <c r="E20" s="241"/>
      <c r="F20" s="241"/>
      <c r="G20" s="241"/>
    </row>
    <row r="21" spans="1:10" ht="16.350000000000001" customHeight="1" x14ac:dyDescent="0.25">
      <c r="B21" s="588" t="s">
        <v>5777</v>
      </c>
      <c r="C21" s="588"/>
      <c r="D21" s="588"/>
      <c r="E21" s="588"/>
      <c r="F21" s="588"/>
      <c r="G21" s="588"/>
    </row>
    <row r="22" spans="1:10" ht="4.3499999999999996" customHeight="1" x14ac:dyDescent="0.25">
      <c r="B22" s="45"/>
      <c r="C22" s="45"/>
      <c r="D22" s="45"/>
    </row>
    <row r="23" spans="1:10" ht="50.1" customHeight="1" x14ac:dyDescent="0.25">
      <c r="B23" s="436">
        <v>1</v>
      </c>
      <c r="C23" s="404" t="s">
        <v>5961</v>
      </c>
      <c r="D23" s="587" t="s">
        <v>6454</v>
      </c>
      <c r="E23" s="587"/>
      <c r="F23" s="587"/>
      <c r="G23" s="587"/>
      <c r="J23" s="375"/>
    </row>
    <row r="24" spans="1:10" ht="60" customHeight="1" x14ac:dyDescent="0.25">
      <c r="B24" s="436">
        <v>2</v>
      </c>
      <c r="C24" s="404" t="s">
        <v>5974</v>
      </c>
      <c r="D24" s="587" t="s">
        <v>6468</v>
      </c>
      <c r="E24" s="587"/>
      <c r="F24" s="587"/>
      <c r="G24" s="587"/>
    </row>
    <row r="25" spans="1:10" ht="11.1" customHeight="1" thickBot="1" x14ac:dyDescent="0.3">
      <c r="B25" s="238"/>
      <c r="C25" s="237"/>
      <c r="D25" s="235"/>
      <c r="E25" s="236"/>
      <c r="F25" s="236"/>
      <c r="G25" s="235"/>
    </row>
    <row r="26" spans="1:10" ht="30.6" customHeight="1" thickTop="1" thickBot="1" x14ac:dyDescent="0.3">
      <c r="A26" s="240"/>
      <c r="B26" s="606" t="s">
        <v>5792</v>
      </c>
      <c r="C26" s="606"/>
      <c r="D26" s="606"/>
      <c r="E26" s="606"/>
      <c r="F26" s="606"/>
      <c r="G26" s="607"/>
      <c r="H26" s="401"/>
    </row>
    <row r="27" spans="1:10" ht="11.1" customHeight="1" thickTop="1" x14ac:dyDescent="0.25">
      <c r="B27" s="238"/>
      <c r="C27" s="237"/>
      <c r="D27" s="236"/>
      <c r="E27" s="235"/>
      <c r="F27" s="235"/>
      <c r="G27" s="235"/>
    </row>
    <row r="28" spans="1:10" ht="50.1" customHeight="1" x14ac:dyDescent="0.25">
      <c r="B28" s="436">
        <v>3</v>
      </c>
      <c r="C28" s="404" t="s">
        <v>5987</v>
      </c>
      <c r="D28" s="587" t="s">
        <v>6481</v>
      </c>
      <c r="E28" s="587"/>
      <c r="F28" s="587"/>
      <c r="G28" s="587"/>
    </row>
    <row r="29" spans="1:10" ht="50.1" customHeight="1" x14ac:dyDescent="0.25">
      <c r="B29" s="436">
        <v>4</v>
      </c>
      <c r="C29" s="404" t="s">
        <v>6000</v>
      </c>
      <c r="D29" s="587" t="s">
        <v>6495</v>
      </c>
      <c r="E29" s="587"/>
      <c r="F29" s="587"/>
      <c r="G29" s="587"/>
    </row>
    <row r="30" spans="1:10" ht="60" customHeight="1" x14ac:dyDescent="0.25">
      <c r="B30" s="436">
        <v>5</v>
      </c>
      <c r="C30" s="404" t="s">
        <v>6013</v>
      </c>
      <c r="D30" s="587" t="s">
        <v>6509</v>
      </c>
      <c r="E30" s="587"/>
      <c r="F30" s="587"/>
      <c r="G30" s="587"/>
    </row>
    <row r="31" spans="1:10" ht="50.1" customHeight="1" x14ac:dyDescent="0.25">
      <c r="B31" s="437" t="s">
        <v>175</v>
      </c>
      <c r="C31" s="404" t="s">
        <v>6026</v>
      </c>
      <c r="D31" s="588" t="s">
        <v>6523</v>
      </c>
      <c r="E31" s="588"/>
      <c r="F31" s="588"/>
      <c r="G31" s="588"/>
    </row>
    <row r="32" spans="1:10" ht="8.25" customHeight="1" x14ac:dyDescent="0.25"/>
    <row r="33" spans="2:8" s="4" customFormat="1" ht="21" customHeight="1" x14ac:dyDescent="0.25">
      <c r="B33" s="602" t="s">
        <v>5803</v>
      </c>
      <c r="C33" s="602"/>
      <c r="D33" s="602"/>
      <c r="E33" s="602"/>
      <c r="F33" s="602"/>
      <c r="G33" s="602"/>
      <c r="H33" s="378"/>
    </row>
    <row r="34" spans="2:8" ht="9" customHeight="1" x14ac:dyDescent="0.25">
      <c r="C34" s="239"/>
    </row>
    <row r="35" spans="2:8" ht="16.5" customHeight="1" x14ac:dyDescent="0.25">
      <c r="B35" s="437" t="s">
        <v>180</v>
      </c>
      <c r="C35" s="591" t="s">
        <v>6039</v>
      </c>
      <c r="D35" s="592"/>
      <c r="E35" s="592"/>
      <c r="F35" s="592"/>
      <c r="G35" s="593"/>
    </row>
    <row r="36" spans="2:8" ht="4.3499999999999996" customHeight="1" x14ac:dyDescent="0.25">
      <c r="B36" s="238"/>
      <c r="C36" s="237"/>
      <c r="D36" s="236"/>
      <c r="E36" s="235"/>
      <c r="F36" s="235"/>
      <c r="G36" s="235"/>
    </row>
    <row r="37" spans="2:8" s="4" customFormat="1" ht="16.5" customHeight="1" x14ac:dyDescent="0.25">
      <c r="B37" s="234"/>
      <c r="C37" s="594" t="s">
        <v>6052</v>
      </c>
      <c r="D37" s="595"/>
      <c r="E37" s="595"/>
      <c r="F37" s="595"/>
      <c r="G37" s="596"/>
      <c r="H37" s="378"/>
    </row>
    <row r="38" spans="2:8" ht="4.3499999999999996" customHeight="1" x14ac:dyDescent="0.25">
      <c r="B38" s="231"/>
      <c r="C38" s="226"/>
      <c r="D38" s="226"/>
      <c r="E38" s="229"/>
      <c r="F38" s="229"/>
      <c r="G38" s="229"/>
    </row>
    <row r="39" spans="2:8" ht="51.75" customHeight="1" x14ac:dyDescent="0.25">
      <c r="B39" s="437" t="s">
        <v>185</v>
      </c>
      <c r="C39" s="597" t="s">
        <v>6065</v>
      </c>
      <c r="D39" s="589"/>
      <c r="E39" s="589"/>
      <c r="F39" s="589"/>
      <c r="G39" s="589"/>
    </row>
    <row r="40" spans="2:8" ht="4.3499999999999996" customHeight="1" x14ac:dyDescent="0.25">
      <c r="B40" s="231"/>
      <c r="C40" s="422"/>
      <c r="D40" s="422"/>
      <c r="E40" s="229"/>
      <c r="F40" s="229"/>
      <c r="G40" s="229"/>
    </row>
    <row r="41" spans="2:8" ht="19.5" customHeight="1" x14ac:dyDescent="0.25">
      <c r="B41" s="437" t="s">
        <v>178</v>
      </c>
      <c r="C41" s="590" t="s">
        <v>6078</v>
      </c>
      <c r="D41" s="590"/>
      <c r="E41" s="590"/>
      <c r="F41" s="590"/>
      <c r="G41" s="590"/>
    </row>
    <row r="42" spans="2:8" ht="58.5" customHeight="1" x14ac:dyDescent="0.25">
      <c r="B42" s="231"/>
      <c r="C42" s="598" t="s">
        <v>11131</v>
      </c>
      <c r="D42" s="598"/>
      <c r="E42" s="598"/>
      <c r="F42" s="598"/>
      <c r="G42" s="598"/>
    </row>
    <row r="43" spans="2:8" ht="28.5" customHeight="1" x14ac:dyDescent="0.25">
      <c r="B43" s="231"/>
      <c r="C43" s="598" t="s">
        <v>11132</v>
      </c>
      <c r="D43" s="598"/>
      <c r="E43" s="598"/>
      <c r="F43" s="598"/>
      <c r="G43" s="598"/>
    </row>
    <row r="44" spans="2:8" ht="46.5" customHeight="1" x14ac:dyDescent="0.25">
      <c r="B44" s="231"/>
      <c r="C44" s="603" t="s">
        <v>10542</v>
      </c>
      <c r="D44" s="603"/>
      <c r="E44" s="603"/>
      <c r="F44" s="603"/>
      <c r="G44" s="603"/>
    </row>
    <row r="45" spans="2:8" ht="4.3499999999999996" customHeight="1" x14ac:dyDescent="0.25">
      <c r="B45" s="231"/>
      <c r="C45" s="224"/>
      <c r="D45" s="423"/>
      <c r="E45" s="423"/>
      <c r="F45" s="423"/>
      <c r="G45" s="423"/>
    </row>
    <row r="46" spans="2:8" ht="104.25" customHeight="1" x14ac:dyDescent="0.25">
      <c r="B46" s="437" t="s">
        <v>177</v>
      </c>
      <c r="C46" s="604" t="s">
        <v>10157</v>
      </c>
      <c r="D46" s="604"/>
      <c r="E46" s="604"/>
      <c r="F46" s="604"/>
      <c r="G46" s="604"/>
    </row>
    <row r="47" spans="2:8" ht="4.3499999999999996" customHeight="1" x14ac:dyDescent="0.25">
      <c r="B47" s="437"/>
      <c r="C47" s="224"/>
      <c r="D47" s="223"/>
      <c r="E47" s="223"/>
      <c r="F47" s="223"/>
      <c r="G47" s="223"/>
    </row>
    <row r="48" spans="2:8" ht="55.5" customHeight="1" x14ac:dyDescent="0.25">
      <c r="B48" s="437" t="s">
        <v>176</v>
      </c>
      <c r="C48" s="589" t="s">
        <v>7085</v>
      </c>
      <c r="D48" s="589"/>
      <c r="E48" s="589"/>
      <c r="F48" s="589"/>
      <c r="G48" s="589"/>
    </row>
    <row r="49" spans="2:7" ht="3" customHeight="1" x14ac:dyDescent="0.25">
      <c r="B49" s="231"/>
      <c r="C49" s="422"/>
      <c r="D49" s="422"/>
      <c r="E49" s="229"/>
      <c r="F49" s="229"/>
      <c r="G49" s="229"/>
    </row>
    <row r="50" spans="2:7" ht="69.75" customHeight="1" x14ac:dyDescent="0.25">
      <c r="B50" s="437" t="s">
        <v>175</v>
      </c>
      <c r="C50" s="590" t="s">
        <v>7086</v>
      </c>
      <c r="D50" s="590"/>
      <c r="E50" s="590"/>
      <c r="F50" s="590"/>
      <c r="G50" s="590"/>
    </row>
    <row r="51" spans="2:7" ht="4.3499999999999996" customHeight="1" x14ac:dyDescent="0.25">
      <c r="B51" s="231"/>
      <c r="C51" s="224"/>
      <c r="D51" s="422"/>
      <c r="E51" s="229"/>
      <c r="F51" s="229"/>
      <c r="G51" s="229"/>
    </row>
    <row r="52" spans="2:7" ht="15.75" x14ac:dyDescent="0.25">
      <c r="B52" s="437" t="s">
        <v>174</v>
      </c>
      <c r="C52" s="424" t="s">
        <v>6105</v>
      </c>
      <c r="D52" s="223"/>
      <c r="E52" s="223"/>
      <c r="F52" s="223"/>
      <c r="G52" s="223"/>
    </row>
    <row r="53" spans="2:7" ht="4.3499999999999996" customHeight="1" x14ac:dyDescent="0.25">
      <c r="B53" s="231"/>
      <c r="C53" s="422"/>
      <c r="D53" s="422"/>
      <c r="E53" s="229"/>
      <c r="F53" s="229"/>
      <c r="G53" s="229"/>
    </row>
    <row r="54" spans="2:7" ht="53.25" customHeight="1" x14ac:dyDescent="0.25">
      <c r="B54" s="221"/>
      <c r="C54" s="598" t="s">
        <v>8360</v>
      </c>
      <c r="D54" s="598" t="e">
        <v>#N/A</v>
      </c>
      <c r="E54" s="598" t="e">
        <v>#N/A</v>
      </c>
      <c r="F54" s="598" t="e">
        <v>#N/A</v>
      </c>
      <c r="G54" s="598" t="e">
        <v>#N/A</v>
      </c>
    </row>
    <row r="55" spans="2:7" ht="30" customHeight="1" x14ac:dyDescent="0.25">
      <c r="B55" s="221"/>
      <c r="C55" s="598" t="s">
        <v>7087</v>
      </c>
      <c r="D55" s="598" t="e">
        <v>#N/A</v>
      </c>
      <c r="E55" s="598" t="e">
        <v>#N/A</v>
      </c>
      <c r="F55" s="598" t="e">
        <v>#N/A</v>
      </c>
      <c r="G55" s="598" t="e">
        <v>#N/A</v>
      </c>
    </row>
    <row r="56" spans="2:7" ht="45" customHeight="1" x14ac:dyDescent="0.25">
      <c r="B56" s="221"/>
      <c r="C56" s="605" t="s">
        <v>6121</v>
      </c>
      <c r="D56" s="605" t="e">
        <v>#N/A</v>
      </c>
      <c r="E56" s="605" t="e">
        <v>#N/A</v>
      </c>
      <c r="F56" s="605" t="e">
        <v>#N/A</v>
      </c>
      <c r="G56" s="605" t="e">
        <v>#N/A</v>
      </c>
    </row>
    <row r="57" spans="2:7" ht="45" customHeight="1" x14ac:dyDescent="0.25">
      <c r="B57" s="231"/>
      <c r="C57" s="605" t="s">
        <v>8361</v>
      </c>
      <c r="D57" s="605" t="e">
        <v>#N/A</v>
      </c>
      <c r="E57" s="605" t="e">
        <v>#N/A</v>
      </c>
      <c r="F57" s="605" t="e">
        <v>#N/A</v>
      </c>
      <c r="G57" s="605" t="e">
        <v>#N/A</v>
      </c>
    </row>
    <row r="58" spans="2:7" ht="4.3499999999999996" customHeight="1" x14ac:dyDescent="0.25">
      <c r="B58" s="221"/>
      <c r="C58" s="233"/>
      <c r="D58" s="232"/>
      <c r="E58" s="232"/>
      <c r="F58" s="232"/>
      <c r="G58" s="232"/>
    </row>
    <row r="59" spans="2:7" ht="95.1" customHeight="1" x14ac:dyDescent="0.25">
      <c r="B59" s="437" t="s">
        <v>184</v>
      </c>
      <c r="C59" s="609" t="s">
        <v>11085</v>
      </c>
      <c r="D59" s="610" t="e">
        <v>#N/A</v>
      </c>
      <c r="E59" s="610" t="e">
        <v>#N/A</v>
      </c>
      <c r="F59" s="610" t="e">
        <v>#N/A</v>
      </c>
      <c r="G59" s="610" t="e">
        <v>#N/A</v>
      </c>
    </row>
    <row r="60" spans="2:7" ht="19.5" customHeight="1" x14ac:dyDescent="0.25">
      <c r="B60" s="221"/>
      <c r="C60" s="612" t="s">
        <v>6139</v>
      </c>
      <c r="D60" s="612" t="e">
        <v>#N/A</v>
      </c>
      <c r="E60" s="612" t="e">
        <v>#N/A</v>
      </c>
      <c r="F60" s="612" t="e">
        <v>#N/A</v>
      </c>
      <c r="G60" s="612" t="e">
        <v>#N/A</v>
      </c>
    </row>
    <row r="61" spans="2:7" x14ac:dyDescent="0.25">
      <c r="B61" s="221"/>
      <c r="C61" s="605" t="s">
        <v>6152</v>
      </c>
      <c r="D61" s="605" t="e">
        <v>#N/A</v>
      </c>
      <c r="E61" s="605" t="e">
        <v>#N/A</v>
      </c>
      <c r="F61" s="605" t="e">
        <v>#N/A</v>
      </c>
      <c r="G61" s="605" t="e">
        <v>#N/A</v>
      </c>
    </row>
    <row r="62" spans="2:7" x14ac:dyDescent="0.25">
      <c r="B62" s="221"/>
      <c r="C62" s="605" t="s">
        <v>8928</v>
      </c>
      <c r="D62" s="605" t="e">
        <v>#N/A</v>
      </c>
      <c r="E62" s="605" t="e">
        <v>#N/A</v>
      </c>
      <c r="F62" s="605" t="e">
        <v>#N/A</v>
      </c>
      <c r="G62" s="605" t="e">
        <v>#N/A</v>
      </c>
    </row>
    <row r="63" spans="2:7" x14ac:dyDescent="0.25">
      <c r="B63" s="221"/>
      <c r="C63" s="605" t="s">
        <v>8927</v>
      </c>
      <c r="D63" s="605" t="e">
        <v>#N/A</v>
      </c>
      <c r="E63" s="605" t="e">
        <v>#N/A</v>
      </c>
      <c r="F63" s="605" t="e">
        <v>#N/A</v>
      </c>
      <c r="G63" s="605" t="e">
        <v>#N/A</v>
      </c>
    </row>
    <row r="64" spans="2:7" ht="15.75" customHeight="1" x14ac:dyDescent="0.25">
      <c r="B64" s="221"/>
      <c r="C64" s="611" t="s">
        <v>11133</v>
      </c>
      <c r="D64" s="611" t="e">
        <v>#N/A</v>
      </c>
      <c r="E64" s="611" t="e">
        <v>#N/A</v>
      </c>
      <c r="F64" s="611" t="e">
        <v>#N/A</v>
      </c>
      <c r="G64" s="611" t="e">
        <v>#N/A</v>
      </c>
    </row>
    <row r="65" spans="2:8" ht="3.75" customHeight="1" x14ac:dyDescent="0.25">
      <c r="B65" s="221"/>
      <c r="C65" s="233"/>
      <c r="D65" s="232"/>
      <c r="E65" s="232"/>
      <c r="F65" s="232"/>
      <c r="G65" s="232"/>
    </row>
    <row r="66" spans="2:8" x14ac:dyDescent="0.25">
      <c r="B66" s="437" t="s">
        <v>183</v>
      </c>
      <c r="C66" s="589" t="s">
        <v>6202</v>
      </c>
      <c r="D66" s="589" t="e">
        <v>#N/A</v>
      </c>
      <c r="E66" s="589" t="e">
        <v>#N/A</v>
      </c>
      <c r="F66" s="589" t="e">
        <v>#N/A</v>
      </c>
      <c r="G66" s="589" t="e">
        <v>#N/A</v>
      </c>
    </row>
    <row r="67" spans="2:8" ht="25.5" customHeight="1" x14ac:dyDescent="0.25">
      <c r="B67" s="437"/>
      <c r="C67" s="598" t="s">
        <v>11134</v>
      </c>
      <c r="D67" s="598" t="e">
        <v>#N/A</v>
      </c>
      <c r="E67" s="598" t="e">
        <v>#N/A</v>
      </c>
      <c r="F67" s="598" t="e">
        <v>#N/A</v>
      </c>
      <c r="G67" s="598" t="e">
        <v>#N/A</v>
      </c>
      <c r="H67" s="402"/>
    </row>
    <row r="68" spans="2:8" ht="25.5" customHeight="1" x14ac:dyDescent="0.25">
      <c r="B68" s="437"/>
      <c r="C68" s="598" t="s">
        <v>11135</v>
      </c>
      <c r="D68" s="598" t="e">
        <v>#N/A</v>
      </c>
      <c r="E68" s="598" t="e">
        <v>#N/A</v>
      </c>
      <c r="F68" s="598" t="e">
        <v>#N/A</v>
      </c>
      <c r="G68" s="598" t="e">
        <v>#N/A</v>
      </c>
    </row>
    <row r="69" spans="2:8" ht="3.75" customHeight="1" x14ac:dyDescent="0.25">
      <c r="B69" s="437"/>
      <c r="C69" s="105"/>
      <c r="D69" s="105"/>
      <c r="E69" s="105"/>
      <c r="F69" s="105"/>
      <c r="G69" s="105"/>
    </row>
    <row r="70" spans="2:8" x14ac:dyDescent="0.25">
      <c r="B70" s="437" t="s">
        <v>182</v>
      </c>
      <c r="C70" s="604" t="s">
        <v>6240</v>
      </c>
      <c r="D70" s="589" t="e">
        <v>#N/A</v>
      </c>
      <c r="E70" s="589" t="e">
        <v>#N/A</v>
      </c>
      <c r="F70" s="589" t="e">
        <v>#N/A</v>
      </c>
      <c r="G70" s="589" t="e">
        <v>#N/A</v>
      </c>
    </row>
    <row r="71" spans="2:8" ht="54.95" customHeight="1" x14ac:dyDescent="0.25">
      <c r="B71" s="437"/>
      <c r="C71" s="613" t="s">
        <v>6253</v>
      </c>
      <c r="D71" s="613" t="e">
        <v>#N/A</v>
      </c>
      <c r="E71" s="613" t="e">
        <v>#N/A</v>
      </c>
      <c r="F71" s="613" t="e">
        <v>#N/A</v>
      </c>
      <c r="G71" s="613" t="e">
        <v>#N/A</v>
      </c>
    </row>
    <row r="72" spans="2:8" ht="20.25" customHeight="1" x14ac:dyDescent="0.25">
      <c r="B72" s="221"/>
      <c r="C72" s="598" t="s">
        <v>6266</v>
      </c>
      <c r="D72" s="598" t="e">
        <v>#N/A</v>
      </c>
      <c r="E72" s="598" t="e">
        <v>#N/A</v>
      </c>
      <c r="F72" s="598" t="e">
        <v>#N/A</v>
      </c>
      <c r="G72" s="598" t="e">
        <v>#N/A</v>
      </c>
    </row>
    <row r="73" spans="2:8" ht="42.75" customHeight="1" x14ac:dyDescent="0.25">
      <c r="B73" s="221"/>
      <c r="C73" s="608" t="s">
        <v>11162</v>
      </c>
      <c r="D73" s="608" t="e">
        <v>#N/A</v>
      </c>
      <c r="E73" s="608" t="e">
        <v>#N/A</v>
      </c>
      <c r="F73" s="608" t="e">
        <v>#N/A</v>
      </c>
      <c r="G73" s="608" t="e">
        <v>#N/A</v>
      </c>
    </row>
    <row r="74" spans="2:8" ht="23.25" customHeight="1" x14ac:dyDescent="0.25">
      <c r="B74" s="231"/>
      <c r="C74" s="608" t="s">
        <v>6292</v>
      </c>
      <c r="D74" s="608" t="e">
        <v>#N/A</v>
      </c>
      <c r="E74" s="608" t="e">
        <v>#N/A</v>
      </c>
      <c r="F74" s="608" t="e">
        <v>#N/A</v>
      </c>
      <c r="G74" s="608" t="e">
        <v>#N/A</v>
      </c>
    </row>
    <row r="75" spans="2:8" ht="34.5" customHeight="1" x14ac:dyDescent="0.25">
      <c r="B75" s="221"/>
      <c r="C75" s="608" t="s">
        <v>6305</v>
      </c>
      <c r="D75" s="608" t="e">
        <v>#N/A</v>
      </c>
      <c r="E75" s="608" t="e">
        <v>#N/A</v>
      </c>
      <c r="F75" s="608" t="e">
        <v>#N/A</v>
      </c>
      <c r="G75" s="608" t="e">
        <v>#N/A</v>
      </c>
    </row>
    <row r="76" spans="2:8" ht="4.3499999999999996" customHeight="1" x14ac:dyDescent="0.25">
      <c r="B76" s="231"/>
      <c r="C76" s="422"/>
      <c r="D76" s="422"/>
      <c r="E76" s="229"/>
      <c r="F76" s="229"/>
      <c r="G76" s="229"/>
    </row>
    <row r="77" spans="2:8" ht="25.5" customHeight="1" x14ac:dyDescent="0.25">
      <c r="B77" s="437" t="s">
        <v>181</v>
      </c>
      <c r="C77" s="589" t="s">
        <v>11136</v>
      </c>
      <c r="D77" s="589" t="e">
        <v>#N/A</v>
      </c>
      <c r="E77" s="589" t="e">
        <v>#N/A</v>
      </c>
      <c r="F77" s="589" t="e">
        <v>#N/A</v>
      </c>
      <c r="G77" s="589" t="e">
        <v>#N/A</v>
      </c>
    </row>
    <row r="78" spans="2:8" ht="3" customHeight="1" x14ac:dyDescent="0.25">
      <c r="B78" s="221"/>
      <c r="C78" s="422"/>
      <c r="D78" s="422"/>
      <c r="E78" s="422"/>
      <c r="F78" s="422"/>
      <c r="G78" s="422"/>
    </row>
    <row r="79" spans="2:8" ht="25.5" customHeight="1" x14ac:dyDescent="0.25">
      <c r="B79" s="437" t="s">
        <v>242</v>
      </c>
      <c r="C79" s="618" t="s">
        <v>11137</v>
      </c>
      <c r="D79" s="618" t="e">
        <v>#N/A</v>
      </c>
      <c r="E79" s="618" t="e">
        <v>#N/A</v>
      </c>
      <c r="F79" s="618" t="e">
        <v>#N/A</v>
      </c>
      <c r="G79" s="618" t="e">
        <v>#N/A</v>
      </c>
    </row>
    <row r="80" spans="2:8" ht="51.75" customHeight="1" x14ac:dyDescent="0.25">
      <c r="B80" s="437" t="s">
        <v>8328</v>
      </c>
      <c r="C80" s="618" t="s">
        <v>11138</v>
      </c>
      <c r="D80" s="618" t="e">
        <v>#N/A</v>
      </c>
      <c r="E80" s="618" t="e">
        <v>#N/A</v>
      </c>
      <c r="F80" s="618" t="e">
        <v>#N/A</v>
      </c>
      <c r="G80" s="618" t="e">
        <v>#N/A</v>
      </c>
    </row>
    <row r="81" spans="2:8" s="4" customFormat="1" ht="21" customHeight="1" x14ac:dyDescent="0.25">
      <c r="B81" s="602" t="s">
        <v>5820</v>
      </c>
      <c r="C81" s="602"/>
      <c r="D81" s="602"/>
      <c r="E81" s="602"/>
      <c r="F81" s="602"/>
      <c r="G81" s="602"/>
      <c r="H81" s="378"/>
    </row>
    <row r="82" spans="2:8" ht="3.75" customHeight="1" x14ac:dyDescent="0.25"/>
    <row r="83" spans="2:8" ht="37.5" customHeight="1" x14ac:dyDescent="0.25">
      <c r="B83" s="589" t="s">
        <v>11139</v>
      </c>
      <c r="C83" s="589"/>
      <c r="D83" s="589"/>
      <c r="E83" s="589"/>
      <c r="F83" s="589"/>
      <c r="G83" s="589"/>
    </row>
    <row r="84" spans="2:8" ht="4.3499999999999996" customHeight="1" x14ac:dyDescent="0.25">
      <c r="B84" s="422"/>
      <c r="C84" s="422"/>
      <c r="D84" s="422"/>
      <c r="E84" s="229"/>
      <c r="F84" s="229"/>
      <c r="G84" s="229"/>
    </row>
    <row r="85" spans="2:8" ht="42.75" customHeight="1" x14ac:dyDescent="0.25">
      <c r="B85" s="589" t="s">
        <v>11140</v>
      </c>
      <c r="C85" s="589"/>
      <c r="D85" s="589"/>
      <c r="E85" s="589"/>
      <c r="F85" s="589"/>
      <c r="G85" s="589"/>
    </row>
    <row r="86" spans="2:8" ht="4.3499999999999996" customHeight="1" x14ac:dyDescent="0.25">
      <c r="B86" s="422"/>
      <c r="C86" s="422"/>
      <c r="D86" s="422"/>
      <c r="E86" s="229"/>
      <c r="F86" s="229"/>
      <c r="G86" s="229"/>
    </row>
    <row r="87" spans="2:8" ht="53.1" customHeight="1" x14ac:dyDescent="0.25">
      <c r="B87" s="589" t="s">
        <v>11141</v>
      </c>
      <c r="C87" s="589"/>
      <c r="D87" s="589"/>
      <c r="E87" s="589"/>
      <c r="F87" s="589"/>
      <c r="G87" s="589"/>
    </row>
    <row r="88" spans="2:8" ht="4.3499999999999996" customHeight="1" x14ac:dyDescent="0.25">
      <c r="B88" s="230"/>
      <c r="C88" s="422"/>
      <c r="D88" s="422"/>
      <c r="E88" s="229"/>
      <c r="F88" s="229"/>
      <c r="G88" s="229"/>
    </row>
    <row r="89" spans="2:8" ht="37.5" customHeight="1" x14ac:dyDescent="0.25">
      <c r="B89" s="589" t="s">
        <v>11142</v>
      </c>
      <c r="C89" s="589"/>
      <c r="D89" s="589"/>
      <c r="E89" s="589"/>
      <c r="F89" s="589"/>
      <c r="G89" s="589"/>
    </row>
    <row r="90" spans="2:8" ht="4.3499999999999996" customHeight="1" x14ac:dyDescent="0.25">
      <c r="B90" s="228"/>
      <c r="C90" s="422"/>
      <c r="D90" s="422"/>
      <c r="E90" s="422"/>
      <c r="F90" s="422"/>
      <c r="G90" s="422"/>
    </row>
    <row r="91" spans="2:8" ht="53.1" hidden="1" customHeight="1" x14ac:dyDescent="0.25">
      <c r="B91" s="589"/>
      <c r="C91" s="589"/>
      <c r="D91" s="589"/>
      <c r="E91" s="589"/>
      <c r="F91" s="589"/>
      <c r="G91" s="589"/>
    </row>
    <row r="92" spans="2:8" ht="3.75" customHeight="1" x14ac:dyDescent="0.25">
      <c r="B92" s="226"/>
      <c r="C92" s="226"/>
      <c r="D92" s="226"/>
      <c r="E92" s="226"/>
      <c r="F92" s="226"/>
      <c r="G92" s="226"/>
    </row>
    <row r="93" spans="2:8" s="4" customFormat="1" ht="21" customHeight="1" x14ac:dyDescent="0.25">
      <c r="B93" s="602" t="s">
        <v>5844</v>
      </c>
      <c r="C93" s="602"/>
      <c r="D93" s="602"/>
      <c r="E93" s="602"/>
      <c r="F93" s="602"/>
      <c r="G93" s="602"/>
      <c r="H93" s="378"/>
    </row>
    <row r="94" spans="2:8" ht="3.75" customHeight="1" x14ac:dyDescent="0.25"/>
    <row r="95" spans="2:8" ht="15.75" x14ac:dyDescent="0.25">
      <c r="B95" s="227" t="s">
        <v>5853</v>
      </c>
      <c r="C95" s="213"/>
      <c r="D95" s="213"/>
      <c r="E95" s="213"/>
      <c r="F95" s="213"/>
      <c r="G95" s="213"/>
    </row>
    <row r="96" spans="2:8" ht="4.3499999999999996" customHeight="1" x14ac:dyDescent="0.25">
      <c r="B96" s="226"/>
      <c r="C96" s="226"/>
      <c r="D96" s="226"/>
    </row>
    <row r="97" spans="2:8" s="215" customFormat="1" ht="36" customHeight="1" x14ac:dyDescent="0.25">
      <c r="B97" s="437" t="s">
        <v>180</v>
      </c>
      <c r="C97" s="589" t="s">
        <v>6331</v>
      </c>
      <c r="D97" s="589"/>
      <c r="E97" s="589"/>
      <c r="F97" s="589"/>
      <c r="G97" s="589"/>
      <c r="H97" s="403"/>
    </row>
    <row r="98" spans="2:8" s="215" customFormat="1" ht="15.75" x14ac:dyDescent="0.25">
      <c r="C98" s="614" t="s">
        <v>6341</v>
      </c>
      <c r="D98" s="614"/>
      <c r="E98" s="614"/>
      <c r="F98" s="614"/>
      <c r="G98" s="614"/>
      <c r="H98" s="403"/>
    </row>
    <row r="99" spans="2:8" s="215" customFormat="1" ht="16.5" customHeight="1" x14ac:dyDescent="0.25">
      <c r="C99" s="617" t="s">
        <v>8666</v>
      </c>
      <c r="D99" s="617"/>
      <c r="E99" s="617"/>
      <c r="F99" s="617"/>
      <c r="G99" s="617"/>
      <c r="H99" s="403"/>
    </row>
    <row r="100" spans="2:8" s="215" customFormat="1" ht="4.3499999999999996" customHeight="1" x14ac:dyDescent="0.25">
      <c r="B100" s="615"/>
      <c r="C100" s="615"/>
      <c r="D100" s="615"/>
      <c r="E100" s="615"/>
      <c r="F100" s="615"/>
      <c r="G100" s="615"/>
      <c r="H100" s="403"/>
    </row>
    <row r="101" spans="2:8" s="215" customFormat="1" ht="36" customHeight="1" x14ac:dyDescent="0.25">
      <c r="B101" s="437" t="s">
        <v>179</v>
      </c>
      <c r="C101" s="616" t="s">
        <v>6355</v>
      </c>
      <c r="D101" s="616"/>
      <c r="E101" s="616"/>
      <c r="F101" s="616"/>
      <c r="G101" s="616"/>
      <c r="H101" s="403"/>
    </row>
    <row r="102" spans="2:8" s="215" customFormat="1" ht="17.25" customHeight="1" x14ac:dyDescent="0.25">
      <c r="B102" s="219"/>
      <c r="C102" s="614" t="s">
        <v>6365</v>
      </c>
      <c r="D102" s="614"/>
      <c r="E102" s="614"/>
      <c r="F102" s="614"/>
      <c r="G102" s="614"/>
      <c r="H102" s="403"/>
    </row>
    <row r="103" spans="2:8" s="215" customFormat="1" ht="15" customHeight="1" x14ac:dyDescent="0.25">
      <c r="B103" s="222"/>
      <c r="C103" s="617" t="s">
        <v>8864</v>
      </c>
      <c r="D103" s="617"/>
      <c r="E103" s="617"/>
      <c r="F103" s="617"/>
      <c r="G103" s="617"/>
      <c r="H103" s="403"/>
    </row>
    <row r="104" spans="2:8" s="215" customFormat="1" ht="4.3499999999999996" customHeight="1" x14ac:dyDescent="0.25">
      <c r="B104" s="219"/>
      <c r="C104" s="213"/>
      <c r="D104" s="213"/>
      <c r="E104" s="213"/>
      <c r="F104" s="213"/>
      <c r="G104" s="213"/>
      <c r="H104" s="403"/>
    </row>
    <row r="105" spans="2:8" s="215" customFormat="1" ht="36" customHeight="1" x14ac:dyDescent="0.25">
      <c r="B105" s="437" t="s">
        <v>178</v>
      </c>
      <c r="C105" s="589" t="s">
        <v>8662</v>
      </c>
      <c r="D105" s="589"/>
      <c r="E105" s="589"/>
      <c r="F105" s="589"/>
      <c r="G105" s="589"/>
      <c r="H105" s="403"/>
    </row>
    <row r="106" spans="2:8" s="215" customFormat="1" ht="15" customHeight="1" x14ac:dyDescent="0.25">
      <c r="B106" s="222"/>
      <c r="C106" s="218" t="s">
        <v>6378</v>
      </c>
      <c r="D106" s="223"/>
      <c r="E106" s="225"/>
      <c r="F106" s="225"/>
      <c r="G106" s="225"/>
      <c r="H106" s="403"/>
    </row>
    <row r="107" spans="2:8" s="215" customFormat="1" ht="15" customHeight="1" x14ac:dyDescent="0.25">
      <c r="B107" s="219"/>
      <c r="C107" s="499" t="s">
        <v>8874</v>
      </c>
      <c r="D107" s="218"/>
      <c r="E107" s="213"/>
      <c r="F107" s="213"/>
      <c r="G107" s="213"/>
      <c r="H107" s="403"/>
    </row>
    <row r="108" spans="2:8" s="215" customFormat="1" ht="4.3499999999999996" customHeight="1" x14ac:dyDescent="0.25">
      <c r="B108" s="219"/>
      <c r="C108" s="224"/>
      <c r="D108"/>
      <c r="E108" s="216"/>
      <c r="F108" s="216"/>
      <c r="G108" s="216"/>
      <c r="H108" s="403"/>
    </row>
    <row r="109" spans="2:8" s="215" customFormat="1" ht="36" hidden="1" customHeight="1" x14ac:dyDescent="0.25">
      <c r="B109" s="437"/>
      <c r="C109" s="589"/>
      <c r="D109" s="589"/>
      <c r="E109" s="589"/>
      <c r="F109" s="589"/>
      <c r="G109" s="589"/>
      <c r="H109" s="403"/>
    </row>
    <row r="110" spans="2:8" s="215" customFormat="1" ht="15.75" hidden="1" x14ac:dyDescent="0.25">
      <c r="B110" s="219"/>
      <c r="C110" s="218"/>
      <c r="D110" s="223"/>
      <c r="E110" s="213"/>
      <c r="F110" s="213"/>
      <c r="G110" s="213"/>
      <c r="H110" s="403"/>
    </row>
    <row r="111" spans="2:8" s="215" customFormat="1" ht="16.5" hidden="1" customHeight="1" x14ac:dyDescent="0.25">
      <c r="B111" s="219"/>
      <c r="C111" s="499"/>
      <c r="D111" s="218"/>
      <c r="E111" s="213"/>
      <c r="F111" s="213"/>
      <c r="G111" s="213"/>
      <c r="H111" s="403"/>
    </row>
    <row r="112" spans="2:8" s="215" customFormat="1" ht="4.3499999999999996" customHeight="1" x14ac:dyDescent="0.25">
      <c r="B112" s="222"/>
      <c r="C112" s="222"/>
      <c r="D112" s="222"/>
      <c r="E112" s="222"/>
      <c r="F112" s="222"/>
      <c r="G112" s="222"/>
      <c r="H112" s="403"/>
    </row>
    <row r="113" spans="2:8" s="215" customFormat="1" ht="36" customHeight="1" x14ac:dyDescent="0.25">
      <c r="B113" s="437" t="s">
        <v>177</v>
      </c>
      <c r="C113" s="589" t="s">
        <v>8362</v>
      </c>
      <c r="D113" s="589" t="e">
        <v>#N/A</v>
      </c>
      <c r="E113" s="589" t="e">
        <v>#N/A</v>
      </c>
      <c r="F113" s="589" t="e">
        <v>#N/A</v>
      </c>
      <c r="G113" s="589" t="e">
        <v>#N/A</v>
      </c>
      <c r="H113" s="403"/>
    </row>
    <row r="114" spans="2:8" s="215" customFormat="1" ht="15.75" x14ac:dyDescent="0.25">
      <c r="B114" s="219"/>
      <c r="C114" s="218" t="s">
        <v>6420</v>
      </c>
      <c r="D114" s="213"/>
      <c r="E114" s="213"/>
      <c r="F114" s="213"/>
      <c r="G114" s="213"/>
      <c r="H114" s="403"/>
    </row>
    <row r="115" spans="2:8" s="215" customFormat="1" ht="15.75" x14ac:dyDescent="0.25">
      <c r="B115" s="219"/>
      <c r="C115" s="499" t="s">
        <v>8884</v>
      </c>
      <c r="D115" s="213"/>
      <c r="E115" s="213"/>
      <c r="F115" s="213"/>
      <c r="G115" s="213"/>
      <c r="H115" s="403"/>
    </row>
    <row r="116" spans="2:8" s="215" customFormat="1" ht="4.3499999999999996" customHeight="1" x14ac:dyDescent="0.25">
      <c r="B116" s="219"/>
      <c r="C116" s="216"/>
      <c r="D116" s="216"/>
      <c r="E116" s="216"/>
      <c r="F116" s="216"/>
      <c r="G116" s="216"/>
      <c r="H116" s="403"/>
    </row>
    <row r="117" spans="2:8" s="215" customFormat="1" ht="36" customHeight="1" x14ac:dyDescent="0.25">
      <c r="B117" s="437" t="s">
        <v>176</v>
      </c>
      <c r="C117" s="589" t="s">
        <v>8639</v>
      </c>
      <c r="D117" s="589" t="e">
        <v>#N/A</v>
      </c>
      <c r="E117" s="589" t="e">
        <v>#N/A</v>
      </c>
      <c r="F117" s="589" t="e">
        <v>#N/A</v>
      </c>
      <c r="G117" s="589" t="e">
        <v>#N/A</v>
      </c>
      <c r="H117" s="403"/>
    </row>
    <row r="118" spans="2:8" s="215" customFormat="1" ht="15.75" x14ac:dyDescent="0.25">
      <c r="B118" s="219"/>
      <c r="C118" s="218" t="s">
        <v>6433</v>
      </c>
      <c r="D118" s="220"/>
      <c r="E118" s="216"/>
      <c r="F118" s="216"/>
      <c r="G118" s="216"/>
      <c r="H118" s="403"/>
    </row>
    <row r="119" spans="2:8" s="215" customFormat="1" ht="15.75" x14ac:dyDescent="0.25">
      <c r="B119" s="219"/>
      <c r="C119" s="499" t="s">
        <v>8854</v>
      </c>
      <c r="D119" s="217"/>
      <c r="E119" s="216"/>
      <c r="F119" s="216"/>
      <c r="G119" s="216"/>
      <c r="H119" s="403"/>
    </row>
    <row r="120" spans="2:8" s="215" customFormat="1" ht="4.3499999999999996" customHeight="1" x14ac:dyDescent="0.25">
      <c r="B120" s="219"/>
      <c r="C120" s="216"/>
      <c r="D120" s="216"/>
      <c r="E120" s="216"/>
      <c r="F120" s="216"/>
      <c r="G120" s="216"/>
      <c r="H120" s="403"/>
    </row>
    <row r="121" spans="2:8" s="215" customFormat="1" ht="20.100000000000001" customHeight="1" x14ac:dyDescent="0.25">
      <c r="B121" s="437" t="s">
        <v>175</v>
      </c>
      <c r="C121" s="589" t="s">
        <v>6440</v>
      </c>
      <c r="D121" s="589"/>
      <c r="E121" s="589"/>
      <c r="F121" s="589"/>
      <c r="G121" s="589"/>
      <c r="H121" s="403"/>
    </row>
    <row r="122" spans="2:8" s="215" customFormat="1" ht="15.75" x14ac:dyDescent="0.25">
      <c r="B122" s="219"/>
      <c r="C122" s="218" t="s">
        <v>6441</v>
      </c>
      <c r="D122" s="220"/>
      <c r="E122" s="216"/>
      <c r="F122" s="216"/>
      <c r="G122" s="216"/>
      <c r="H122" s="403"/>
    </row>
    <row r="123" spans="2:8" s="215" customFormat="1" ht="15.75" x14ac:dyDescent="0.25">
      <c r="B123" s="219"/>
      <c r="C123" s="499" t="s">
        <v>8904</v>
      </c>
      <c r="D123" s="217"/>
      <c r="E123" s="216"/>
      <c r="F123" s="216"/>
      <c r="G123" s="216"/>
      <c r="H123" s="403"/>
    </row>
    <row r="124" spans="2:8" ht="14.25" customHeight="1" x14ac:dyDescent="0.25">
      <c r="B124" s="214"/>
      <c r="C124" s="213"/>
      <c r="D124" s="213"/>
      <c r="E124" s="213"/>
      <c r="F124" s="213"/>
      <c r="G124" s="213"/>
    </row>
    <row r="125" spans="2:8" ht="14.25" customHeight="1" x14ac:dyDescent="0.25">
      <c r="B125" s="505" t="s">
        <v>5865</v>
      </c>
      <c r="C125" s="213"/>
      <c r="D125" s="213"/>
      <c r="E125" s="213"/>
      <c r="F125" s="213"/>
      <c r="G125" s="213"/>
    </row>
    <row r="126" spans="2:8" ht="2.1" customHeight="1" x14ac:dyDescent="0.25">
      <c r="B126" s="211"/>
      <c r="C126" s="208"/>
      <c r="D126" s="212"/>
      <c r="E126" s="212"/>
      <c r="F126" s="212"/>
      <c r="G126" s="212"/>
    </row>
    <row r="127" spans="2:8" ht="14.25" customHeight="1" x14ac:dyDescent="0.25">
      <c r="B127" s="425" t="s">
        <v>7091</v>
      </c>
      <c r="C127" s="211"/>
      <c r="D127" s="207"/>
      <c r="E127" s="206"/>
      <c r="F127" s="206"/>
      <c r="G127" s="206"/>
    </row>
    <row r="128" spans="2:8" ht="14.25" customHeight="1" x14ac:dyDescent="0.25">
      <c r="B128" s="425" t="s">
        <v>7092</v>
      </c>
      <c r="C128" s="211"/>
      <c r="D128" s="210"/>
      <c r="E128" s="210"/>
      <c r="F128" s="210"/>
      <c r="G128" s="210"/>
    </row>
    <row r="129" spans="2:7" ht="14.25" customHeight="1" x14ac:dyDescent="0.25">
      <c r="B129" s="425" t="s">
        <v>7093</v>
      </c>
      <c r="C129" s="208"/>
      <c r="D129" s="207"/>
      <c r="E129" s="207"/>
      <c r="F129" s="207"/>
      <c r="G129" s="207"/>
    </row>
    <row r="130" spans="2:7" ht="14.25" customHeight="1" x14ac:dyDescent="0.25">
      <c r="B130" s="425" t="s">
        <v>7094</v>
      </c>
      <c r="C130" s="209"/>
      <c r="D130" s="207"/>
      <c r="E130" s="206"/>
      <c r="F130" s="206"/>
      <c r="G130" s="206"/>
    </row>
    <row r="131" spans="2:7" ht="14.25" customHeight="1" x14ac:dyDescent="0.25">
      <c r="B131" s="425" t="s">
        <v>7095</v>
      </c>
      <c r="C131" s="208"/>
      <c r="D131" s="207"/>
      <c r="E131" s="207"/>
      <c r="F131" s="207"/>
      <c r="G131" s="207"/>
    </row>
    <row r="132" spans="2:7" ht="14.25" customHeight="1" x14ac:dyDescent="0.25">
      <c r="B132" s="425" t="s">
        <v>7096</v>
      </c>
      <c r="C132" s="208"/>
      <c r="D132" s="207"/>
      <c r="E132" s="206"/>
      <c r="F132" s="206"/>
      <c r="G132" s="206"/>
    </row>
    <row r="133" spans="2:7" ht="14.25" customHeight="1" x14ac:dyDescent="0.25">
      <c r="B133" s="425" t="s">
        <v>7097</v>
      </c>
      <c r="C133" s="208"/>
      <c r="D133" s="207"/>
      <c r="E133" s="206"/>
      <c r="F133" s="206"/>
      <c r="G133" s="206"/>
    </row>
    <row r="134" spans="2:7" ht="14.25" customHeight="1" x14ac:dyDescent="0.25">
      <c r="B134" s="425" t="s">
        <v>7098</v>
      </c>
      <c r="C134" s="208"/>
      <c r="D134" s="207"/>
      <c r="E134" s="206"/>
      <c r="F134" s="206"/>
      <c r="G134" s="206"/>
    </row>
    <row r="135" spans="2:7" ht="15" customHeight="1" x14ac:dyDescent="0.25">
      <c r="B135" s="205"/>
      <c r="C135" s="205"/>
      <c r="D135" s="205"/>
      <c r="E135" s="205"/>
      <c r="F135" s="205"/>
      <c r="G135" s="205"/>
    </row>
  </sheetData>
  <sheetProtection algorithmName="SHA-512" hashValue="61134xw9jpY3tHH3tWVLunwDNGfEeKGbV7bsNP44VQt6rdJSoaDlqkRRn4tVZU5n/5EFGY121iiUrVrrK1NH+g==" saltValue="HQCDx5I8ZQwjw47aQ8g9sA==" spinCount="100000" sheet="1" objects="1" scenarios="1"/>
  <mergeCells count="70">
    <mergeCell ref="B81:G81"/>
    <mergeCell ref="B83:G83"/>
    <mergeCell ref="B85:G85"/>
    <mergeCell ref="B87:G87"/>
    <mergeCell ref="C79:G79"/>
    <mergeCell ref="C80:G80"/>
    <mergeCell ref="C71:G71"/>
    <mergeCell ref="C98:G98"/>
    <mergeCell ref="C113:G113"/>
    <mergeCell ref="C117:G117"/>
    <mergeCell ref="B100:G100"/>
    <mergeCell ref="C101:G101"/>
    <mergeCell ref="C102:G102"/>
    <mergeCell ref="C103:G103"/>
    <mergeCell ref="C105:G105"/>
    <mergeCell ref="C109:G109"/>
    <mergeCell ref="C99:G99"/>
    <mergeCell ref="B89:G89"/>
    <mergeCell ref="B91:G91"/>
    <mergeCell ref="B93:G93"/>
    <mergeCell ref="C97:G97"/>
    <mergeCell ref="C77:G77"/>
    <mergeCell ref="D31:G31"/>
    <mergeCell ref="B26:G26"/>
    <mergeCell ref="C72:G72"/>
    <mergeCell ref="C75:G75"/>
    <mergeCell ref="C56:G56"/>
    <mergeCell ref="C57:G57"/>
    <mergeCell ref="C59:G59"/>
    <mergeCell ref="C66:G66"/>
    <mergeCell ref="C67:G67"/>
    <mergeCell ref="C64:G64"/>
    <mergeCell ref="C74:G74"/>
    <mergeCell ref="C61:G61"/>
    <mergeCell ref="C60:G60"/>
    <mergeCell ref="C73:G73"/>
    <mergeCell ref="C68:G68"/>
    <mergeCell ref="C70:G70"/>
    <mergeCell ref="B1:G1"/>
    <mergeCell ref="C121:G121"/>
    <mergeCell ref="B2:G2"/>
    <mergeCell ref="B4:G4"/>
    <mergeCell ref="B11:G11"/>
    <mergeCell ref="B13:G13"/>
    <mergeCell ref="B15:G15"/>
    <mergeCell ref="C55:G55"/>
    <mergeCell ref="C43:G43"/>
    <mergeCell ref="C44:G44"/>
    <mergeCell ref="C46:G46"/>
    <mergeCell ref="C63:G63"/>
    <mergeCell ref="C62:G62"/>
    <mergeCell ref="C54:G54"/>
    <mergeCell ref="B33:G33"/>
    <mergeCell ref="B17:G17"/>
    <mergeCell ref="D28:G28"/>
    <mergeCell ref="D29:G29"/>
    <mergeCell ref="B16:G16"/>
    <mergeCell ref="C48:G48"/>
    <mergeCell ref="C50:G50"/>
    <mergeCell ref="C18:G18"/>
    <mergeCell ref="C19:G19"/>
    <mergeCell ref="B21:G21"/>
    <mergeCell ref="D23:G23"/>
    <mergeCell ref="D24:G24"/>
    <mergeCell ref="C35:G35"/>
    <mergeCell ref="C37:G37"/>
    <mergeCell ref="C39:G39"/>
    <mergeCell ref="C41:G41"/>
    <mergeCell ref="C42:G42"/>
    <mergeCell ref="D30:G30"/>
  </mergeCells>
  <hyperlinks>
    <hyperlink ref="C30" location="'5. Definitions and guidance'!B4" display="Definitions and guidance:"/>
    <hyperlink ref="C29" location="'4. Risk adjustment'!B4" display="Risk adjustment: "/>
    <hyperlink ref="C28" location="'3. Deductions'!B4" display="Deductions:"/>
    <hyperlink ref="C24" location="'2. Basic annual contribution'!B4" display="Basic annual contribution:"/>
    <hyperlink ref="C31" location="'6. Validation rules'!B4" display="Validation rules:"/>
    <hyperlink ref="C23" location="'1. General Information'!B4" display="General information:"/>
    <hyperlink ref="C103" r:id="rId1" display="http://eur-lex.europa.eu/legal-content/EN/TXT/PDF/?uri=CELEX:32014R0806&amp;from=EN"/>
    <hyperlink ref="C115" r:id="rId2" display="http://data.europa.eu/eli/reg/2013/575/2019-06-27"/>
    <hyperlink ref="C119" r:id="rId3" display="http://data.europa.eu/eli/reg_impl/2014/680/2018-12-01"/>
    <hyperlink ref="C123" r:id="rId4" display="http://data.europa.eu/eli/dir/2014/49/2014-07-02"/>
    <hyperlink ref="C103:G103" r:id="rId5" display="http://data.europa.eu/eli/reg/2014/806/oj"/>
    <hyperlink ref="C99:G99" r:id="rId6" display="https://eur-lex.europa.eu/legal-content/EN/TXT/?uri=CELEX:02014L0059-20190627"/>
    <hyperlink ref="C107" r:id="rId7" display="http://data.europa.eu/eli/reg_del/2015/63/2015-01-17"/>
  </hyperlinks>
  <printOptions horizontalCentered="1"/>
  <pageMargins left="0.23622047244094491" right="0.23622047244094491" top="0.39370078740157483" bottom="0.39370078740157483" header="0.31496062992125984" footer="0.31496062992125984"/>
  <pageSetup paperSize="9" scale="46" fitToHeight="0" orientation="portrait" r:id="rId8"/>
  <headerFooter>
    <oddHeader>&amp;L&amp;"Times New Roman,Regular"&amp;12&amp;K000000 </oddHeader>
    <oddFooter>&amp;R&amp;P/&amp;N&amp;LIndividual</oddFooter>
    <evenHeader>&amp;L&amp;"Times New Roman,Regular"&amp;12&amp;K000000 </evenHeader>
    <firstHeader>&amp;L&amp;"Times New Roman,Regular"&amp;12&amp;K000000 </firstHeader>
  </headerFooter>
  <rowBreaks count="1" manualBreakCount="1">
    <brk id="57" min="1" max="6" man="1"/>
  </rowBreaks>
  <ignoredErrors>
    <ignoredError sqref="B31 B35 B39 B41 B46 B48 B50 B52 B59 B66 B70 B77 B79:B80 B97 B101 B105 B113 B117 B12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pageSetUpPr autoPageBreaks="0"/>
  </sheetPr>
  <dimension ref="A1:BW50"/>
  <sheetViews>
    <sheetView showGridLines="0" tabSelected="1" topLeftCell="A3" zoomScaleNormal="100" zoomScaleSheetLayoutView="70" zoomScalePageLayoutView="90" workbookViewId="0">
      <selection activeCell="F9" sqref="F9"/>
    </sheetView>
  </sheetViews>
  <sheetFormatPr defaultColWidth="8.140625" defaultRowHeight="15" x14ac:dyDescent="0.25"/>
  <cols>
    <col min="1" max="1" width="2.42578125" style="120" customWidth="1"/>
    <col min="2" max="2" width="7.85546875" style="121" customWidth="1"/>
    <col min="3" max="3" width="16.85546875" style="121" customWidth="1"/>
    <col min="4" max="4" width="80.85546875" style="121" customWidth="1"/>
    <col min="5" max="5" width="25.85546875" style="121" customWidth="1"/>
    <col min="6" max="6" width="39.85546875" style="121" customWidth="1"/>
    <col min="7" max="7" width="25.85546875" style="121" customWidth="1"/>
    <col min="8" max="8" width="19.5703125" style="488" hidden="1" customWidth="1"/>
    <col min="9" max="9" width="34.85546875" style="488" customWidth="1"/>
    <col min="10" max="31" width="8.140625" style="488"/>
    <col min="32" max="75" width="8.140625" style="120"/>
    <col min="76" max="16384" width="8.140625" style="121"/>
  </cols>
  <sheetData>
    <row r="1" spans="1:75" ht="15.75" hidden="1" customHeight="1" x14ac:dyDescent="0.25"/>
    <row r="2" spans="1:75" ht="15.75" hidden="1" x14ac:dyDescent="0.25">
      <c r="B2" s="541"/>
      <c r="C2" s="542"/>
      <c r="D2" s="542"/>
      <c r="E2" s="543">
        <v>0</v>
      </c>
      <c r="F2" s="544">
        <v>43496</v>
      </c>
      <c r="G2" s="545"/>
    </row>
    <row r="3" spans="1:75" ht="51" customHeight="1" x14ac:dyDescent="0.25">
      <c r="B3" s="619" t="str">
        <f>'Read me'!B1:G1</f>
        <v>Ex-ante contributions to the Bank and Investment Firm Resolution Fund - reporting form for the 2021 contribution period</v>
      </c>
      <c r="C3" s="620"/>
      <c r="D3" s="620"/>
      <c r="E3" s="620"/>
      <c r="F3" s="620"/>
      <c r="G3" s="620"/>
    </row>
    <row r="4" spans="1:75" s="122" customFormat="1" ht="30" customHeight="1" x14ac:dyDescent="0.25">
      <c r="B4" s="619" t="s">
        <v>8092</v>
      </c>
      <c r="C4" s="620"/>
      <c r="D4" s="620"/>
      <c r="E4" s="620"/>
      <c r="F4" s="620"/>
      <c r="G4" s="620"/>
      <c r="H4" s="403"/>
      <c r="I4" s="136"/>
      <c r="J4" s="136"/>
      <c r="K4" s="136"/>
      <c r="L4" s="136"/>
      <c r="M4" s="136"/>
      <c r="N4" s="136"/>
      <c r="O4" s="136"/>
      <c r="P4" s="136"/>
      <c r="Q4" s="136"/>
      <c r="R4" s="136"/>
      <c r="S4" s="136"/>
      <c r="T4" s="136"/>
      <c r="U4" s="136"/>
      <c r="V4" s="136"/>
      <c r="W4" s="136"/>
      <c r="X4" s="136"/>
      <c r="Y4" s="136"/>
      <c r="Z4" s="136"/>
      <c r="AA4" s="136"/>
      <c r="AB4" s="136"/>
      <c r="AC4" s="136"/>
      <c r="AD4" s="136"/>
      <c r="AE4" s="136"/>
    </row>
    <row r="5" spans="1:75" s="122" customFormat="1" ht="10.35" customHeight="1" x14ac:dyDescent="0.25">
      <c r="B5" s="123"/>
      <c r="C5" s="123"/>
      <c r="D5" s="123"/>
      <c r="E5" s="123"/>
      <c r="F5" s="123"/>
      <c r="I5" s="136"/>
      <c r="J5" s="136"/>
      <c r="K5" s="136"/>
      <c r="L5" s="136"/>
      <c r="M5" s="136"/>
      <c r="N5" s="136"/>
      <c r="O5" s="136"/>
      <c r="P5" s="136"/>
      <c r="Q5" s="136"/>
      <c r="R5" s="136"/>
      <c r="S5" s="136"/>
      <c r="T5" s="136"/>
      <c r="U5" s="136"/>
      <c r="V5" s="136"/>
      <c r="W5" s="136"/>
      <c r="X5" s="136"/>
      <c r="Y5" s="136"/>
      <c r="Z5" s="136"/>
      <c r="AA5" s="136"/>
      <c r="AB5" s="136"/>
      <c r="AC5" s="136"/>
      <c r="AD5" s="136"/>
      <c r="AE5" s="136"/>
    </row>
    <row r="6" spans="1:75" s="124" customFormat="1" ht="18.75" x14ac:dyDescent="0.25">
      <c r="B6" s="627" t="s">
        <v>690</v>
      </c>
      <c r="C6" s="627"/>
      <c r="D6" s="627"/>
      <c r="E6" s="627"/>
      <c r="F6" s="627"/>
      <c r="G6" s="627"/>
      <c r="H6" s="122"/>
      <c r="I6" s="136"/>
      <c r="J6" s="136"/>
      <c r="K6" s="136"/>
      <c r="L6" s="136"/>
      <c r="M6" s="136"/>
      <c r="N6" s="136"/>
      <c r="O6" s="136"/>
      <c r="P6" s="136"/>
      <c r="Q6" s="136"/>
      <c r="R6" s="136"/>
      <c r="S6" s="136"/>
      <c r="T6" s="136"/>
      <c r="U6" s="136"/>
      <c r="V6" s="136"/>
      <c r="W6" s="136"/>
      <c r="X6" s="136"/>
      <c r="Y6" s="136"/>
      <c r="Z6" s="136"/>
      <c r="AA6" s="136"/>
      <c r="AB6" s="136"/>
      <c r="AC6" s="136"/>
      <c r="AD6" s="136"/>
      <c r="AE6" s="136"/>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row>
    <row r="7" spans="1:75" ht="10.35" customHeight="1" x14ac:dyDescent="0.25">
      <c r="A7" s="125"/>
      <c r="B7" s="430"/>
      <c r="H7" s="120"/>
    </row>
    <row r="8" spans="1:75" s="129" customFormat="1" ht="80.099999999999994" customHeight="1" x14ac:dyDescent="0.25">
      <c r="A8" s="126"/>
      <c r="B8" s="127" t="str">
        <f>+'Master translation 1'!$Q$11</f>
        <v>Field ID</v>
      </c>
      <c r="C8" s="623" t="str">
        <f>+'Master translation 1'!$Q$12</f>
        <v>Field</v>
      </c>
      <c r="D8" s="624"/>
      <c r="E8" s="118" t="s">
        <v>409</v>
      </c>
      <c r="F8" s="128" t="str">
        <f>+'Master translation 1'!$Q$14</f>
        <v>Value</v>
      </c>
      <c r="G8" s="118" t="str">
        <f>+'Master translation 1'!$Q$15</f>
        <v>Link to definitions &amp; guidance to apply</v>
      </c>
      <c r="H8" s="546" t="s">
        <v>8432</v>
      </c>
      <c r="I8" s="490"/>
      <c r="J8" s="489"/>
      <c r="K8" s="489"/>
      <c r="L8" s="489"/>
      <c r="M8" s="489"/>
      <c r="N8" s="489"/>
      <c r="O8" s="489"/>
      <c r="P8" s="489"/>
      <c r="Q8" s="489"/>
      <c r="R8" s="489"/>
      <c r="S8" s="489"/>
      <c r="T8" s="489"/>
      <c r="U8" s="489"/>
      <c r="V8" s="489"/>
      <c r="W8" s="489"/>
      <c r="X8" s="489"/>
      <c r="Y8" s="489"/>
      <c r="Z8" s="489"/>
      <c r="AA8" s="489"/>
      <c r="AB8" s="489"/>
      <c r="AC8" s="489"/>
      <c r="AD8" s="489"/>
      <c r="AE8" s="489"/>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row>
    <row r="9" spans="1:75" ht="19.350000000000001" customHeight="1" x14ac:dyDescent="0.25">
      <c r="B9" s="130" t="s">
        <v>7</v>
      </c>
      <c r="C9" s="621" t="s">
        <v>759</v>
      </c>
      <c r="D9" s="622"/>
      <c r="E9" s="376" t="s">
        <v>11108</v>
      </c>
      <c r="F9" s="119"/>
      <c r="G9" s="131" t="s">
        <v>112</v>
      </c>
    </row>
    <row r="10" spans="1:75" ht="19.350000000000001" customHeight="1" x14ac:dyDescent="0.25">
      <c r="B10" s="130" t="s">
        <v>8</v>
      </c>
      <c r="C10" s="621" t="s">
        <v>773</v>
      </c>
      <c r="D10" s="622"/>
      <c r="E10" s="117" t="s">
        <v>11109</v>
      </c>
      <c r="F10" s="119"/>
      <c r="G10" s="131" t="s">
        <v>112</v>
      </c>
    </row>
    <row r="11" spans="1:75" ht="19.350000000000001" customHeight="1" x14ac:dyDescent="0.25">
      <c r="B11" s="130" t="s">
        <v>9</v>
      </c>
      <c r="C11" s="621" t="s">
        <v>787</v>
      </c>
      <c r="D11" s="622"/>
      <c r="E11" s="376" t="s">
        <v>11110</v>
      </c>
      <c r="F11" s="119"/>
      <c r="G11" s="131" t="s">
        <v>112</v>
      </c>
    </row>
    <row r="12" spans="1:75" ht="19.350000000000001" customHeight="1" x14ac:dyDescent="0.25">
      <c r="B12" s="130" t="s">
        <v>10</v>
      </c>
      <c r="C12" s="621" t="s">
        <v>801</v>
      </c>
      <c r="D12" s="622"/>
      <c r="E12" s="376" t="s">
        <v>11111</v>
      </c>
      <c r="F12" s="119"/>
      <c r="G12" s="131" t="s">
        <v>112</v>
      </c>
    </row>
    <row r="13" spans="1:75" ht="19.350000000000001" customHeight="1" x14ac:dyDescent="0.25">
      <c r="B13" s="130" t="s">
        <v>11</v>
      </c>
      <c r="C13" s="621" t="s">
        <v>815</v>
      </c>
      <c r="D13" s="622"/>
      <c r="E13" s="376" t="s">
        <v>11112</v>
      </c>
      <c r="F13" s="318"/>
      <c r="G13" s="131" t="s">
        <v>112</v>
      </c>
      <c r="H13" s="488" t="s">
        <v>341</v>
      </c>
    </row>
    <row r="14" spans="1:75" ht="37.5" customHeight="1" x14ac:dyDescent="0.25">
      <c r="B14" s="130" t="s">
        <v>12</v>
      </c>
      <c r="C14" s="628" t="s">
        <v>11143</v>
      </c>
      <c r="D14" s="629"/>
      <c r="E14" s="117" t="s">
        <v>11113</v>
      </c>
      <c r="F14" s="119"/>
      <c r="G14" s="131" t="s">
        <v>112</v>
      </c>
    </row>
    <row r="15" spans="1:75" ht="51.75" customHeight="1" x14ac:dyDescent="0.25">
      <c r="B15" s="130" t="s">
        <v>13</v>
      </c>
      <c r="C15" s="621" t="s">
        <v>830</v>
      </c>
      <c r="D15" s="622"/>
      <c r="E15" s="117" t="s">
        <v>11114</v>
      </c>
      <c r="F15" s="174"/>
      <c r="G15" s="131" t="s">
        <v>112</v>
      </c>
      <c r="I15" s="552" t="str">
        <f>IF(F15="","",IF(AND(LEN(F15)=20,(ISTEXT(F15)),TRIM(F15)=F15),"","NOK"))</f>
        <v/>
      </c>
    </row>
    <row r="16" spans="1:75" ht="18.75" customHeight="1" x14ac:dyDescent="0.25">
      <c r="B16" s="130" t="s">
        <v>14</v>
      </c>
      <c r="C16" s="621" t="s">
        <v>842</v>
      </c>
      <c r="D16" s="622"/>
      <c r="E16" s="362" t="s">
        <v>11115</v>
      </c>
      <c r="F16" s="119"/>
      <c r="G16" s="131" t="s">
        <v>112</v>
      </c>
    </row>
    <row r="17" spans="1:75" s="124" customFormat="1" ht="10.35" customHeight="1" x14ac:dyDescent="0.25">
      <c r="A17" s="122"/>
      <c r="B17" s="113"/>
      <c r="C17" s="64" t="s">
        <v>115</v>
      </c>
      <c r="D17" s="64"/>
      <c r="E17" s="64"/>
      <c r="F17" s="132"/>
      <c r="G17" s="6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row>
    <row r="18" spans="1:75" s="124" customFormat="1" ht="18.75" x14ac:dyDescent="0.25">
      <c r="B18" s="627" t="s">
        <v>703</v>
      </c>
      <c r="C18" s="627"/>
      <c r="D18" s="627"/>
      <c r="E18" s="627"/>
      <c r="F18" s="627"/>
      <c r="G18" s="627"/>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row>
    <row r="19" spans="1:75" ht="10.35" customHeight="1" x14ac:dyDescent="0.25">
      <c r="A19" s="125"/>
    </row>
    <row r="20" spans="1:75" s="129" customFormat="1" ht="80.099999999999994" customHeight="1" x14ac:dyDescent="0.25">
      <c r="A20" s="126"/>
      <c r="B20" s="127" t="str">
        <f>+'Master translation 1'!$Q$11</f>
        <v>Field ID</v>
      </c>
      <c r="C20" s="623" t="str">
        <f>+'Master translation 1'!$Q$12</f>
        <v>Field</v>
      </c>
      <c r="D20" s="624"/>
      <c r="E20" s="363" t="s">
        <v>492</v>
      </c>
      <c r="F20" s="128" t="str">
        <f>+'Master translation 1'!$Q$14</f>
        <v>Value</v>
      </c>
      <c r="G20" s="363" t="str">
        <f>+'Master translation 1'!$Q$15</f>
        <v>Link to definitions &amp; guidance to apply</v>
      </c>
      <c r="H20" s="136"/>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row>
    <row r="21" spans="1:75" ht="17.100000000000001" customHeight="1" x14ac:dyDescent="0.25">
      <c r="B21" s="130" t="s">
        <v>5</v>
      </c>
      <c r="C21" s="621" t="s">
        <v>856</v>
      </c>
      <c r="D21" s="622"/>
      <c r="E21" s="362" t="s">
        <v>11111</v>
      </c>
      <c r="F21" s="119"/>
      <c r="G21" s="131" t="s">
        <v>112</v>
      </c>
      <c r="L21" s="489"/>
    </row>
    <row r="22" spans="1:75" ht="17.100000000000001" customHeight="1" x14ac:dyDescent="0.25">
      <c r="B22" s="130" t="s">
        <v>6</v>
      </c>
      <c r="C22" s="621" t="s">
        <v>870</v>
      </c>
      <c r="D22" s="622"/>
      <c r="E22" s="362" t="s">
        <v>11111</v>
      </c>
      <c r="F22" s="119"/>
      <c r="G22" s="131" t="s">
        <v>112</v>
      </c>
    </row>
    <row r="23" spans="1:75" ht="17.100000000000001" customHeight="1" x14ac:dyDescent="0.25">
      <c r="B23" s="130" t="s">
        <v>15</v>
      </c>
      <c r="C23" s="621" t="s">
        <v>884</v>
      </c>
      <c r="D23" s="622"/>
      <c r="E23" s="362" t="s">
        <v>11108</v>
      </c>
      <c r="F23" s="119"/>
      <c r="G23" s="131" t="s">
        <v>112</v>
      </c>
    </row>
    <row r="24" spans="1:75" ht="17.100000000000001" customHeight="1" x14ac:dyDescent="0.25">
      <c r="B24" s="130" t="s">
        <v>16</v>
      </c>
      <c r="C24" s="621" t="s">
        <v>898</v>
      </c>
      <c r="D24" s="622"/>
      <c r="E24" s="362" t="s">
        <v>11108</v>
      </c>
      <c r="F24" s="119"/>
      <c r="G24" s="131" t="s">
        <v>112</v>
      </c>
    </row>
    <row r="25" spans="1:75" ht="17.100000000000001" customHeight="1" x14ac:dyDescent="0.25">
      <c r="B25" s="130" t="s">
        <v>148</v>
      </c>
      <c r="C25" s="621" t="s">
        <v>912</v>
      </c>
      <c r="D25" s="622"/>
      <c r="E25" s="117" t="s">
        <v>149</v>
      </c>
      <c r="F25" s="119"/>
      <c r="G25" s="131" t="s">
        <v>112</v>
      </c>
    </row>
    <row r="26" spans="1:75" s="124" customFormat="1" ht="10.35" customHeight="1" x14ac:dyDescent="0.25">
      <c r="B26" s="133"/>
      <c r="C26" s="39"/>
      <c r="D26" s="133"/>
      <c r="E26" s="133"/>
      <c r="F26" s="133"/>
      <c r="G26" s="133"/>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row>
    <row r="27" spans="1:75" s="124" customFormat="1" ht="18.75" x14ac:dyDescent="0.25">
      <c r="B27" s="627" t="s">
        <v>717</v>
      </c>
      <c r="C27" s="627"/>
      <c r="D27" s="627"/>
      <c r="E27" s="627"/>
      <c r="F27" s="627"/>
      <c r="G27" s="627"/>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row>
    <row r="28" spans="1:75" ht="10.35" customHeight="1" x14ac:dyDescent="0.25">
      <c r="B28" s="134"/>
      <c r="C28" s="134"/>
      <c r="D28" s="134"/>
      <c r="E28" s="134"/>
      <c r="F28" s="134"/>
      <c r="G28" s="135"/>
    </row>
    <row r="29" spans="1:75" s="129" customFormat="1" ht="80.099999999999994" customHeight="1" x14ac:dyDescent="0.25">
      <c r="A29" s="126"/>
      <c r="B29" s="127" t="str">
        <f>+'Master translation 1'!$Q$11</f>
        <v>Field ID</v>
      </c>
      <c r="C29" s="623" t="str">
        <f>+'Master translation 1'!$Q$12</f>
        <v>Field</v>
      </c>
      <c r="D29" s="624"/>
      <c r="E29" s="363" t="s">
        <v>492</v>
      </c>
      <c r="F29" s="128" t="str">
        <f>+'Master translation 1'!$Q$14</f>
        <v>Value</v>
      </c>
      <c r="G29" s="363" t="str">
        <f>+'Master translation 1'!$Q$15</f>
        <v>Link to definitions &amp; guidance to apply</v>
      </c>
      <c r="H29" s="136"/>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row>
    <row r="30" spans="1:75" ht="15.75" x14ac:dyDescent="0.25">
      <c r="B30" s="130" t="s">
        <v>34</v>
      </c>
      <c r="C30" s="621" t="s">
        <v>926</v>
      </c>
      <c r="D30" s="622"/>
      <c r="E30" s="117" t="s">
        <v>11116</v>
      </c>
      <c r="F30" s="119"/>
      <c r="G30" s="131" t="s">
        <v>112</v>
      </c>
      <c r="I30" s="552" t="str">
        <f>IF(F30="","",IF(OR(EXACT(F30,'Master translation 1'!$Q$2),EXACT(F30,'Master translation 1'!$Q$3)),"","NOK, "&amp;VLOOKUP("Tab5_Cell_F23",'Master translation'!$A$26:$S$856,HLOOKUP(VLOOKUP('1. General Information'!$H$13,'Master translation 1'!$S$2:$T$22,2,FALSE),'Master translation'!$E$23:$S$24,2,FALSE)+4,FALSE)))</f>
        <v/>
      </c>
    </row>
    <row r="31" spans="1:75" ht="15.75" x14ac:dyDescent="0.25">
      <c r="B31" s="130" t="s">
        <v>35</v>
      </c>
      <c r="C31" s="621" t="s">
        <v>939</v>
      </c>
      <c r="D31" s="622"/>
      <c r="E31" s="362" t="s">
        <v>11116</v>
      </c>
      <c r="F31" s="119"/>
      <c r="G31" s="131" t="s">
        <v>112</v>
      </c>
      <c r="I31" s="552" t="str">
        <f>IF(F31="","",IF(OR(EXACT(F31,'Master translation 1'!$Q$2),EXACT(F31,'Master translation 1'!$Q$3)),"","NOK, "&amp;VLOOKUP("Tab5_Cell_F23",'Master translation'!$A$26:$S$856,HLOOKUP(VLOOKUP('1. General Information'!$H$13,'Master translation 1'!$S$2:$T$22,2,FALSE),'Master translation'!$E$23:$S$24,2,FALSE)+4,FALSE)))</f>
        <v/>
      </c>
    </row>
    <row r="32" spans="1:75" ht="15.75" x14ac:dyDescent="0.25">
      <c r="B32" s="130" t="s">
        <v>36</v>
      </c>
      <c r="C32" s="621" t="s">
        <v>952</v>
      </c>
      <c r="D32" s="622"/>
      <c r="E32" s="362" t="s">
        <v>11116</v>
      </c>
      <c r="F32" s="119"/>
      <c r="G32" s="131" t="s">
        <v>112</v>
      </c>
      <c r="I32" s="552" t="str">
        <f>IF(F32="","",IF(OR(EXACT(F32,'Master translation 1'!$Q$2),EXACT(F32,'Master translation 1'!$Q$3)),"","NOK, "&amp;VLOOKUP("Tab5_Cell_F23",'Master translation'!$A$26:$S$856,HLOOKUP(VLOOKUP('1. General Information'!$H$13,'Master translation 1'!$S$2:$T$22,2,FALSE),'Master translation'!$E$23:$S$24,2,FALSE)+4,FALSE)))</f>
        <v/>
      </c>
    </row>
    <row r="33" spans="2:75" ht="68.25" customHeight="1" x14ac:dyDescent="0.25">
      <c r="B33" s="130" t="s">
        <v>37</v>
      </c>
      <c r="C33" s="630" t="s">
        <v>965</v>
      </c>
      <c r="D33" s="631"/>
      <c r="E33" s="117" t="s">
        <v>11117</v>
      </c>
      <c r="F33" s="119"/>
      <c r="G33" s="131" t="s">
        <v>112</v>
      </c>
      <c r="I33" s="552" t="str">
        <f>IF(F33="","",IF(OR(EXACT(F33,'Master translation 1'!$Q$2),EXACT(F33,'Master translation 1'!$Q$3),EXACT(F33,'Master translation 1'!$Q$6)),"","NOK, "&amp;VLOOKUP("Tab5_Cell_F23",'Master translation'!$A$26:$S$856,HLOOKUP(VLOOKUP('1. General Information'!$H$13,'Master translation 1'!$S$2:$T$22,2,FALSE),'Master translation'!$E$23:$S$24,2,FALSE)+4,FALSE)))</f>
        <v/>
      </c>
    </row>
    <row r="34" spans="2:75" ht="15.75" x14ac:dyDescent="0.25">
      <c r="B34" s="130" t="s">
        <v>38</v>
      </c>
      <c r="C34" s="621" t="s">
        <v>977</v>
      </c>
      <c r="D34" s="622"/>
      <c r="E34" s="362" t="s">
        <v>11116</v>
      </c>
      <c r="F34" s="318"/>
      <c r="G34" s="131" t="s">
        <v>112</v>
      </c>
      <c r="I34" s="552" t="str">
        <f>IF(F34="","",IF(OR(EXACT(F34,'Master translation 1'!$Q$2),EXACT(F34,'Master translation 1'!$Q$3)),"","NOK, "&amp;VLOOKUP("Tab5_Cell_F23",'Master translation'!$A$26:$S$856,HLOOKUP(VLOOKUP('1. General Information'!$H$13,'Master translation 1'!$S$2:$T$22,2,FALSE),'Master translation'!$E$23:$S$24,2,FALSE)+4,FALSE)))</f>
        <v/>
      </c>
    </row>
    <row r="35" spans="2:75" ht="15.75" x14ac:dyDescent="0.25">
      <c r="B35" s="130" t="s">
        <v>39</v>
      </c>
      <c r="C35" s="621" t="s">
        <v>988</v>
      </c>
      <c r="D35" s="622"/>
      <c r="E35" s="362" t="s">
        <v>11116</v>
      </c>
      <c r="F35" s="318"/>
      <c r="G35" s="131" t="s">
        <v>112</v>
      </c>
      <c r="I35" s="552" t="str">
        <f>IF(F35="","",IF(OR(EXACT(F35,'Master translation 1'!$Q$2),EXACT(F35,'Master translation 1'!$Q$3)),"","NOK, "&amp;VLOOKUP("Tab5_Cell_F23",'Master translation'!$A$26:$S$856,HLOOKUP(VLOOKUP('1. General Information'!$H$13,'Master translation 1'!$S$2:$T$22,2,FALSE),'Master translation'!$E$23:$S$24,2,FALSE)+4,FALSE)))</f>
        <v/>
      </c>
    </row>
    <row r="36" spans="2:75" ht="15.75" x14ac:dyDescent="0.25">
      <c r="B36" s="130" t="s">
        <v>40</v>
      </c>
      <c r="C36" s="621" t="s">
        <v>1000</v>
      </c>
      <c r="D36" s="622"/>
      <c r="E36" s="362" t="s">
        <v>11116</v>
      </c>
      <c r="F36" s="318"/>
      <c r="G36" s="131" t="s">
        <v>112</v>
      </c>
      <c r="I36" s="552" t="str">
        <f>IF(F36="","",IF(OR(EXACT(F36,'Master translation 1'!$Q$2),EXACT(F36,'Master translation 1'!$Q$3)),"","NOK, "&amp;VLOOKUP("Tab5_Cell_F23",'Master translation'!$A$26:$S$856,HLOOKUP(VLOOKUP('1. General Information'!$H$13,'Master translation 1'!$S$2:$T$22,2,FALSE),'Master translation'!$E$23:$S$24,2,FALSE)+4,FALSE)))</f>
        <v/>
      </c>
    </row>
    <row r="37" spans="2:75" ht="72.75" customHeight="1" x14ac:dyDescent="0.25">
      <c r="B37" s="130" t="s">
        <v>41</v>
      </c>
      <c r="C37" s="625" t="s">
        <v>11144</v>
      </c>
      <c r="D37" s="626"/>
      <c r="E37" s="362" t="s">
        <v>11116</v>
      </c>
      <c r="F37" s="318"/>
      <c r="G37" s="131" t="s">
        <v>112</v>
      </c>
      <c r="I37" s="552" t="str">
        <f>IF(F37="","",IF(OR(EXACT(F37,'Master translation 1'!$Q$2),EXACT(F37,'Master translation 1'!$Q$3)),"","NOK, "&amp;VLOOKUP("Tab5_Cell_F23",'Master translation'!$A$26:$S$856,HLOOKUP(VLOOKUP('1. General Information'!$H$13,'Master translation 1'!$S$2:$T$22,2,FALSE),'Master translation'!$E$23:$S$24,2,FALSE)+4,FALSE)))</f>
        <v/>
      </c>
      <c r="J37" s="414"/>
    </row>
    <row r="38" spans="2:75" ht="15.75" x14ac:dyDescent="0.25">
      <c r="B38" s="130" t="s">
        <v>42</v>
      </c>
      <c r="C38" s="621" t="s">
        <v>1023</v>
      </c>
      <c r="D38" s="622"/>
      <c r="E38" s="362" t="s">
        <v>11116</v>
      </c>
      <c r="F38" s="318"/>
      <c r="G38" s="131" t="s">
        <v>112</v>
      </c>
      <c r="I38" s="552" t="str">
        <f>IF(F38="","",IF(OR(EXACT(F38,'Master translation 1'!$Q$2),EXACT(F38,'Master translation 1'!$Q$3)),"","NOK, "&amp;VLOOKUP("Tab5_Cell_F23",'Master translation'!$A$26:$S$856,HLOOKUP(VLOOKUP('1. General Information'!$H$13,'Master translation 1'!$S$2:$T$22,2,FALSE),'Master translation'!$E$23:$S$24,2,FALSE)+4,FALSE)))</f>
        <v/>
      </c>
    </row>
    <row r="39" spans="2:75" ht="32.25" customHeight="1" x14ac:dyDescent="0.25">
      <c r="B39" s="130" t="s">
        <v>43</v>
      </c>
      <c r="C39" s="621" t="s">
        <v>1035</v>
      </c>
      <c r="D39" s="622"/>
      <c r="E39" s="362" t="s">
        <v>11116</v>
      </c>
      <c r="F39" s="318"/>
      <c r="G39" s="131" t="s">
        <v>112</v>
      </c>
      <c r="I39" s="552" t="str">
        <f>IF(F39="","",IF(OR(EXACT(F39,'Master translation 1'!$Q$2),EXACT(F39,'Master translation 1'!$Q$3)),"","NOK, "&amp;VLOOKUP("Tab5_Cell_F23",'Master translation'!$A$26:$S$856,HLOOKUP(VLOOKUP('1. General Information'!$H$13,'Master translation 1'!$S$2:$T$22,2,FALSE),'Master translation'!$E$23:$S$24,2,FALSE)+4,FALSE)))</f>
        <v/>
      </c>
    </row>
    <row r="40" spans="2:75" s="136" customFormat="1" ht="10.35" customHeight="1" x14ac:dyDescent="0.25">
      <c r="B40" s="112"/>
      <c r="C40" s="64"/>
      <c r="D40" s="64"/>
      <c r="E40" s="64"/>
      <c r="F40" s="137"/>
      <c r="G40" s="64"/>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row>
    <row r="41" spans="2:75" s="124" customFormat="1" ht="18.75" x14ac:dyDescent="0.25">
      <c r="B41" s="627" t="s">
        <v>731</v>
      </c>
      <c r="C41" s="627"/>
      <c r="D41" s="627"/>
      <c r="E41" s="627"/>
      <c r="F41" s="627"/>
      <c r="G41" s="627"/>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row>
    <row r="42" spans="2:75" ht="10.35" customHeight="1" x14ac:dyDescent="0.25">
      <c r="B42" s="134"/>
      <c r="C42" s="134"/>
      <c r="D42" s="134"/>
      <c r="E42" s="134"/>
      <c r="F42" s="134"/>
      <c r="G42" s="135"/>
    </row>
    <row r="43" spans="2:75" ht="80.099999999999994" customHeight="1" x14ac:dyDescent="0.25">
      <c r="B43" s="127" t="str">
        <f>+'Master translation 1'!$Q$11</f>
        <v>Field ID</v>
      </c>
      <c r="C43" s="623" t="str">
        <f>+'Master translation 1'!$Q$12</f>
        <v>Field</v>
      </c>
      <c r="D43" s="624"/>
      <c r="E43" s="363" t="s">
        <v>492</v>
      </c>
      <c r="F43" s="128" t="str">
        <f>+'Master translation 1'!$Q$14</f>
        <v>Value</v>
      </c>
      <c r="G43" s="363" t="str">
        <f>+'Master translation 1'!$Q$15</f>
        <v>Link to definitions &amp; guidance to apply</v>
      </c>
    </row>
    <row r="44" spans="2:75" ht="31.5" x14ac:dyDescent="0.25">
      <c r="B44" s="130" t="s">
        <v>107</v>
      </c>
      <c r="C44" s="628" t="s">
        <v>1048</v>
      </c>
      <c r="D44" s="629"/>
      <c r="E44" s="109" t="s">
        <v>11118</v>
      </c>
      <c r="F44" s="139"/>
      <c r="G44" s="131" t="s">
        <v>112</v>
      </c>
      <c r="I44" s="491"/>
    </row>
    <row r="45" spans="2:75" ht="17.100000000000001" customHeight="1" x14ac:dyDescent="0.25">
      <c r="B45" s="110" t="s">
        <v>113</v>
      </c>
      <c r="C45" s="621" t="s">
        <v>1060</v>
      </c>
      <c r="D45" s="622"/>
      <c r="E45" s="362" t="s">
        <v>11116</v>
      </c>
      <c r="F45" s="318"/>
      <c r="G45" s="131" t="s">
        <v>112</v>
      </c>
      <c r="I45" s="552" t="str">
        <f>IF(F45="","",IF(OR(EXACT(F45,'Master translation 1'!$Q$2),EXACT(F45,'Master translation 1'!$Q$3)),"","NOK, "&amp;VLOOKUP("Tab5_Cell_F23",'Master translation'!$A$26:$S$856,HLOOKUP(VLOOKUP('1. General Information'!$H$13,'Master translation 1'!$S$2:$T$22,2,FALSE),'Master translation'!$E$23:$S$24,2,FALSE)+4,FALSE)))</f>
        <v/>
      </c>
    </row>
    <row r="46" spans="2:75" s="136" customFormat="1" ht="10.35" customHeight="1" x14ac:dyDescent="0.25">
      <c r="B46" s="112"/>
      <c r="C46" s="64"/>
      <c r="D46" s="64"/>
      <c r="E46" s="64"/>
      <c r="F46" s="137"/>
      <c r="G46" s="64"/>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row>
    <row r="47" spans="2:75" s="124" customFormat="1" ht="18.75" x14ac:dyDescent="0.25">
      <c r="B47" s="627" t="s">
        <v>139</v>
      </c>
      <c r="C47" s="627"/>
      <c r="D47" s="627"/>
      <c r="E47" s="627"/>
      <c r="F47" s="627"/>
      <c r="G47" s="627"/>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row>
    <row r="48" spans="2:75" ht="10.35" customHeight="1" x14ac:dyDescent="0.25">
      <c r="B48" s="134"/>
      <c r="C48" s="134"/>
      <c r="D48" s="134"/>
      <c r="E48" s="134"/>
      <c r="F48" s="134"/>
      <c r="G48" s="135"/>
    </row>
    <row r="49" spans="1:75" s="129" customFormat="1" ht="80.099999999999994" customHeight="1" x14ac:dyDescent="0.25">
      <c r="A49" s="126"/>
      <c r="B49" s="127" t="str">
        <f>+'Master translation 1'!$Q$11</f>
        <v>Field ID</v>
      </c>
      <c r="C49" s="623" t="str">
        <f>+'Master translation 1'!$Q$12</f>
        <v>Field</v>
      </c>
      <c r="D49" s="624"/>
      <c r="E49" s="363" t="s">
        <v>492</v>
      </c>
      <c r="F49" s="128" t="str">
        <f>+'Master translation 1'!$Q$14</f>
        <v>Value</v>
      </c>
      <c r="G49" s="363" t="str">
        <f>+'Master translation 1'!$Q$15</f>
        <v>Link to definitions &amp; guidance to apply</v>
      </c>
      <c r="H49" s="136"/>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row>
    <row r="50" spans="1:75" ht="47.25" customHeight="1" x14ac:dyDescent="0.25">
      <c r="B50" s="138" t="s">
        <v>114</v>
      </c>
      <c r="C50" s="621" t="s">
        <v>1074</v>
      </c>
      <c r="D50" s="622"/>
      <c r="E50" s="109" t="s">
        <v>160</v>
      </c>
      <c r="F50" s="139"/>
      <c r="G50" s="131" t="s">
        <v>112</v>
      </c>
    </row>
  </sheetData>
  <sheetProtection algorithmName="SHA-512" hashValue="16M85HSl14+KgI41mUzYcUU0Er4TYlZHneQ3IfkOB4auPRzXjPH/fIemqVKL0rFsNDa0hfHD8sNWp8p2mWrnRg==" saltValue="9Jp4o4X4ExpMyPCs0Add8Q==" spinCount="100000" sheet="1" objects="1" scenarios="1"/>
  <protectedRanges>
    <protectedRange sqref="H13" name="Range2"/>
    <protectedRange sqref="F21:F25 F50 F9:F14 F30:F39 F44:F45 F16" name="Range1"/>
    <protectedRange sqref="F15" name="Range1_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8">
    <mergeCell ref="C32:D32"/>
    <mergeCell ref="B41:G41"/>
    <mergeCell ref="C25:D25"/>
    <mergeCell ref="C33:D33"/>
    <mergeCell ref="C30:D30"/>
    <mergeCell ref="C31:D31"/>
    <mergeCell ref="C34:D34"/>
    <mergeCell ref="C38:D38"/>
    <mergeCell ref="C36:D36"/>
    <mergeCell ref="C35:D35"/>
    <mergeCell ref="C29:D29"/>
    <mergeCell ref="B27:G27"/>
    <mergeCell ref="C22:D22"/>
    <mergeCell ref="C9:D9"/>
    <mergeCell ref="C24:D24"/>
    <mergeCell ref="C21:D21"/>
    <mergeCell ref="C12:D12"/>
    <mergeCell ref="C11:D11"/>
    <mergeCell ref="C14:D14"/>
    <mergeCell ref="C15:D15"/>
    <mergeCell ref="C16:D16"/>
    <mergeCell ref="B18:G18"/>
    <mergeCell ref="B3:G3"/>
    <mergeCell ref="C50:D50"/>
    <mergeCell ref="C45:D45"/>
    <mergeCell ref="C49:D49"/>
    <mergeCell ref="C43:D43"/>
    <mergeCell ref="C37:D37"/>
    <mergeCell ref="B47:G47"/>
    <mergeCell ref="C39:D39"/>
    <mergeCell ref="C44:D44"/>
    <mergeCell ref="B6:G6"/>
    <mergeCell ref="C8:D8"/>
    <mergeCell ref="B4:G4"/>
    <mergeCell ref="C23:D23"/>
    <mergeCell ref="C10:D10"/>
    <mergeCell ref="C13:D13"/>
    <mergeCell ref="C20:D20"/>
  </mergeCells>
  <conditionalFormatting sqref="I15">
    <cfRule type="containsText" dxfId="263" priority="3" operator="containsText" text="NOK">
      <formula>NOT(ISERROR(SEARCH("NOK",I15)))</formula>
    </cfRule>
  </conditionalFormatting>
  <conditionalFormatting sqref="I30:I39">
    <cfRule type="containsText" dxfId="262" priority="2" operator="containsText" text="NOK">
      <formula>NOT(ISERROR(SEARCH("NOK",I30)))</formula>
    </cfRule>
  </conditionalFormatting>
  <conditionalFormatting sqref="I45">
    <cfRule type="containsText" dxfId="261" priority="1" operator="containsText" text="NOK">
      <formula>NOT(ISERROR(SEARCH("NOK",I45)))</formula>
    </cfRule>
  </conditionalFormatting>
  <dataValidations count="10">
    <dataValidation type="list" allowBlank="1" showInputMessage="1" showErrorMessage="1" sqref="F13 H13">
      <formula1>"AT,BE,BG,CY,DE,EE,ES,FI,FR,GR,HR,IE,IT,LT,LU,LV,MT,NL,PT,SI,SK"</formula1>
    </dataValidation>
    <dataValidation type="list" allowBlank="1" showInputMessage="1" showErrorMessage="1" sqref="F40 F46">
      <formula1>"Yes , No"</formula1>
    </dataValidation>
    <dataValidation type="textLength" operator="lessThanOrEqual" showInputMessage="1" showErrorMessage="1" error="Maximum 255 characters" sqref="F9 F23:F25">
      <formula1>255</formula1>
    </dataValidation>
    <dataValidation type="textLength" operator="lessThanOrEqual" allowBlank="1" showInputMessage="1" showErrorMessage="1" error="Maximum 150 characters" sqref="F10">
      <formula1>150</formula1>
    </dataValidation>
    <dataValidation type="textLength" operator="lessThanOrEqual" allowBlank="1" showInputMessage="1" showErrorMessage="1" error="Maximum 50 characters" sqref="F12 F21:F22 F16">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formula1>20</formula1>
    </dataValidation>
    <dataValidation type="textLength" operator="lessThanOrEqual" allowBlank="1" showInputMessage="1" showErrorMessage="1" error="Maximum 15 characters" sqref="F11">
      <formula1>15</formula1>
    </dataValidation>
    <dataValidation type="date" operator="greaterThanOrEqual" allowBlank="1" showInputMessage="1" showErrorMessage="1" error="Please input a date in the the indicated format (YYYY-MM-DD)_x000a_For example: 2016-12-31 for 31 December, 2016." sqref="F50 F44">
      <formula1>1</formula1>
    </dataValidation>
    <dataValidation type="textLength" errorStyle="information" operator="equal" allowBlank="1" showInputMessage="1" showErrorMessage="1" error="The LEI code should consist of 20 alphanumeric characters." sqref="F15">
      <formula1>20</formula1>
    </dataValidation>
  </dataValidations>
  <hyperlinks>
    <hyperlink ref="G14" location="'5. Definitions and guidance'!B24" display="Link"/>
    <hyperlink ref="G15" location="'5. Definitions and guidance'!B25" display="Link"/>
    <hyperlink ref="G16" location="'5. Definitions and guidance'!B26" display="Link"/>
    <hyperlink ref="G21" location="'5. Definitions and guidance'!B32" display="Link"/>
    <hyperlink ref="G22:G25" location="'5. Definitions and guidance'!C32" display="Link"/>
    <hyperlink ref="G22" location="'5. Definitions and guidance'!B33" display="Link"/>
    <hyperlink ref="G23" location="'5. Definitions and guidance'!B34" display="Link"/>
    <hyperlink ref="G24" location="'5. Definitions and guidance'!B35" display="Link"/>
    <hyperlink ref="G25" location="'5. Definitions and guidance'!B36" display="Link"/>
    <hyperlink ref="G30" location="'5. Definitions and guidance'!B42" display="Link"/>
    <hyperlink ref="G31:G39" location="'5. Definitions and guidance'!B42" display="Link"/>
    <hyperlink ref="G31" location="'5. Definitions and guidance'!B43" display="Link"/>
    <hyperlink ref="G32" location="'5. Definitions and guidance'!B44" display="Link"/>
    <hyperlink ref="G33" location="'5. Definitions and guidance'!B45" display="Link"/>
    <hyperlink ref="G34" location="'5. Definitions and guidance'!B46" display="Link"/>
    <hyperlink ref="G35" location="'5. Definitions and guidance'!B47" display="Link"/>
    <hyperlink ref="G36" location="'5. Definitions and guidance'!B48" display="Link"/>
    <hyperlink ref="G37" location="'5. Definitions and guidance'!B49" display="Link"/>
    <hyperlink ref="G38" location="'5. Definitions and guidance'!B50" display="Link"/>
    <hyperlink ref="G39" location="'5. Definitions and guidance'!B51" display="Link"/>
    <hyperlink ref="G44" location="'5. Definitions and guidance'!B57" display="Link"/>
    <hyperlink ref="G45" location="'5. Definitions and guidance'!B58" display="Link"/>
    <hyperlink ref="G50" location="'5. Definitions and guidance'!B64" display="Link"/>
    <hyperlink ref="G9" location="'5. Definitions and guidance'!B19" display="Link"/>
    <hyperlink ref="G10:G13" location="'5. Definitions and guidance'!C19" display="Link"/>
    <hyperlink ref="G10" location="'5. Definitions and guidance'!B20" display="Link"/>
    <hyperlink ref="G11" location="'5. Definitions and guidance'!B21" display="Link"/>
    <hyperlink ref="G12" location="'5. Definitions and guidance'!B22" display="Link"/>
    <hyperlink ref="G13" location="'5. Definitions and guidance'!B23"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Header>&amp;L&amp;"Times New Roman,Regular"&amp;12&amp;K000000 </oddHeader>
    <oddFooter>&amp;R&amp;P/&amp;N&amp;LIndividual</oddFooter>
    <evenHeader>&amp;L&amp;"Times New Roman,Regular"&amp;12&amp;K000000 </evenHeader>
    <firstHeader>&amp;L&amp;"Times New Roman,Regular"&amp;12&amp;K000000 </firstHeader>
  </headerFooter>
  <ignoredErrors>
    <ignoredError sqref="B5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1'!$V$2:$V$4</xm:f>
          </x14:formula1>
          <xm:sqref>F33</xm:sqref>
        </x14:dataValidation>
        <x14:dataValidation type="list" allowBlank="1" showInputMessage="1" showErrorMessage="1">
          <x14:formula1>
            <xm:f>'Master translation 1'!$V$2:$V$3</xm:f>
          </x14:formula1>
          <xm:sqref>F30:F32 F34:F39 F45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pageSetUpPr autoPageBreaks="0"/>
  </sheetPr>
  <dimension ref="A1:P70"/>
  <sheetViews>
    <sheetView showGridLines="0" zoomScaleNormal="100" zoomScaleSheetLayoutView="80" zoomScalePageLayoutView="90" workbookViewId="0">
      <selection activeCell="H7" sqref="H7"/>
    </sheetView>
  </sheetViews>
  <sheetFormatPr defaultColWidth="5" defaultRowHeight="15" outlineLevelCol="1" x14ac:dyDescent="0.25"/>
  <cols>
    <col min="1" max="1" width="2.42578125" style="6" customWidth="1"/>
    <col min="2" max="2" width="7.85546875" style="10" customWidth="1"/>
    <col min="3" max="3" width="16.85546875" style="10" customWidth="1"/>
    <col min="4" max="4" width="80.85546875" style="10" customWidth="1"/>
    <col min="5" max="5" width="25.85546875" style="1" customWidth="1"/>
    <col min="6" max="6" width="39.85546875" style="18" customWidth="1"/>
    <col min="7" max="7" width="25.85546875" style="1" customWidth="1"/>
    <col min="8" max="8" width="32.5703125" style="1" customWidth="1"/>
    <col min="9" max="9" width="5.5703125" style="1" bestFit="1" customWidth="1"/>
    <col min="10" max="13" width="5" style="1"/>
    <col min="14" max="14" width="10.140625" style="1" hidden="1" customWidth="1" outlineLevel="1"/>
    <col min="15" max="15" width="17.140625" style="1" hidden="1" customWidth="1" outlineLevel="1"/>
    <col min="16" max="16" width="5" style="1" collapsed="1"/>
    <col min="17" max="16384" width="5" style="1"/>
  </cols>
  <sheetData>
    <row r="1" spans="1:10" ht="10.35" customHeight="1" x14ac:dyDescent="0.25"/>
    <row r="2" spans="1:10" s="3" customFormat="1" ht="15.75" hidden="1" x14ac:dyDescent="0.25">
      <c r="A2" s="6"/>
      <c r="B2" s="646"/>
      <c r="C2" s="647"/>
      <c r="D2" s="647"/>
      <c r="E2" s="647"/>
      <c r="F2" s="647"/>
      <c r="G2" s="648"/>
      <c r="H2" s="8"/>
      <c r="I2" s="8"/>
      <c r="J2" s="8"/>
    </row>
    <row r="3" spans="1:10" ht="46.5" customHeight="1" x14ac:dyDescent="0.25">
      <c r="B3" s="599" t="str">
        <f>'Read me'!B1:G1</f>
        <v>Ex-ante contributions to the Bank and Investment Firm Resolution Fund - reporting form for the 2021 contribution period</v>
      </c>
      <c r="C3" s="649"/>
      <c r="D3" s="649"/>
      <c r="E3" s="649"/>
      <c r="F3" s="649"/>
      <c r="G3" s="649"/>
    </row>
    <row r="4" spans="1:10" s="10" customFormat="1" ht="30" customHeight="1" x14ac:dyDescent="0.25">
      <c r="A4" s="9"/>
      <c r="B4" s="599" t="s">
        <v>673</v>
      </c>
      <c r="C4" s="649"/>
      <c r="D4" s="649"/>
      <c r="E4" s="649"/>
      <c r="F4" s="649"/>
      <c r="G4" s="649"/>
      <c r="H4" s="378"/>
    </row>
    <row r="5" spans="1:10" ht="10.35" customHeight="1" x14ac:dyDescent="0.25">
      <c r="B5" s="16"/>
    </row>
    <row r="6" spans="1:10" ht="15.75" x14ac:dyDescent="0.25">
      <c r="B6" s="67" t="s">
        <v>1087</v>
      </c>
      <c r="C6" s="36"/>
      <c r="D6" s="36"/>
    </row>
    <row r="7" spans="1:10" ht="15.75" x14ac:dyDescent="0.25">
      <c r="B7" s="67"/>
      <c r="C7" s="116" t="s">
        <v>147</v>
      </c>
      <c r="D7" s="116"/>
      <c r="E7" s="116"/>
    </row>
    <row r="8" spans="1:10" ht="15.75" x14ac:dyDescent="0.25">
      <c r="B8" s="67"/>
      <c r="C8" s="639" t="s">
        <v>1114</v>
      </c>
      <c r="D8" s="639"/>
    </row>
    <row r="9" spans="1:10" ht="15.75" x14ac:dyDescent="0.25">
      <c r="B9" s="67"/>
      <c r="C9" s="639" t="s">
        <v>145</v>
      </c>
      <c r="D9" s="639"/>
    </row>
    <row r="10" spans="1:10" ht="10.35" customHeight="1" x14ac:dyDescent="0.25">
      <c r="B10" s="67"/>
      <c r="D10" s="82"/>
    </row>
    <row r="11" spans="1:10" ht="15.75" hidden="1" x14ac:dyDescent="0.25">
      <c r="B11" s="68"/>
      <c r="C11" s="82"/>
      <c r="D11" s="82"/>
    </row>
    <row r="12" spans="1:10" s="4" customFormat="1" ht="36" customHeight="1" x14ac:dyDescent="0.25">
      <c r="B12" s="602" t="s">
        <v>146</v>
      </c>
      <c r="C12" s="602"/>
      <c r="D12" s="602"/>
      <c r="E12" s="602"/>
      <c r="F12" s="602"/>
      <c r="G12" s="602"/>
    </row>
    <row r="13" spans="1:10" s="4" customFormat="1" ht="13.5" customHeight="1" x14ac:dyDescent="0.25">
      <c r="B13" s="650" t="s">
        <v>8940</v>
      </c>
      <c r="C13" s="650"/>
      <c r="D13" s="650"/>
      <c r="E13" s="650"/>
      <c r="F13" s="650"/>
      <c r="G13" s="650"/>
    </row>
    <row r="14" spans="1:10" s="2" customFormat="1" ht="10.35" customHeight="1" x14ac:dyDescent="0.3">
      <c r="A14" s="6"/>
      <c r="B14" s="23"/>
      <c r="C14" s="42"/>
      <c r="D14" s="42"/>
      <c r="F14" s="24"/>
      <c r="G14" s="25"/>
    </row>
    <row r="15" spans="1:10" s="13" customFormat="1" ht="80.099999999999994" customHeight="1" x14ac:dyDescent="0.25">
      <c r="A15" s="15"/>
      <c r="B15" s="127" t="str">
        <f>+'Master translation 1'!$Q$11</f>
        <v>Field ID</v>
      </c>
      <c r="C15" s="623" t="str">
        <f>+'Master translation 1'!$Q$12</f>
        <v>Field</v>
      </c>
      <c r="D15" s="624"/>
      <c r="E15" s="363" t="s">
        <v>409</v>
      </c>
      <c r="F15" s="128" t="str">
        <f>+'Master translation 1'!$Q$14</f>
        <v>Value</v>
      </c>
      <c r="G15" s="363" t="str">
        <f>+'Master translation 1'!$Q$15</f>
        <v>Link to definitions &amp; guidance to apply</v>
      </c>
    </row>
    <row r="16" spans="1:10" ht="15.75" x14ac:dyDescent="0.25">
      <c r="A16" s="7"/>
      <c r="B16" s="73" t="s">
        <v>3</v>
      </c>
      <c r="C16" s="621" t="s">
        <v>1206</v>
      </c>
      <c r="D16" s="622" t="e">
        <v>#N/A</v>
      </c>
      <c r="E16" s="71" t="s">
        <v>11119</v>
      </c>
      <c r="F16" s="513"/>
      <c r="G16" s="111" t="s">
        <v>112</v>
      </c>
    </row>
    <row r="17" spans="1:15" ht="16.350000000000001" customHeight="1" x14ac:dyDescent="0.25">
      <c r="A17" s="7"/>
      <c r="B17" s="201" t="s">
        <v>44</v>
      </c>
      <c r="C17" s="621" t="s">
        <v>1220</v>
      </c>
      <c r="D17" s="622" t="e">
        <v>#N/A</v>
      </c>
      <c r="E17" s="71" t="s">
        <v>11119</v>
      </c>
      <c r="F17" s="513"/>
      <c r="G17" s="111" t="s">
        <v>112</v>
      </c>
    </row>
    <row r="18" spans="1:15" ht="35.25" customHeight="1" x14ac:dyDescent="0.25">
      <c r="A18" s="7"/>
      <c r="B18" s="76" t="s">
        <v>45</v>
      </c>
      <c r="C18" s="621" t="s">
        <v>173</v>
      </c>
      <c r="D18" s="622" t="e">
        <v>#N/A</v>
      </c>
      <c r="E18" s="34" t="s">
        <v>11119</v>
      </c>
      <c r="F18" s="514"/>
      <c r="G18" s="111" t="s">
        <v>112</v>
      </c>
    </row>
    <row r="19" spans="1:15" ht="10.35" customHeight="1" x14ac:dyDescent="0.25">
      <c r="A19" s="7"/>
      <c r="B19" s="202"/>
      <c r="C19" s="202"/>
      <c r="D19" s="202"/>
      <c r="E19" s="199"/>
      <c r="F19" s="203"/>
      <c r="G19" s="199"/>
    </row>
    <row r="20" spans="1:15" s="4" customFormat="1" ht="21" customHeight="1" x14ac:dyDescent="0.25">
      <c r="A20" s="7"/>
      <c r="B20" s="601" t="s">
        <v>141</v>
      </c>
      <c r="C20" s="601"/>
      <c r="D20" s="601"/>
      <c r="E20" s="601"/>
      <c r="F20" s="601"/>
      <c r="G20" s="601"/>
    </row>
    <row r="21" spans="1:15" s="4" customFormat="1" ht="15.75" x14ac:dyDescent="0.25">
      <c r="A21" s="7"/>
      <c r="B21" s="640" t="s">
        <v>8941</v>
      </c>
      <c r="C21" s="640"/>
      <c r="D21" s="640"/>
      <c r="E21" s="640"/>
      <c r="F21" s="640"/>
      <c r="G21" s="640"/>
    </row>
    <row r="22" spans="1:15" ht="10.35" customHeight="1" x14ac:dyDescent="0.25">
      <c r="A22" s="7"/>
      <c r="B22" s="172"/>
      <c r="C22" s="172"/>
      <c r="D22" s="172"/>
      <c r="E22" s="172"/>
      <c r="F22" s="172"/>
      <c r="G22" s="172"/>
      <c r="H22" s="7"/>
      <c r="I22" s="7"/>
      <c r="J22" s="7"/>
    </row>
    <row r="23" spans="1:15" s="6" customFormat="1" ht="108.75" customHeight="1" x14ac:dyDescent="0.25">
      <c r="A23" s="7"/>
      <c r="B23" s="641" t="s">
        <v>1165</v>
      </c>
      <c r="C23" s="641"/>
      <c r="D23" s="641"/>
      <c r="E23" s="641"/>
      <c r="F23" s="641"/>
      <c r="G23" s="641"/>
    </row>
    <row r="24" spans="1:15" s="6" customFormat="1" ht="10.35" customHeight="1" x14ac:dyDescent="0.25">
      <c r="A24" s="7"/>
      <c r="B24" s="204"/>
      <c r="C24" s="28"/>
      <c r="D24" s="28"/>
      <c r="E24" s="22"/>
      <c r="F24" s="22"/>
      <c r="G24" s="178"/>
    </row>
    <row r="25" spans="1:15" s="13" customFormat="1" ht="80.099999999999994" customHeight="1" x14ac:dyDescent="0.25">
      <c r="A25" s="7"/>
      <c r="B25" s="127" t="str">
        <f>+'Master translation 1'!$Q$11</f>
        <v>Field ID</v>
      </c>
      <c r="C25" s="623" t="str">
        <f>+'Master translation 1'!$Q$12</f>
        <v>Field</v>
      </c>
      <c r="D25" s="624"/>
      <c r="E25" s="363" t="s">
        <v>492</v>
      </c>
      <c r="F25" s="128" t="str">
        <f>+'Master translation 1'!$Q$14</f>
        <v>Value</v>
      </c>
      <c r="G25" s="363" t="str">
        <f>+'Master translation 1'!$Q$15</f>
        <v>Link to definitions &amp; guidance to apply</v>
      </c>
    </row>
    <row r="26" spans="1:15" s="13" customFormat="1" ht="54.75" hidden="1" customHeight="1" x14ac:dyDescent="0.25">
      <c r="A26" s="7"/>
      <c r="B26" s="76"/>
      <c r="C26" s="642"/>
      <c r="D26" s="643"/>
      <c r="E26" s="532"/>
      <c r="F26" s="140"/>
      <c r="G26" s="295"/>
      <c r="H26" s="552"/>
    </row>
    <row r="27" spans="1:15" ht="48" customHeight="1" x14ac:dyDescent="0.25">
      <c r="A27" s="7"/>
      <c r="B27" s="201" t="s">
        <v>46</v>
      </c>
      <c r="C27" s="621" t="s">
        <v>1247</v>
      </c>
      <c r="D27" s="622" t="e">
        <v>#N/A</v>
      </c>
      <c r="E27" s="362" t="s">
        <v>11116</v>
      </c>
      <c r="F27" s="101" t="str">
        <f>IF(F26='Master translation 1'!Q2,'Master translation 1'!Q3,IF('1. General Information'!F37='Master translation 1'!$Q$2,IF(AND(ISNUMBER(F16),ISNUMBER(C46),F16&gt;0),IF(C46&gt;300000000,'Master translation 1'!$Q$3,'Master translation 1'!$Q$2),""),IF(AND(ISNUMBER(F16),ISNUMBER(C46),F16&gt;0),IF(F16&gt;1000000000,'Master translation 1'!$Q$3,IF(C46&gt;300000000,'Master translation 1'!$Q$3,'Master translation 1'!$Q$2)),IF(AND(ISNUMBER(F16),F16&gt;1000000000),'Master translation 1'!$Q$3,""))))</f>
        <v/>
      </c>
      <c r="G27" s="111" t="s">
        <v>112</v>
      </c>
      <c r="I27" s="69"/>
      <c r="N27" s="632" t="s">
        <v>163</v>
      </c>
      <c r="O27" s="144" t="s">
        <v>172</v>
      </c>
    </row>
    <row r="28" spans="1:15" ht="50.1" customHeight="1" x14ac:dyDescent="0.25">
      <c r="A28" s="7"/>
      <c r="B28" s="76" t="s">
        <v>47</v>
      </c>
      <c r="C28" s="621" t="s">
        <v>1260</v>
      </c>
      <c r="D28" s="622" t="e">
        <v>#N/A</v>
      </c>
      <c r="E28" s="362" t="s">
        <v>11117</v>
      </c>
      <c r="F28" s="140"/>
      <c r="G28" s="111" t="s">
        <v>112</v>
      </c>
      <c r="H28" s="552" t="str">
        <f>IF(F28="","",IF(OR(EXACT(F28,'Master translation 1'!$Q$2),EXACT(F28,'Master translation 1'!$Q$3),EXACT(F28,'Master translation 1'!$Q$6)),"","NOK, "&amp;VLOOKUP("Tab5_Cell_F23",'Master translation'!$A$26:$S$856,HLOOKUP(VLOOKUP('1. General Information'!$H$13,'Master translation 1'!$S$2:$T$22,2,FALSE),'Master translation'!$E$23:$S$24,2,FALSE)+4,FALSE)))</f>
        <v/>
      </c>
      <c r="N28" s="633"/>
      <c r="O28" s="144" t="s">
        <v>161</v>
      </c>
    </row>
    <row r="29" spans="1:15" ht="29.85" customHeight="1" thickBot="1" x14ac:dyDescent="0.3">
      <c r="A29" s="1"/>
      <c r="B29" s="634" t="s">
        <v>150</v>
      </c>
      <c r="C29" s="635"/>
      <c r="D29" s="635"/>
      <c r="E29" s="635"/>
      <c r="F29" s="635"/>
      <c r="G29" s="635"/>
    </row>
    <row r="30" spans="1:15" s="6" customFormat="1" ht="60" customHeight="1" thickTop="1" thickBot="1" x14ac:dyDescent="0.3">
      <c r="A30" s="7"/>
      <c r="B30" s="636" t="s">
        <v>1178</v>
      </c>
      <c r="C30" s="637"/>
      <c r="D30" s="637"/>
      <c r="E30" s="637"/>
      <c r="F30" s="637"/>
      <c r="G30" s="638"/>
    </row>
    <row r="31" spans="1:15" s="6" customFormat="1" ht="10.5" customHeight="1" thickTop="1" x14ac:dyDescent="0.25">
      <c r="A31" s="7"/>
      <c r="B31" s="7"/>
      <c r="C31" s="7"/>
      <c r="D31" s="7"/>
      <c r="E31" s="7"/>
      <c r="F31" s="7"/>
      <c r="G31" s="7"/>
    </row>
    <row r="32" spans="1:15" s="6" customFormat="1" ht="30.6" customHeight="1" x14ac:dyDescent="0.25">
      <c r="A32" s="7"/>
      <c r="B32" s="7"/>
      <c r="C32" s="7"/>
      <c r="D32" s="7"/>
      <c r="E32" s="7"/>
      <c r="F32" s="7"/>
      <c r="G32" s="7"/>
    </row>
    <row r="33" spans="1:7" s="4" customFormat="1" ht="21" customHeight="1" thickTop="1" x14ac:dyDescent="0.25">
      <c r="B33" s="645" t="s">
        <v>144</v>
      </c>
      <c r="C33" s="645"/>
      <c r="D33" s="645"/>
      <c r="E33" s="645"/>
      <c r="F33" s="645"/>
      <c r="G33" s="645"/>
    </row>
    <row r="34" spans="1:7" ht="18.75" x14ac:dyDescent="0.3">
      <c r="B34" s="49"/>
      <c r="C34" s="50"/>
      <c r="D34" s="50"/>
      <c r="E34" s="51"/>
      <c r="F34" s="52"/>
      <c r="G34" s="74" t="s">
        <v>8942</v>
      </c>
    </row>
    <row r="35" spans="1:7" s="2" customFormat="1" ht="10.35" customHeight="1" x14ac:dyDescent="0.25">
      <c r="A35" s="6"/>
      <c r="B35" s="104"/>
      <c r="C35" s="42"/>
      <c r="D35" s="42"/>
      <c r="F35" s="24"/>
      <c r="G35" s="25"/>
    </row>
    <row r="36" spans="1:7" ht="120" customHeight="1" x14ac:dyDescent="0.25">
      <c r="B36" s="644" t="s">
        <v>8929</v>
      </c>
      <c r="C36" s="644"/>
      <c r="D36" s="644"/>
      <c r="E36" s="644"/>
      <c r="F36" s="644"/>
      <c r="G36" s="644"/>
    </row>
    <row r="37" spans="1:7" ht="10.35" customHeight="1" x14ac:dyDescent="0.25"/>
    <row r="38" spans="1:7" s="13" customFormat="1" ht="80.099999999999994" customHeight="1" x14ac:dyDescent="0.25">
      <c r="A38" s="15"/>
      <c r="B38" s="127" t="str">
        <f>+'Master translation 1'!$Q$11</f>
        <v>Field ID</v>
      </c>
      <c r="C38" s="623" t="str">
        <f>+'Master translation 1'!$Q$12</f>
        <v>Field</v>
      </c>
      <c r="D38" s="624"/>
      <c r="E38" s="363" t="s">
        <v>409</v>
      </c>
      <c r="F38" s="128" t="str">
        <f>+'Master translation 1'!$Q$14</f>
        <v>Value</v>
      </c>
      <c r="G38" s="363" t="str">
        <f>+'Master translation 1'!$Q$15</f>
        <v>Link to definitions &amp; guidance to apply</v>
      </c>
    </row>
    <row r="39" spans="1:7" ht="39.75" customHeight="1" x14ac:dyDescent="0.25">
      <c r="A39" s="7"/>
      <c r="B39" s="73" t="s">
        <v>48</v>
      </c>
      <c r="C39" s="621" t="s">
        <v>7529</v>
      </c>
      <c r="D39" s="622" t="e">
        <v>#N/A</v>
      </c>
      <c r="E39" s="71" t="s">
        <v>11119</v>
      </c>
      <c r="F39" s="513"/>
      <c r="G39" s="111" t="s">
        <v>112</v>
      </c>
    </row>
    <row r="40" spans="1:7" ht="36.75" customHeight="1" x14ac:dyDescent="0.25">
      <c r="A40" s="7"/>
      <c r="B40" s="73" t="s">
        <v>49</v>
      </c>
      <c r="C40" s="621" t="s">
        <v>1282</v>
      </c>
      <c r="D40" s="622" t="e">
        <v>#N/A</v>
      </c>
      <c r="E40" s="71" t="s">
        <v>11119</v>
      </c>
      <c r="F40" s="513"/>
      <c r="G40" s="111" t="s">
        <v>112</v>
      </c>
    </row>
    <row r="41" spans="1:7" ht="35.25" customHeight="1" x14ac:dyDescent="0.25">
      <c r="A41" s="7"/>
      <c r="B41" s="73" t="s">
        <v>50</v>
      </c>
      <c r="C41" s="621" t="s">
        <v>1295</v>
      </c>
      <c r="D41" s="622" t="e">
        <v>#N/A</v>
      </c>
      <c r="E41" s="34" t="s">
        <v>11119</v>
      </c>
      <c r="F41" s="513"/>
      <c r="G41" s="111" t="s">
        <v>112</v>
      </c>
    </row>
    <row r="42" spans="1:7" ht="48" customHeight="1" x14ac:dyDescent="0.25">
      <c r="A42" s="7"/>
      <c r="B42" s="103" t="s">
        <v>51</v>
      </c>
      <c r="C42" s="642" t="s">
        <v>1309</v>
      </c>
      <c r="D42" s="643" t="e">
        <v>#N/A</v>
      </c>
      <c r="E42" s="34" t="s">
        <v>0</v>
      </c>
      <c r="F42" s="524" t="str">
        <f>IF(OR(ISNUMBER(F40),ISNUMBER(F41)),SUM(F40:F41),"")</f>
        <v/>
      </c>
      <c r="G42" s="111" t="s">
        <v>112</v>
      </c>
    </row>
    <row r="43" spans="1:7" ht="48.6" customHeight="1" x14ac:dyDescent="0.25">
      <c r="A43" s="7"/>
      <c r="B43" s="103" t="s">
        <v>142</v>
      </c>
      <c r="C43" s="642" t="s">
        <v>1323</v>
      </c>
      <c r="D43" s="643" t="e">
        <v>#N/A</v>
      </c>
      <c r="E43" s="34" t="s">
        <v>0</v>
      </c>
      <c r="F43" s="524" t="str">
        <f>IF(ISNUMBER(F42),MAX(F39,75%*F42),"")</f>
        <v/>
      </c>
      <c r="G43" s="111" t="s">
        <v>112</v>
      </c>
    </row>
    <row r="44" spans="1:7" ht="48.6" customHeight="1" x14ac:dyDescent="0.25">
      <c r="A44" s="7"/>
      <c r="B44" s="103" t="s">
        <v>143</v>
      </c>
      <c r="C44" s="642" t="s">
        <v>1336</v>
      </c>
      <c r="D44" s="643" t="e">
        <v>#N/A</v>
      </c>
      <c r="E44" s="34" t="s">
        <v>0</v>
      </c>
      <c r="F44" s="525" t="str">
        <f>IF(AND(ISNUMBER(F16),ISNUMBER(F40),ISNUMBER(F39)),F16-F40+F43,"")</f>
        <v/>
      </c>
      <c r="G44" s="111" t="s">
        <v>112</v>
      </c>
    </row>
    <row r="45" spans="1:7" ht="15.75" x14ac:dyDescent="0.25">
      <c r="B45" s="36"/>
      <c r="C45" s="36"/>
      <c r="D45" s="36"/>
      <c r="E45" s="32"/>
      <c r="F45" s="35"/>
      <c r="G45" s="32"/>
    </row>
    <row r="46" spans="1:7" s="2" customFormat="1" ht="15.6" customHeight="1" x14ac:dyDescent="0.25">
      <c r="C46" s="107">
        <f>IF(AND(ISNUMBER(F17),ISNUMBER(F18)),F16-F17-F18,IF(ISNUMBER(F17),IF(F16-F17&gt;300000000,"Missing Field",F16-F17),IF(ISNUMBER(F18),IF(F16-F18&gt;300000000,"Missing Field",F16-F18),IF(F16&gt;300000000,"Missing field",F16))))</f>
        <v>0</v>
      </c>
      <c r="G46" s="6"/>
    </row>
    <row r="47" spans="1:7" s="2" customFormat="1" x14ac:dyDescent="0.25">
      <c r="G47" s="6"/>
    </row>
    <row r="48" spans="1:7" s="2" customFormat="1" x14ac:dyDescent="0.25">
      <c r="G48" s="6"/>
    </row>
    <row r="49" spans="1:7" s="2" customFormat="1" x14ac:dyDescent="0.25">
      <c r="G49" s="6"/>
    </row>
    <row r="50" spans="1:7" s="2" customFormat="1" x14ac:dyDescent="0.25">
      <c r="G50" s="6"/>
    </row>
    <row r="51" spans="1:7" s="2" customFormat="1" x14ac:dyDescent="0.25">
      <c r="G51" s="6"/>
    </row>
    <row r="52" spans="1:7" s="2" customFormat="1" x14ac:dyDescent="0.25">
      <c r="G52" s="6"/>
    </row>
    <row r="53" spans="1:7" s="2" customFormat="1" x14ac:dyDescent="0.25">
      <c r="G53" s="6"/>
    </row>
    <row r="54" spans="1:7" s="2" customFormat="1" x14ac:dyDescent="0.25">
      <c r="G54" s="6"/>
    </row>
    <row r="55" spans="1:7" s="2" customFormat="1" x14ac:dyDescent="0.25">
      <c r="G55" s="6"/>
    </row>
    <row r="56" spans="1:7" s="2" customFormat="1" x14ac:dyDescent="0.25">
      <c r="G56" s="6"/>
    </row>
    <row r="57" spans="1:7" s="2" customFormat="1" x14ac:dyDescent="0.25">
      <c r="G57" s="6"/>
    </row>
    <row r="58" spans="1:7" s="2" customFormat="1" x14ac:dyDescent="0.25">
      <c r="A58" s="6"/>
      <c r="B58" s="42"/>
      <c r="C58" s="42"/>
      <c r="D58" s="42"/>
      <c r="F58" s="24"/>
    </row>
    <row r="59" spans="1:7" s="2" customFormat="1" x14ac:dyDescent="0.25">
      <c r="A59" s="6"/>
      <c r="B59" s="42"/>
      <c r="C59" s="42"/>
      <c r="D59" s="42"/>
      <c r="F59" s="24"/>
    </row>
    <row r="60" spans="1:7" s="2" customFormat="1" x14ac:dyDescent="0.25">
      <c r="A60" s="6"/>
      <c r="B60" s="42"/>
      <c r="C60" s="42"/>
      <c r="D60" s="42"/>
      <c r="F60" s="24"/>
    </row>
    <row r="61" spans="1:7" s="2" customFormat="1" x14ac:dyDescent="0.25">
      <c r="A61" s="6"/>
      <c r="B61" s="42"/>
      <c r="C61" s="42"/>
      <c r="D61" s="42"/>
      <c r="F61" s="24"/>
    </row>
    <row r="62" spans="1:7" s="2" customFormat="1" x14ac:dyDescent="0.25">
      <c r="A62" s="6"/>
      <c r="B62" s="42"/>
      <c r="C62" s="42"/>
      <c r="D62" s="42"/>
      <c r="F62" s="24"/>
    </row>
    <row r="63" spans="1:7" s="2" customFormat="1" x14ac:dyDescent="0.25">
      <c r="A63" s="6"/>
      <c r="B63" s="42"/>
      <c r="C63" s="42"/>
      <c r="D63" s="42"/>
      <c r="F63" s="24"/>
    </row>
    <row r="64" spans="1:7" s="2" customFormat="1" x14ac:dyDescent="0.25">
      <c r="A64" s="6"/>
      <c r="B64" s="42"/>
      <c r="C64" s="42"/>
      <c r="D64" s="42"/>
      <c r="F64" s="24"/>
    </row>
    <row r="65" spans="1:6" s="2" customFormat="1" x14ac:dyDescent="0.25">
      <c r="A65" s="6"/>
      <c r="B65" s="42"/>
      <c r="C65" s="42"/>
      <c r="D65" s="42"/>
      <c r="F65" s="24"/>
    </row>
    <row r="66" spans="1:6" s="2" customFormat="1" x14ac:dyDescent="0.25">
      <c r="A66" s="6"/>
      <c r="B66" s="42"/>
      <c r="C66" s="42"/>
      <c r="D66" s="42"/>
      <c r="F66" s="24"/>
    </row>
    <row r="67" spans="1:6" s="2" customFormat="1" x14ac:dyDescent="0.25">
      <c r="A67" s="6"/>
      <c r="B67" s="42"/>
      <c r="C67" s="42"/>
      <c r="D67" s="42"/>
      <c r="F67" s="24"/>
    </row>
    <row r="68" spans="1:6" s="2" customFormat="1" x14ac:dyDescent="0.25">
      <c r="A68" s="6"/>
      <c r="B68" s="42"/>
      <c r="C68" s="42"/>
      <c r="D68" s="42"/>
      <c r="F68" s="24"/>
    </row>
    <row r="69" spans="1:6" s="2" customFormat="1" x14ac:dyDescent="0.25">
      <c r="A69" s="6"/>
      <c r="B69" s="42"/>
      <c r="C69" s="42"/>
      <c r="D69" s="42"/>
      <c r="F69" s="24"/>
    </row>
    <row r="70" spans="1:6" s="2" customFormat="1" x14ac:dyDescent="0.25">
      <c r="A70" s="6"/>
      <c r="B70" s="42"/>
      <c r="C70" s="42"/>
      <c r="D70" s="42"/>
      <c r="F70" s="24"/>
    </row>
  </sheetData>
  <sheetProtection algorithmName="SHA-512" hashValue="Co/qtFhFknnSGtr18dnG9gN6P0UiqMG02WFY7yygcyGxcxvIF1WNQP3098f9bkT9RtGn50XZluONHNB/fLYsJQ==" saltValue="hf5xyxHvvM4e6NlOA2t1AA==" spinCount="100000" sheet="1" objects="1" scenarios="1"/>
  <protectedRanges>
    <protectedRange sqref="F28 F39:F41 F26" name="Range1"/>
    <protectedRange sqref="F16:F18" name="Range1_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30">
    <mergeCell ref="B2:G2"/>
    <mergeCell ref="C15:D15"/>
    <mergeCell ref="C16:D16"/>
    <mergeCell ref="C17:D17"/>
    <mergeCell ref="C18:D18"/>
    <mergeCell ref="B4:G4"/>
    <mergeCell ref="B12:G12"/>
    <mergeCell ref="B13:G13"/>
    <mergeCell ref="C8:D8"/>
    <mergeCell ref="B3:G3"/>
    <mergeCell ref="C44:D44"/>
    <mergeCell ref="C43:D43"/>
    <mergeCell ref="C38:D38"/>
    <mergeCell ref="B36:G36"/>
    <mergeCell ref="B33:G33"/>
    <mergeCell ref="C39:D39"/>
    <mergeCell ref="C40:D40"/>
    <mergeCell ref="C41:D41"/>
    <mergeCell ref="C42:D42"/>
    <mergeCell ref="N27:N28"/>
    <mergeCell ref="B29:G29"/>
    <mergeCell ref="B30:G30"/>
    <mergeCell ref="C28:D28"/>
    <mergeCell ref="C9:D9"/>
    <mergeCell ref="C27:D27"/>
    <mergeCell ref="B20:G20"/>
    <mergeCell ref="B21:G21"/>
    <mergeCell ref="B23:G23"/>
    <mergeCell ref="C25:D25"/>
    <mergeCell ref="C26:D26"/>
  </mergeCells>
  <conditionalFormatting sqref="H26">
    <cfRule type="containsText" dxfId="260" priority="2" operator="containsText" text="NOK">
      <formula>NOT(ISERROR(SEARCH("NOK",H26)))</formula>
    </cfRule>
  </conditionalFormatting>
  <conditionalFormatting sqref="H28">
    <cfRule type="containsText" dxfId="259" priority="1" operator="containsText" text="NOK">
      <formula>NOT(ISERROR(SEARCH("NOK",H28)))</formula>
    </cfRule>
  </conditionalFormatting>
  <dataValidations count="1">
    <dataValidation type="whole" errorStyle="information" allowBlank="1" showInputMessage="1" showErrorMessage="1" error="Format: Please refer to general instruction No 10 in the 'Read me' tab." sqref="F39:F41 F16:F18">
      <formula1>0</formula1>
      <formula2>900000000000000</formula2>
    </dataValidation>
  </dataValidations>
  <hyperlinks>
    <hyperlink ref="C9" location="'2. Basic annual contribution'!B33" display="C. Adjustment of liabilities arising from derivative contracts (excluding credit derivatives)"/>
    <hyperlink ref="C8" location="'2. Basic annual contribution'!B20" display="B. Simplified calculation methods"/>
    <hyperlink ref="C7" location="'2. Basic annual contribution'!B12" display="A. Basic annual contribution before adjustment of liabilities arising from derivative transactions"/>
    <hyperlink ref="G16" location="'5. Definitions and guidance'!B77" display="Link"/>
    <hyperlink ref="G17:G18" location="'5. Definitions and guidance'!B77" display="Link"/>
    <hyperlink ref="G17" location="'5. Definitions and guidance'!B78" display="Link"/>
    <hyperlink ref="G18" location="'5. Definitions and guidance'!B79" display="Link"/>
    <hyperlink ref="G27" location="'5. Definitions and guidance'!B85" display="Link"/>
    <hyperlink ref="G28" location="'5. Definitions and guidance'!B86" display="Link"/>
    <hyperlink ref="G39" location="'5. Definitions and guidance'!B92" display="Link"/>
    <hyperlink ref="G40:G44" location="'5. Definitions and guidance'!B92" display="Link"/>
    <hyperlink ref="G40" location="'5. Definitions and guidance'!B93" display="Link"/>
    <hyperlink ref="G41" location="'5. Definitions and guidance'!B94" display="Link"/>
    <hyperlink ref="G42" location="'5. Definitions and guidance'!B95" display="Link"/>
    <hyperlink ref="G43" location="'5. Definitions and guidance'!B96" display="Link"/>
    <hyperlink ref="G44" location="'5. Definitions and guidance'!B97" display="Link"/>
  </hyperlinks>
  <printOptions horizontalCentered="1"/>
  <pageMargins left="0.23622047244094491" right="0.23622047244094491" top="0.39370078740157483" bottom="0.39370078740157483" header="0.31496062992125984" footer="0.31496062992125984"/>
  <pageSetup paperSize="9" scale="49" orientation="portrait" r:id="rId2"/>
  <headerFooter>
    <oddHeader>&amp;L&amp;"Times New Roman,Regular"&amp;12&amp;K000000 </oddHeader>
    <oddFooter>&amp;R&amp;P/&amp;N&amp;LIndividual</oddFooter>
    <evenHeader>&amp;L&amp;"Times New Roman,Regular"&amp;12&amp;K000000 </evenHeader>
    <firstHeader>&amp;L&amp;"Times New Roman,Regular"&amp;12&amp;K000000 </firstHeader>
  </headerFooter>
  <extLst>
    <ext xmlns:x14="http://schemas.microsoft.com/office/spreadsheetml/2009/9/main" uri="{78C0D931-6437-407d-A8EE-F0AAD7539E65}">
      <x14:conditionalFormattings>
        <x14:conditionalFormatting xmlns:xm="http://schemas.microsoft.com/office/excel/2006/main">
          <x14:cfRule type="expression" priority="12" stopIfTrue="1" id="{4FF44951-7C86-449C-9287-925E102D4938}">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B30:G30</xm:sqref>
        </x14:conditionalFormatting>
        <x14:conditionalFormatting xmlns:xm="http://schemas.microsoft.com/office/excel/2006/main">
          <x14:cfRule type="expression" priority="5" stopIfTrue="1" id="{F22B7B80-7591-44BE-83F6-AA9A9E276359}">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B29:G29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1'!$V$2:$V$4</xm:f>
          </x14:formula1>
          <xm:sqref>F28</xm:sqref>
        </x14:dataValidation>
        <x14:dataValidation type="list" allowBlank="1" showInputMessage="1" showErrorMessage="1">
          <x14:formula1>
            <xm:f>'Master translation 1'!$V$2:$V$3</xm:f>
          </x14:formula1>
          <xm:sqref>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autoPageBreaks="0"/>
  </sheetPr>
  <dimension ref="A1:IU227"/>
  <sheetViews>
    <sheetView showGridLines="0" showRuler="0" zoomScaleNormal="100" zoomScaleSheetLayoutView="80" zoomScalePageLayoutView="90" workbookViewId="0">
      <selection activeCell="J24" sqref="J24"/>
    </sheetView>
  </sheetViews>
  <sheetFormatPr defaultColWidth="8.85546875" defaultRowHeight="15" x14ac:dyDescent="0.25"/>
  <cols>
    <col min="1" max="1" width="2.42578125" style="31" customWidth="1"/>
    <col min="2" max="2" width="7.85546875" style="31" customWidth="1"/>
    <col min="3" max="3" width="16.85546875" style="31" customWidth="1"/>
    <col min="4" max="4" width="80.85546875" style="31" customWidth="1"/>
    <col min="5" max="5" width="25.85546875" style="31" customWidth="1"/>
    <col min="6" max="6" width="39.85546875" style="31" customWidth="1"/>
    <col min="7" max="7" width="25.85546875" style="31" customWidth="1"/>
    <col min="8" max="8" width="56.5703125" style="31" customWidth="1"/>
    <col min="9" max="9" width="55.140625" style="31" customWidth="1"/>
    <col min="10" max="16384" width="8.85546875" style="31"/>
  </cols>
  <sheetData>
    <row r="1" spans="1:10" ht="10.35" customHeight="1" x14ac:dyDescent="0.25"/>
    <row r="2" spans="1:10" ht="15.75" hidden="1" x14ac:dyDescent="0.25">
      <c r="B2" s="646"/>
      <c r="C2" s="647"/>
      <c r="D2" s="647"/>
      <c r="E2" s="647"/>
      <c r="F2" s="647"/>
      <c r="G2" s="648"/>
      <c r="H2" s="89"/>
      <c r="I2" s="89"/>
    </row>
    <row r="3" spans="1:10" ht="44.1" customHeight="1" x14ac:dyDescent="0.25">
      <c r="B3" s="599" t="str">
        <f>'Read me'!B1:G1</f>
        <v>Ex-ante contributions to the Bank and Investment Firm Resolution Fund - reporting form for the 2021 contribution period</v>
      </c>
      <c r="C3" s="600"/>
      <c r="D3" s="600"/>
      <c r="E3" s="600"/>
      <c r="F3" s="600"/>
      <c r="G3" s="600"/>
    </row>
    <row r="4" spans="1:10" s="11" customFormat="1" ht="30" customHeight="1" x14ac:dyDescent="0.25">
      <c r="B4" s="599" t="s">
        <v>675</v>
      </c>
      <c r="C4" s="600"/>
      <c r="D4" s="600"/>
      <c r="E4" s="600"/>
      <c r="F4" s="600"/>
      <c r="G4" s="600"/>
      <c r="H4" s="378"/>
      <c r="I4" s="88"/>
    </row>
    <row r="5" spans="1:10" ht="3.75" customHeight="1" x14ac:dyDescent="0.25">
      <c r="A5" s="12"/>
      <c r="B5" s="59"/>
    </row>
    <row r="6" spans="1:10" ht="36" customHeight="1" x14ac:dyDescent="0.25">
      <c r="A6" s="12"/>
      <c r="B6" s="652" t="s">
        <v>8982</v>
      </c>
      <c r="C6" s="652"/>
      <c r="D6" s="652"/>
      <c r="E6" s="652"/>
      <c r="F6" s="652"/>
      <c r="G6" s="652"/>
    </row>
    <row r="7" spans="1:10" ht="3.75" customHeight="1" x14ac:dyDescent="0.25">
      <c r="A7" s="12"/>
      <c r="B7" s="104"/>
      <c r="C7" s="45"/>
      <c r="D7" s="45"/>
    </row>
    <row r="8" spans="1:10" ht="27.75" customHeight="1" thickBot="1" x14ac:dyDescent="0.3">
      <c r="A8" s="12"/>
      <c r="B8" s="104" t="s">
        <v>1352</v>
      </c>
      <c r="C8" s="81"/>
      <c r="D8" s="81"/>
      <c r="E8" s="14"/>
      <c r="F8" s="14"/>
      <c r="G8" s="14"/>
    </row>
    <row r="9" spans="1:10" ht="34.5" customHeight="1" thickBot="1" x14ac:dyDescent="0.3">
      <c r="A9" s="12"/>
      <c r="B9" s="675" t="s">
        <v>1366</v>
      </c>
      <c r="C9" s="676"/>
      <c r="D9" s="676"/>
      <c r="E9" s="676"/>
      <c r="F9" s="676"/>
      <c r="G9" s="677"/>
      <c r="H9" s="87"/>
      <c r="I9" s="87"/>
      <c r="J9" s="14"/>
    </row>
    <row r="10" spans="1:10" ht="10.35" customHeight="1" x14ac:dyDescent="0.25">
      <c r="A10" s="12"/>
    </row>
    <row r="11" spans="1:10" ht="16.5" thickBot="1" x14ac:dyDescent="0.3">
      <c r="A11" s="12"/>
      <c r="B11" s="67" t="s">
        <v>1087</v>
      </c>
      <c r="C11" s="36"/>
      <c r="D11" s="36"/>
    </row>
    <row r="12" spans="1:10" s="406" customFormat="1" ht="34.35" customHeight="1" thickBot="1" x14ac:dyDescent="0.3">
      <c r="A12" s="405"/>
      <c r="B12" s="407"/>
      <c r="C12" s="665" t="s">
        <v>108</v>
      </c>
      <c r="D12" s="665"/>
      <c r="E12" s="666"/>
      <c r="F12" s="656" t="s">
        <v>1467</v>
      </c>
      <c r="G12" s="657"/>
    </row>
    <row r="13" spans="1:10" ht="34.35" customHeight="1" thickBot="1" x14ac:dyDescent="0.3">
      <c r="A13" s="12"/>
      <c r="B13" s="407"/>
      <c r="C13" s="665" t="s">
        <v>109</v>
      </c>
      <c r="D13" s="665"/>
      <c r="E13" s="666"/>
      <c r="F13" s="656" t="s">
        <v>1480</v>
      </c>
      <c r="G13" s="657"/>
    </row>
    <row r="14" spans="1:10" s="406" customFormat="1" ht="34.35" customHeight="1" thickBot="1" x14ac:dyDescent="0.3">
      <c r="A14" s="405"/>
      <c r="B14" s="407"/>
      <c r="C14" s="665" t="s">
        <v>110</v>
      </c>
      <c r="D14" s="665"/>
      <c r="E14" s="666"/>
      <c r="F14" s="656" t="s">
        <v>1494</v>
      </c>
      <c r="G14" s="657"/>
    </row>
    <row r="15" spans="1:10" ht="34.35" customHeight="1" thickBot="1" x14ac:dyDescent="0.3">
      <c r="A15" s="12"/>
      <c r="B15" s="408"/>
      <c r="C15" s="665" t="s">
        <v>1417</v>
      </c>
      <c r="D15" s="665"/>
      <c r="E15" s="666"/>
      <c r="F15" s="656" t="s">
        <v>1507</v>
      </c>
      <c r="G15" s="657"/>
    </row>
    <row r="16" spans="1:10" ht="42.75" customHeight="1" thickBot="1" x14ac:dyDescent="0.3">
      <c r="A16" s="12"/>
      <c r="B16" s="408"/>
      <c r="C16" s="665" t="s">
        <v>1429</v>
      </c>
      <c r="D16" s="665"/>
      <c r="E16" s="666"/>
      <c r="F16" s="656" t="s">
        <v>8333</v>
      </c>
      <c r="G16" s="657"/>
    </row>
    <row r="17" spans="1:9" ht="34.35" customHeight="1" thickBot="1" x14ac:dyDescent="0.3">
      <c r="A17" s="12"/>
      <c r="B17" s="408"/>
      <c r="C17" s="665" t="s">
        <v>111</v>
      </c>
      <c r="D17" s="665"/>
      <c r="E17" s="666"/>
      <c r="F17" s="656" t="s">
        <v>1534</v>
      </c>
      <c r="G17" s="657"/>
    </row>
    <row r="18" spans="1:9" ht="34.35" customHeight="1" thickBot="1" x14ac:dyDescent="0.3">
      <c r="A18" s="12"/>
      <c r="B18" s="408"/>
      <c r="C18" s="665" t="s">
        <v>152</v>
      </c>
      <c r="D18" s="665"/>
      <c r="E18" s="409"/>
      <c r="F18" s="656" t="s">
        <v>8334</v>
      </c>
      <c r="G18" s="657"/>
    </row>
    <row r="19" spans="1:9" ht="10.35" customHeight="1" x14ac:dyDescent="0.25"/>
    <row r="20" spans="1:9" s="1" customFormat="1" ht="18.75" x14ac:dyDescent="0.25">
      <c r="A20" s="6"/>
      <c r="B20" s="645" t="s">
        <v>123</v>
      </c>
      <c r="C20" s="645"/>
      <c r="D20" s="645"/>
      <c r="E20" s="645"/>
      <c r="F20" s="645"/>
      <c r="G20" s="645"/>
      <c r="H20" s="25"/>
      <c r="I20" s="2"/>
    </row>
    <row r="21" spans="1:9" s="1" customFormat="1" ht="18.75" x14ac:dyDescent="0.3">
      <c r="A21" s="6"/>
      <c r="B21" s="49"/>
      <c r="C21" s="51"/>
      <c r="D21" s="51"/>
      <c r="E21" s="51"/>
      <c r="F21" s="52"/>
      <c r="G21" s="74" t="s">
        <v>8988</v>
      </c>
      <c r="H21" s="166"/>
      <c r="I21" s="2"/>
    </row>
    <row r="22" spans="1:9" ht="10.35" customHeight="1" x14ac:dyDescent="0.25"/>
    <row r="23" spans="1:9" ht="15.75" x14ac:dyDescent="0.25">
      <c r="B23" s="67" t="s">
        <v>1573</v>
      </c>
      <c r="C23" s="45"/>
      <c r="D23" s="45"/>
      <c r="E23" s="45"/>
      <c r="F23" s="45"/>
      <c r="G23" s="45"/>
      <c r="H23" s="45"/>
      <c r="I23" s="45"/>
    </row>
    <row r="24" spans="1:9" ht="10.35" customHeight="1" x14ac:dyDescent="0.25">
      <c r="B24" s="45"/>
      <c r="C24" s="45"/>
      <c r="D24" s="45"/>
      <c r="E24" s="45"/>
      <c r="F24" s="45"/>
      <c r="G24" s="45"/>
      <c r="H24" s="45"/>
      <c r="I24" s="45"/>
    </row>
    <row r="25" spans="1:9" ht="15.75" x14ac:dyDescent="0.25">
      <c r="B25" s="33" t="s">
        <v>1585</v>
      </c>
      <c r="C25" s="45"/>
      <c r="D25" s="45"/>
      <c r="E25" s="45"/>
      <c r="F25" s="45"/>
      <c r="G25" s="45"/>
      <c r="H25" s="45"/>
      <c r="I25" s="45"/>
    </row>
    <row r="26" spans="1:9" ht="10.35" customHeight="1" x14ac:dyDescent="0.25">
      <c r="B26" s="45"/>
      <c r="C26" s="45"/>
      <c r="D26" s="45"/>
      <c r="E26" s="45"/>
      <c r="F26" s="45"/>
      <c r="G26" s="45"/>
      <c r="H26" s="45"/>
      <c r="I26" s="45"/>
    </row>
    <row r="27" spans="1:9" ht="51" customHeight="1" x14ac:dyDescent="0.25">
      <c r="B27" s="654" t="s">
        <v>1597</v>
      </c>
      <c r="C27" s="654"/>
      <c r="D27" s="654"/>
      <c r="E27" s="654"/>
      <c r="F27" s="654"/>
      <c r="G27" s="654"/>
      <c r="H27" s="45"/>
      <c r="I27" s="45"/>
    </row>
    <row r="28" spans="1:9" ht="10.35" customHeight="1" x14ac:dyDescent="0.25">
      <c r="B28" s="45"/>
      <c r="C28" s="45"/>
      <c r="D28" s="45"/>
      <c r="E28" s="45"/>
      <c r="F28" s="45"/>
      <c r="G28" s="45"/>
      <c r="H28" s="45"/>
      <c r="I28" s="45"/>
    </row>
    <row r="29" spans="1:9" s="13" customFormat="1" ht="80.099999999999994" customHeight="1" x14ac:dyDescent="0.25">
      <c r="A29" s="15"/>
      <c r="B29" s="127" t="str">
        <f>+'Master translation 1'!$Q$11</f>
        <v>Field ID</v>
      </c>
      <c r="C29" s="623" t="str">
        <f>+'Master translation 1'!$Q$12</f>
        <v>Field</v>
      </c>
      <c r="D29" s="624"/>
      <c r="E29" s="365" t="s">
        <v>409</v>
      </c>
      <c r="F29" s="128" t="str">
        <f>+'Master translation 1'!$Q$14</f>
        <v>Value</v>
      </c>
      <c r="G29" s="365" t="str">
        <f>+'Master translation 1'!$Q$15</f>
        <v>Link to definitions &amp; guidance to apply</v>
      </c>
      <c r="H29" s="84"/>
      <c r="I29" s="84"/>
    </row>
    <row r="30" spans="1:9" s="1" customFormat="1" ht="48" customHeight="1" x14ac:dyDescent="0.25">
      <c r="A30" s="7"/>
      <c r="B30" s="73" t="s">
        <v>48</v>
      </c>
      <c r="C30" s="642" t="str">
        <f>+'2. Basic annual contribution'!C39:D39</f>
        <v>Liabilities arising from all derivative contracts (excluding credit derivatives) valued in accordance with the leverage ratio methodology</v>
      </c>
      <c r="D30" s="643"/>
      <c r="E30" s="34" t="s">
        <v>0</v>
      </c>
      <c r="F30" s="519" t="str">
        <f>IF(ISBLANK('2. Basic annual contribution'!$F$39),"",'2. Basic annual contribution'!$F$39)</f>
        <v/>
      </c>
      <c r="G30" s="111" t="s">
        <v>112</v>
      </c>
      <c r="H30" s="40"/>
      <c r="I30" s="40"/>
    </row>
    <row r="31" spans="1:9" s="1" customFormat="1" ht="30.75" customHeight="1" x14ac:dyDescent="0.25">
      <c r="A31" s="7"/>
      <c r="B31" s="76" t="s">
        <v>59</v>
      </c>
      <c r="C31" s="663" t="s">
        <v>2116</v>
      </c>
      <c r="D31" s="664"/>
      <c r="E31" s="71" t="s">
        <v>11119</v>
      </c>
      <c r="F31" s="520"/>
      <c r="G31" s="111" t="s">
        <v>112</v>
      </c>
      <c r="H31" s="40"/>
      <c r="I31" s="40"/>
    </row>
    <row r="32" spans="1:9" s="1" customFormat="1" ht="48" customHeight="1" x14ac:dyDescent="0.25">
      <c r="A32" s="7"/>
      <c r="B32" s="76" t="s">
        <v>60</v>
      </c>
      <c r="C32" s="672" t="s">
        <v>2129</v>
      </c>
      <c r="D32" s="664"/>
      <c r="E32" s="34" t="s">
        <v>0</v>
      </c>
      <c r="F32" s="521" t="str">
        <f>IF(AND(ISNUMBER(F30),ISNUMBER(F31)),F30-F31,"")</f>
        <v/>
      </c>
      <c r="G32" s="111" t="s">
        <v>112</v>
      </c>
      <c r="H32" s="40"/>
      <c r="I32" s="40"/>
    </row>
    <row r="33" spans="1:16" s="1" customFormat="1" ht="32.85" customHeight="1" x14ac:dyDescent="0.25">
      <c r="A33" s="7"/>
      <c r="B33" s="76" t="s">
        <v>61</v>
      </c>
      <c r="C33" s="642" t="s">
        <v>2142</v>
      </c>
      <c r="D33" s="643"/>
      <c r="E33" s="98">
        <v>0</v>
      </c>
      <c r="F33" s="516" t="str">
        <f>IF(AND(ISNUMBER('2. Basic annual contribution'!$F$39),ISNUMBER('2. Basic annual contribution'!$F$43)),IF('2. Basic annual contribution'!$F$39&lt;&gt;0,'2. Basic annual contribution'!$F$43/'2. Basic annual contribution'!$F$39,0),"")</f>
        <v/>
      </c>
      <c r="G33" s="111" t="s">
        <v>112</v>
      </c>
      <c r="H33" s="40"/>
      <c r="I33" s="40"/>
    </row>
    <row r="34" spans="1:16" s="1" customFormat="1" ht="48.6" customHeight="1" x14ac:dyDescent="0.25">
      <c r="A34" s="7"/>
      <c r="B34" s="76" t="s">
        <v>62</v>
      </c>
      <c r="C34" s="642" t="s">
        <v>2154</v>
      </c>
      <c r="D34" s="643"/>
      <c r="E34" s="34" t="s">
        <v>0</v>
      </c>
      <c r="F34" s="521" t="str">
        <f>IF(AND(ISNUMBER(F31), ISNUMBER(F33)),F31*F33,"")</f>
        <v/>
      </c>
      <c r="G34" s="111" t="s">
        <v>112</v>
      </c>
      <c r="H34" s="40"/>
      <c r="I34" s="40"/>
      <c r="M34" s="6"/>
      <c r="N34" s="6"/>
      <c r="O34" s="6"/>
      <c r="P34" s="6"/>
    </row>
    <row r="35" spans="1:16" ht="10.35" customHeight="1" x14ac:dyDescent="0.25">
      <c r="B35" s="45"/>
      <c r="C35" s="45"/>
      <c r="D35" s="45"/>
      <c r="E35" s="45"/>
      <c r="F35" s="45"/>
      <c r="G35" s="45"/>
      <c r="H35" s="45"/>
      <c r="I35" s="45"/>
    </row>
    <row r="36" spans="1:16" ht="15.75" x14ac:dyDescent="0.25">
      <c r="B36" s="33" t="s">
        <v>1609</v>
      </c>
      <c r="C36" s="45"/>
      <c r="D36" s="45"/>
      <c r="E36" s="45"/>
      <c r="F36" s="45"/>
      <c r="G36" s="45"/>
      <c r="H36" s="45"/>
      <c r="I36" s="45"/>
    </row>
    <row r="37" spans="1:16" ht="10.35" customHeight="1" x14ac:dyDescent="0.25">
      <c r="B37" s="45"/>
      <c r="C37" s="45"/>
      <c r="D37" s="45"/>
      <c r="E37" s="45"/>
      <c r="F37" s="45"/>
      <c r="G37" s="45"/>
      <c r="H37" s="45"/>
      <c r="I37" s="45"/>
    </row>
    <row r="38" spans="1:16" ht="32.85" customHeight="1" x14ac:dyDescent="0.25">
      <c r="B38" s="651" t="s">
        <v>1621</v>
      </c>
      <c r="C38" s="651"/>
      <c r="D38" s="651"/>
      <c r="E38" s="651"/>
      <c r="F38" s="651"/>
      <c r="G38" s="651"/>
      <c r="H38" s="90"/>
      <c r="I38" s="45"/>
    </row>
    <row r="39" spans="1:16" ht="10.35" customHeight="1" x14ac:dyDescent="0.25">
      <c r="B39" s="45"/>
      <c r="C39" s="45"/>
      <c r="D39" s="45"/>
      <c r="E39" s="45"/>
      <c r="F39" s="45"/>
      <c r="G39" s="45"/>
      <c r="H39" s="45"/>
      <c r="I39" s="45"/>
    </row>
    <row r="40" spans="1:16" s="13" customFormat="1" ht="80.099999999999994" customHeight="1" x14ac:dyDescent="0.25">
      <c r="A40" s="15"/>
      <c r="B40" s="127" t="str">
        <f>+'Master translation 1'!$Q$11</f>
        <v>Field ID</v>
      </c>
      <c r="C40" s="623" t="str">
        <f>+'Master translation 1'!$Q$12</f>
        <v>Field</v>
      </c>
      <c r="D40" s="624"/>
      <c r="E40" s="365" t="s">
        <v>409</v>
      </c>
      <c r="F40" s="128" t="str">
        <f>+'Master translation 1'!$Q$14</f>
        <v>Value</v>
      </c>
      <c r="G40" s="365" t="str">
        <f>+'Master translation 1'!$Q$15</f>
        <v>Link to definitions &amp; guidance to apply</v>
      </c>
      <c r="H40" s="84"/>
      <c r="I40" s="84"/>
    </row>
    <row r="41" spans="1:16" s="1" customFormat="1" ht="20.25" customHeight="1" x14ac:dyDescent="0.25">
      <c r="A41" s="7"/>
      <c r="B41" s="103" t="s">
        <v>63</v>
      </c>
      <c r="C41" s="662" t="s">
        <v>2167</v>
      </c>
      <c r="D41" s="662"/>
      <c r="E41" s="71" t="s">
        <v>11119</v>
      </c>
      <c r="F41" s="520"/>
      <c r="G41" s="111" t="s">
        <v>112</v>
      </c>
      <c r="H41" s="40"/>
      <c r="I41" s="40"/>
    </row>
    <row r="42" spans="1:16" s="1" customFormat="1" ht="18" customHeight="1" x14ac:dyDescent="0.25">
      <c r="A42" s="7"/>
      <c r="B42" s="103" t="s">
        <v>64</v>
      </c>
      <c r="C42" s="671" t="s">
        <v>2180</v>
      </c>
      <c r="D42" s="678"/>
      <c r="E42" s="71" t="s">
        <v>11119</v>
      </c>
      <c r="F42" s="520"/>
      <c r="G42" s="111" t="s">
        <v>112</v>
      </c>
      <c r="H42" s="40"/>
      <c r="I42" s="40"/>
    </row>
    <row r="43" spans="1:16" s="1" customFormat="1" ht="33.6" customHeight="1" thickBot="1" x14ac:dyDescent="0.3">
      <c r="A43" s="7"/>
      <c r="B43" s="73" t="s">
        <v>65</v>
      </c>
      <c r="C43" s="660" t="s">
        <v>2193</v>
      </c>
      <c r="D43" s="660"/>
      <c r="E43" s="48" t="s">
        <v>0</v>
      </c>
      <c r="F43" s="519" t="str">
        <f>IF(AND(ISNUMBER(F41), ISNUMBER(F42)),F41-F42,"")</f>
        <v/>
      </c>
      <c r="G43" s="114" t="s">
        <v>112</v>
      </c>
      <c r="H43" s="40"/>
      <c r="I43" s="40"/>
    </row>
    <row r="44" spans="1:16" s="1" customFormat="1" ht="49.5" customHeight="1" thickBot="1" x14ac:dyDescent="0.3">
      <c r="A44" s="7"/>
      <c r="B44" s="94" t="s">
        <v>116</v>
      </c>
      <c r="C44" s="661" t="s">
        <v>2206</v>
      </c>
      <c r="D44" s="661"/>
      <c r="E44" s="97" t="s">
        <v>0</v>
      </c>
      <c r="F44" s="522" t="str">
        <f>IF(AND(ISNUMBER(F43),ISNUMBER(F34)), F43+F34,"")</f>
        <v/>
      </c>
      <c r="G44" s="115" t="s">
        <v>112</v>
      </c>
      <c r="H44" s="165"/>
      <c r="I44" s="40"/>
    </row>
    <row r="45" spans="1:16" ht="10.35" customHeight="1" x14ac:dyDescent="0.25">
      <c r="F45" s="317"/>
    </row>
    <row r="46" spans="1:16" s="1" customFormat="1" ht="39.75" customHeight="1" x14ac:dyDescent="0.25">
      <c r="A46" s="6"/>
      <c r="B46" s="680" t="s">
        <v>124</v>
      </c>
      <c r="C46" s="680"/>
      <c r="D46" s="680"/>
      <c r="E46" s="680"/>
      <c r="F46" s="680"/>
      <c r="G46" s="680"/>
      <c r="H46" s="25"/>
      <c r="I46" s="2"/>
    </row>
    <row r="47" spans="1:16" s="1" customFormat="1" ht="18.75" x14ac:dyDescent="0.3">
      <c r="A47" s="6"/>
      <c r="B47" s="49"/>
      <c r="C47" s="51"/>
      <c r="D47" s="51"/>
      <c r="E47" s="51"/>
      <c r="F47" s="52"/>
      <c r="G47" s="74" t="s">
        <v>8989</v>
      </c>
      <c r="H47" s="166"/>
      <c r="I47" s="2"/>
    </row>
    <row r="48" spans="1:16" ht="10.35" customHeight="1" x14ac:dyDescent="0.25">
      <c r="H48" s="4"/>
      <c r="I48" s="4"/>
    </row>
    <row r="49" spans="1:9" ht="15.75" x14ac:dyDescent="0.25">
      <c r="B49" s="67" t="s">
        <v>1649</v>
      </c>
      <c r="C49" s="45"/>
      <c r="D49" s="45"/>
      <c r="E49" s="45"/>
      <c r="F49" s="45"/>
      <c r="G49" s="45"/>
      <c r="H49" s="45"/>
      <c r="I49" s="45"/>
    </row>
    <row r="50" spans="1:9" ht="10.35" customHeight="1" x14ac:dyDescent="0.25">
      <c r="B50" s="45"/>
      <c r="C50" s="45"/>
      <c r="D50" s="45"/>
      <c r="E50" s="45"/>
      <c r="F50" s="45"/>
      <c r="G50" s="45"/>
      <c r="H50" s="167"/>
      <c r="I50" s="45"/>
    </row>
    <row r="51" spans="1:9" ht="39.75" customHeight="1" x14ac:dyDescent="0.25">
      <c r="B51" s="653" t="s">
        <v>1661</v>
      </c>
      <c r="C51" s="653"/>
      <c r="D51" s="653"/>
      <c r="E51" s="653"/>
      <c r="F51" s="653"/>
      <c r="G51" s="653"/>
      <c r="H51" s="70"/>
      <c r="I51" s="70"/>
    </row>
    <row r="52" spans="1:9" ht="10.35" customHeight="1" x14ac:dyDescent="0.25">
      <c r="B52" s="45"/>
      <c r="C52" s="45"/>
      <c r="D52" s="45"/>
      <c r="E52" s="45"/>
      <c r="F52" s="45"/>
      <c r="G52" s="45"/>
      <c r="H52" s="45"/>
      <c r="I52" s="45"/>
    </row>
    <row r="53" spans="1:9" ht="33.75" customHeight="1" x14ac:dyDescent="0.25">
      <c r="B53" s="654" t="s">
        <v>1597</v>
      </c>
      <c r="C53" s="654"/>
      <c r="D53" s="654"/>
      <c r="E53" s="654"/>
      <c r="F53" s="654"/>
      <c r="G53" s="654"/>
      <c r="H53" s="45"/>
      <c r="I53" s="45"/>
    </row>
    <row r="54" spans="1:9" ht="10.35" customHeight="1" x14ac:dyDescent="0.25">
      <c r="B54" s="45"/>
      <c r="C54" s="45"/>
      <c r="D54" s="45"/>
      <c r="E54" s="45"/>
      <c r="F54" s="45"/>
      <c r="G54" s="45"/>
      <c r="H54" s="45"/>
      <c r="I54" s="45"/>
    </row>
    <row r="55" spans="1:9" s="13" customFormat="1" ht="80.099999999999994" customHeight="1" x14ac:dyDescent="0.25">
      <c r="A55" s="15"/>
      <c r="B55" s="127" t="str">
        <f>+'Master translation 1'!$Q$11</f>
        <v>Field ID</v>
      </c>
      <c r="C55" s="623" t="str">
        <f>+'Master translation 1'!$Q$12</f>
        <v>Field</v>
      </c>
      <c r="D55" s="624"/>
      <c r="E55" s="365" t="s">
        <v>409</v>
      </c>
      <c r="F55" s="128" t="str">
        <f>+'Master translation 1'!$Q$14</f>
        <v>Value</v>
      </c>
      <c r="G55" s="365" t="str">
        <f>+'Master translation 1'!$Q$15</f>
        <v>Link to definitions &amp; guidance to apply</v>
      </c>
      <c r="H55" s="84"/>
      <c r="I55" s="84"/>
    </row>
    <row r="56" spans="1:9" s="1" customFormat="1" ht="50.1" customHeight="1" x14ac:dyDescent="0.25">
      <c r="A56" s="7"/>
      <c r="B56" s="73" t="s">
        <v>48</v>
      </c>
      <c r="C56" s="642" t="str">
        <f>+'2. Basic annual contribution'!C39:D39</f>
        <v>Liabilities arising from all derivative contracts (excluding credit derivatives) valued in accordance with the leverage ratio methodology</v>
      </c>
      <c r="D56" s="643"/>
      <c r="E56" s="48" t="s">
        <v>0</v>
      </c>
      <c r="F56" s="521" t="str">
        <f>IF(ISBLANK('2. Basic annual contribution'!$F$39),"",'2. Basic annual contribution'!$F$39)</f>
        <v/>
      </c>
      <c r="G56" s="111" t="s">
        <v>112</v>
      </c>
      <c r="H56" s="83"/>
      <c r="I56" s="83"/>
    </row>
    <row r="57" spans="1:9" s="1" customFormat="1" ht="32.1" customHeight="1" x14ac:dyDescent="0.25">
      <c r="A57" s="7"/>
      <c r="B57" s="76" t="s">
        <v>66</v>
      </c>
      <c r="C57" s="663" t="s">
        <v>2220</v>
      </c>
      <c r="D57" s="664"/>
      <c r="E57" s="71" t="s">
        <v>11119</v>
      </c>
      <c r="F57" s="520"/>
      <c r="G57" s="111" t="s">
        <v>112</v>
      </c>
      <c r="H57" s="83"/>
      <c r="I57" s="83"/>
    </row>
    <row r="58" spans="1:9" s="1" customFormat="1" ht="33" customHeight="1" x14ac:dyDescent="0.25">
      <c r="A58" s="7"/>
      <c r="B58" s="76" t="s">
        <v>67</v>
      </c>
      <c r="C58" s="672" t="s">
        <v>2234</v>
      </c>
      <c r="D58" s="664"/>
      <c r="E58" s="48" t="s">
        <v>0</v>
      </c>
      <c r="F58" s="521" t="str">
        <f>IF(AND(ISNUMBER(F56), ISNUMBER(F57)),F56-F57,"")</f>
        <v/>
      </c>
      <c r="G58" s="111" t="s">
        <v>112</v>
      </c>
      <c r="H58" s="83"/>
      <c r="I58" s="83"/>
    </row>
    <row r="59" spans="1:9" s="1" customFormat="1" ht="32.85" customHeight="1" x14ac:dyDescent="0.25">
      <c r="A59" s="7"/>
      <c r="B59" s="76" t="s">
        <v>68</v>
      </c>
      <c r="C59" s="642" t="s">
        <v>2142</v>
      </c>
      <c r="D59" s="643"/>
      <c r="E59" s="98">
        <v>0</v>
      </c>
      <c r="F59" s="516" t="str">
        <f>IF(AND(ISNUMBER('2. Basic annual contribution'!$F$39),ISNUMBER('2. Basic annual contribution'!$F$43)),IF('2. Basic annual contribution'!$F$39&lt;&gt;0,'2. Basic annual contribution'!$F$43/'2. Basic annual contribution'!$F$39,0),"")</f>
        <v/>
      </c>
      <c r="G59" s="111" t="s">
        <v>112</v>
      </c>
      <c r="H59" s="83"/>
      <c r="I59" s="83"/>
    </row>
    <row r="60" spans="1:9" s="1" customFormat="1" ht="49.35" customHeight="1" x14ac:dyDescent="0.25">
      <c r="A60" s="7"/>
      <c r="B60" s="76" t="s">
        <v>69</v>
      </c>
      <c r="C60" s="642" t="s">
        <v>2248</v>
      </c>
      <c r="D60" s="643"/>
      <c r="E60" s="47" t="s">
        <v>0</v>
      </c>
      <c r="F60" s="521" t="str">
        <f>IF(AND(ISNUMBER(F59), ISNUMBER(F57)),F57*F59,"")</f>
        <v/>
      </c>
      <c r="G60" s="111" t="s">
        <v>112</v>
      </c>
      <c r="H60" s="83"/>
      <c r="I60" s="83"/>
    </row>
    <row r="61" spans="1:9" ht="10.35" customHeight="1" x14ac:dyDescent="0.25">
      <c r="B61" s="45"/>
      <c r="C61" s="45"/>
      <c r="D61" s="45"/>
      <c r="E61" s="45"/>
      <c r="F61" s="45"/>
      <c r="G61" s="45"/>
      <c r="H61" s="45"/>
      <c r="I61" s="45"/>
    </row>
    <row r="62" spans="1:9" ht="15.75" x14ac:dyDescent="0.25">
      <c r="B62" s="33" t="s">
        <v>1677</v>
      </c>
      <c r="C62" s="45"/>
      <c r="D62" s="45"/>
      <c r="E62" s="45"/>
      <c r="F62" s="45"/>
      <c r="G62" s="45"/>
      <c r="H62" s="45"/>
      <c r="I62" s="45"/>
    </row>
    <row r="63" spans="1:9" ht="10.35" customHeight="1" x14ac:dyDescent="0.25">
      <c r="B63" s="45"/>
      <c r="C63" s="45"/>
      <c r="D63" s="45"/>
      <c r="E63" s="45"/>
      <c r="F63" s="45"/>
      <c r="G63" s="45"/>
      <c r="H63" s="45"/>
      <c r="I63" s="45"/>
    </row>
    <row r="64" spans="1:9" ht="32.1" customHeight="1" x14ac:dyDescent="0.25">
      <c r="B64" s="667" t="s">
        <v>1689</v>
      </c>
      <c r="C64" s="667"/>
      <c r="D64" s="667"/>
      <c r="E64" s="667"/>
      <c r="F64" s="667"/>
      <c r="G64" s="667"/>
      <c r="H64" s="90"/>
      <c r="I64" s="90"/>
    </row>
    <row r="65" spans="1:9" ht="10.35" customHeight="1" x14ac:dyDescent="0.25">
      <c r="B65" s="45"/>
      <c r="C65" s="45"/>
      <c r="D65" s="45"/>
      <c r="E65" s="45"/>
      <c r="F65" s="45"/>
      <c r="G65" s="45"/>
      <c r="H65" s="45"/>
      <c r="I65" s="45"/>
    </row>
    <row r="66" spans="1:9" s="13" customFormat="1" ht="80.099999999999994" customHeight="1" x14ac:dyDescent="0.25">
      <c r="A66" s="15"/>
      <c r="B66" s="127" t="str">
        <f>+'Master translation 1'!$Q$11</f>
        <v>Field ID</v>
      </c>
      <c r="C66" s="623" t="str">
        <f>+'Master translation 1'!$Q$12</f>
        <v>Field</v>
      </c>
      <c r="D66" s="624"/>
      <c r="E66" s="365" t="s">
        <v>409</v>
      </c>
      <c r="F66" s="128" t="str">
        <f>+'Master translation 1'!$Q$14</f>
        <v>Value</v>
      </c>
      <c r="G66" s="365" t="str">
        <f>+'Master translation 1'!$Q$15</f>
        <v>Link to definitions &amp; guidance to apply</v>
      </c>
      <c r="H66" s="84"/>
      <c r="I66" s="84"/>
    </row>
    <row r="67" spans="1:9" s="1" customFormat="1" ht="17.100000000000001" customHeight="1" x14ac:dyDescent="0.25">
      <c r="A67" s="7"/>
      <c r="B67" s="103" t="s">
        <v>70</v>
      </c>
      <c r="C67" s="662" t="s">
        <v>2262</v>
      </c>
      <c r="D67" s="662"/>
      <c r="E67" s="71" t="s">
        <v>11119</v>
      </c>
      <c r="F67" s="520"/>
      <c r="G67" s="111" t="s">
        <v>112</v>
      </c>
      <c r="H67" s="83"/>
      <c r="I67" s="83"/>
    </row>
    <row r="68" spans="1:9" s="1" customFormat="1" ht="17.850000000000001" customHeight="1" x14ac:dyDescent="0.25">
      <c r="A68" s="7"/>
      <c r="B68" s="103" t="s">
        <v>71</v>
      </c>
      <c r="C68" s="658" t="s">
        <v>2180</v>
      </c>
      <c r="D68" s="659"/>
      <c r="E68" s="71" t="s">
        <v>11119</v>
      </c>
      <c r="F68" s="520"/>
      <c r="G68" s="111" t="s">
        <v>112</v>
      </c>
      <c r="H68" s="83"/>
      <c r="I68" s="83"/>
    </row>
    <row r="69" spans="1:9" s="1" customFormat="1" ht="33.6" customHeight="1" thickBot="1" x14ac:dyDescent="0.3">
      <c r="A69" s="7"/>
      <c r="B69" s="73" t="s">
        <v>72</v>
      </c>
      <c r="C69" s="660" t="s">
        <v>2193</v>
      </c>
      <c r="D69" s="660"/>
      <c r="E69" s="47" t="s">
        <v>0</v>
      </c>
      <c r="F69" s="521" t="str">
        <f>IF(AND(ISNUMBER(F67),ISNUMBER(F68)),F67-F68,"")</f>
        <v/>
      </c>
      <c r="G69" s="114" t="s">
        <v>112</v>
      </c>
      <c r="H69" s="83"/>
      <c r="I69" s="83"/>
    </row>
    <row r="70" spans="1:9" s="1" customFormat="1" ht="32.1" customHeight="1" thickBot="1" x14ac:dyDescent="0.3">
      <c r="A70" s="7"/>
      <c r="B70" s="94" t="s">
        <v>117</v>
      </c>
      <c r="C70" s="661" t="s">
        <v>2278</v>
      </c>
      <c r="D70" s="674"/>
      <c r="E70" s="97" t="s">
        <v>0</v>
      </c>
      <c r="F70" s="522" t="str">
        <f>IF(AND(ISNUMBER(F69),ISNUMBER(F60)),F69+F60,"")</f>
        <v/>
      </c>
      <c r="G70" s="115" t="s">
        <v>112</v>
      </c>
      <c r="H70" s="165"/>
      <c r="I70" s="83"/>
    </row>
    <row r="71" spans="1:9" s="1" customFormat="1" ht="10.35" customHeight="1" x14ac:dyDescent="0.25">
      <c r="A71" s="7"/>
      <c r="B71" s="17"/>
      <c r="C71" s="21"/>
      <c r="D71" s="21"/>
      <c r="E71" s="29"/>
      <c r="F71" s="22"/>
      <c r="G71" s="21"/>
      <c r="H71" s="30"/>
      <c r="I71" s="30"/>
    </row>
    <row r="72" spans="1:9" s="1" customFormat="1" ht="36.75" customHeight="1" x14ac:dyDescent="0.25">
      <c r="A72" s="6"/>
      <c r="B72" s="679" t="s">
        <v>125</v>
      </c>
      <c r="C72" s="679"/>
      <c r="D72" s="679"/>
      <c r="E72" s="679"/>
      <c r="F72" s="679"/>
      <c r="G72" s="679"/>
      <c r="H72" s="25"/>
      <c r="I72" s="2"/>
    </row>
    <row r="73" spans="1:9" s="1" customFormat="1" ht="18.75" x14ac:dyDescent="0.3">
      <c r="A73" s="6"/>
      <c r="B73" s="49"/>
      <c r="C73" s="51"/>
      <c r="D73" s="51"/>
      <c r="E73" s="51"/>
      <c r="F73" s="52"/>
      <c r="G73" s="74" t="s">
        <v>8990</v>
      </c>
      <c r="H73" s="166"/>
      <c r="I73" s="2"/>
    </row>
    <row r="74" spans="1:9" ht="10.35" customHeight="1" x14ac:dyDescent="0.25"/>
    <row r="75" spans="1:9" ht="30" customHeight="1" x14ac:dyDescent="0.25">
      <c r="B75" s="655" t="s">
        <v>1716</v>
      </c>
      <c r="C75" s="655"/>
      <c r="D75" s="655"/>
      <c r="E75" s="655"/>
      <c r="F75" s="655"/>
      <c r="G75" s="655"/>
      <c r="H75" s="91"/>
      <c r="I75" s="91"/>
    </row>
    <row r="76" spans="1:9" ht="10.35" customHeight="1" x14ac:dyDescent="0.25">
      <c r="B76" s="472"/>
      <c r="C76" s="472"/>
      <c r="D76" s="472"/>
      <c r="E76" s="472"/>
      <c r="F76" s="472"/>
      <c r="G76" s="472"/>
      <c r="H76" s="45"/>
      <c r="I76" s="45"/>
    </row>
    <row r="77" spans="1:9" ht="27.75" customHeight="1" x14ac:dyDescent="0.25">
      <c r="B77" s="653" t="s">
        <v>1729</v>
      </c>
      <c r="C77" s="653"/>
      <c r="D77" s="653"/>
      <c r="E77" s="653"/>
      <c r="F77" s="653"/>
      <c r="G77" s="653"/>
      <c r="H77" s="70"/>
      <c r="I77" s="70"/>
    </row>
    <row r="78" spans="1:9" ht="10.35" customHeight="1" x14ac:dyDescent="0.25">
      <c r="B78" s="406"/>
      <c r="C78" s="406"/>
      <c r="D78" s="406"/>
      <c r="E78" s="406"/>
      <c r="F78" s="406"/>
      <c r="G78" s="406"/>
    </row>
    <row r="79" spans="1:9" ht="30" customHeight="1" x14ac:dyDescent="0.25">
      <c r="B79" s="654" t="s">
        <v>1597</v>
      </c>
      <c r="C79" s="654"/>
      <c r="D79" s="654"/>
      <c r="E79" s="654"/>
      <c r="F79" s="654"/>
      <c r="G79" s="654"/>
    </row>
    <row r="80" spans="1:9" ht="10.35" customHeight="1" x14ac:dyDescent="0.25"/>
    <row r="81" spans="1:9" s="13" customFormat="1" ht="80.099999999999994" customHeight="1" x14ac:dyDescent="0.25">
      <c r="A81" s="15"/>
      <c r="B81" s="127" t="str">
        <f>+'Master translation 1'!$Q$11</f>
        <v>Field ID</v>
      </c>
      <c r="C81" s="623" t="str">
        <f>+'Master translation 1'!$Q$12</f>
        <v>Field</v>
      </c>
      <c r="D81" s="624"/>
      <c r="E81" s="365" t="s">
        <v>409</v>
      </c>
      <c r="F81" s="128" t="str">
        <f>+'Master translation 1'!$Q$14</f>
        <v>Value</v>
      </c>
      <c r="G81" s="365" t="str">
        <f>+'Master translation 1'!$Q$15</f>
        <v>Link to definitions &amp; guidance to apply</v>
      </c>
      <c r="H81" s="84"/>
      <c r="I81" s="84"/>
    </row>
    <row r="82" spans="1:9" s="1" customFormat="1" ht="48" customHeight="1" x14ac:dyDescent="0.25">
      <c r="A82" s="7"/>
      <c r="B82" s="73" t="s">
        <v>48</v>
      </c>
      <c r="C82" s="642" t="str">
        <f>+'2. Basic annual contribution'!C39:D39</f>
        <v>Liabilities arising from all derivative contracts (excluding credit derivatives) valued in accordance with the leverage ratio methodology</v>
      </c>
      <c r="D82" s="643"/>
      <c r="E82" s="47" t="s">
        <v>0</v>
      </c>
      <c r="F82" s="521" t="str">
        <f>IF(ISBLANK('2. Basic annual contribution'!$F$39),"",'2. Basic annual contribution'!$F$39)</f>
        <v/>
      </c>
      <c r="G82" s="111" t="s">
        <v>112</v>
      </c>
      <c r="H82" s="40"/>
      <c r="I82" s="40"/>
    </row>
    <row r="83" spans="1:9" s="1" customFormat="1" ht="33" customHeight="1" x14ac:dyDescent="0.25">
      <c r="A83" s="7"/>
      <c r="B83" s="78" t="s">
        <v>73</v>
      </c>
      <c r="C83" s="663" t="s">
        <v>2292</v>
      </c>
      <c r="D83" s="664"/>
      <c r="E83" s="71" t="s">
        <v>11119</v>
      </c>
      <c r="F83" s="520"/>
      <c r="G83" s="111" t="s">
        <v>112</v>
      </c>
      <c r="H83" s="40"/>
      <c r="I83" s="40"/>
    </row>
    <row r="84" spans="1:9" s="1" customFormat="1" ht="49.35" customHeight="1" x14ac:dyDescent="0.25">
      <c r="A84" s="7"/>
      <c r="B84" s="78" t="s">
        <v>74</v>
      </c>
      <c r="C84" s="672" t="s">
        <v>2306</v>
      </c>
      <c r="D84" s="664"/>
      <c r="E84" s="47" t="s">
        <v>0</v>
      </c>
      <c r="F84" s="521" t="str">
        <f>IF(AND(ISNUMBER(F82),ISNUMBER(F83)),F82-F83,"")</f>
        <v/>
      </c>
      <c r="G84" s="111" t="s">
        <v>112</v>
      </c>
      <c r="H84" s="40"/>
      <c r="I84" s="40"/>
    </row>
    <row r="85" spans="1:9" s="1" customFormat="1" ht="33.6" customHeight="1" x14ac:dyDescent="0.25">
      <c r="A85" s="7"/>
      <c r="B85" s="78" t="s">
        <v>75</v>
      </c>
      <c r="C85" s="642" t="s">
        <v>2142</v>
      </c>
      <c r="D85" s="643"/>
      <c r="E85" s="98">
        <v>0</v>
      </c>
      <c r="F85" s="516" t="str">
        <f>IF(AND(ISNUMBER('2. Basic annual contribution'!$F$39),ISNUMBER('2. Basic annual contribution'!$F$43)),IF('2. Basic annual contribution'!$F$39&lt;&gt;0,'2. Basic annual contribution'!$F$43/'2. Basic annual contribution'!$F$39,0),"")</f>
        <v/>
      </c>
      <c r="G85" s="111" t="s">
        <v>112</v>
      </c>
      <c r="H85" s="40"/>
      <c r="I85" s="40"/>
    </row>
    <row r="86" spans="1:9" s="1" customFormat="1" ht="48" customHeight="1" x14ac:dyDescent="0.25">
      <c r="A86" s="7"/>
      <c r="B86" s="78" t="s">
        <v>76</v>
      </c>
      <c r="C86" s="642" t="s">
        <v>2320</v>
      </c>
      <c r="D86" s="643"/>
      <c r="E86" s="47" t="s">
        <v>0</v>
      </c>
      <c r="F86" s="521" t="str">
        <f>IF(AND(ISNUMBER(F83),ISNUMBER(F85)),F83*F85,"")</f>
        <v/>
      </c>
      <c r="G86" s="111" t="s">
        <v>112</v>
      </c>
      <c r="H86" s="40"/>
      <c r="I86" s="40"/>
    </row>
    <row r="87" spans="1:9" ht="10.35" customHeight="1" x14ac:dyDescent="0.25">
      <c r="B87" s="45"/>
      <c r="C87" s="45"/>
      <c r="D87" s="45"/>
      <c r="E87" s="45"/>
      <c r="F87" s="45"/>
      <c r="G87" s="45"/>
      <c r="H87" s="45"/>
      <c r="I87" s="45"/>
    </row>
    <row r="88" spans="1:9" ht="15.75" x14ac:dyDescent="0.25">
      <c r="B88" s="33" t="s">
        <v>1744</v>
      </c>
      <c r="C88" s="45"/>
      <c r="D88" s="45"/>
      <c r="E88" s="45"/>
      <c r="F88" s="45"/>
      <c r="G88" s="45"/>
      <c r="H88" s="45"/>
      <c r="I88" s="45"/>
    </row>
    <row r="89" spans="1:9" ht="10.35" customHeight="1" x14ac:dyDescent="0.25">
      <c r="B89" s="33"/>
      <c r="C89" s="45"/>
      <c r="D89" s="45"/>
      <c r="E89" s="45"/>
      <c r="F89" s="45"/>
      <c r="G89" s="45"/>
      <c r="H89" s="45"/>
      <c r="I89" s="45"/>
    </row>
    <row r="90" spans="1:9" ht="32.1" customHeight="1" x14ac:dyDescent="0.25">
      <c r="B90" s="651" t="s">
        <v>1757</v>
      </c>
      <c r="C90" s="651"/>
      <c r="D90" s="651"/>
      <c r="E90" s="651"/>
      <c r="F90" s="651"/>
      <c r="G90" s="651"/>
      <c r="H90" s="90"/>
      <c r="I90" s="90"/>
    </row>
    <row r="91" spans="1:9" ht="10.35" customHeight="1" x14ac:dyDescent="0.25">
      <c r="B91" s="163"/>
      <c r="C91" s="163"/>
      <c r="D91" s="163"/>
      <c r="E91" s="163"/>
      <c r="F91" s="163"/>
      <c r="G91" s="163"/>
      <c r="H91" s="163"/>
      <c r="I91" s="163"/>
    </row>
    <row r="92" spans="1:9" s="13" customFormat="1" ht="80.099999999999994" customHeight="1" x14ac:dyDescent="0.25">
      <c r="A92" s="15"/>
      <c r="B92" s="127" t="str">
        <f>+'Master translation 1'!$Q$11</f>
        <v>Field ID</v>
      </c>
      <c r="C92" s="623" t="str">
        <f>+'Master translation 1'!$Q$12</f>
        <v>Field</v>
      </c>
      <c r="D92" s="624"/>
      <c r="E92" s="365" t="s">
        <v>409</v>
      </c>
      <c r="F92" s="128" t="str">
        <f>+'Master translation 1'!$Q$14</f>
        <v>Value</v>
      </c>
      <c r="G92" s="365" t="str">
        <f>+'Master translation 1'!$Q$15</f>
        <v>Link to definitions &amp; guidance to apply</v>
      </c>
      <c r="H92" s="85"/>
      <c r="I92" s="85"/>
    </row>
    <row r="93" spans="1:9" s="1" customFormat="1" ht="32.1" customHeight="1" x14ac:dyDescent="0.25">
      <c r="A93" s="7"/>
      <c r="B93" s="78" t="s">
        <v>77</v>
      </c>
      <c r="C93" s="662" t="s">
        <v>2334</v>
      </c>
      <c r="D93" s="662"/>
      <c r="E93" s="71" t="s">
        <v>11119</v>
      </c>
      <c r="F93" s="520"/>
      <c r="G93" s="111" t="s">
        <v>112</v>
      </c>
      <c r="H93" s="41"/>
      <c r="I93" s="41"/>
    </row>
    <row r="94" spans="1:9" s="1" customFormat="1" ht="15.75" x14ac:dyDescent="0.25">
      <c r="A94" s="7"/>
      <c r="B94" s="78" t="s">
        <v>78</v>
      </c>
      <c r="C94" s="658" t="s">
        <v>2180</v>
      </c>
      <c r="D94" s="659"/>
      <c r="E94" s="71" t="s">
        <v>11119</v>
      </c>
      <c r="F94" s="520"/>
      <c r="G94" s="111" t="s">
        <v>112</v>
      </c>
      <c r="H94" s="41"/>
      <c r="I94" s="41"/>
    </row>
    <row r="95" spans="1:9" s="1" customFormat="1" ht="33" customHeight="1" thickBot="1" x14ac:dyDescent="0.3">
      <c r="A95" s="7"/>
      <c r="B95" s="96" t="s">
        <v>79</v>
      </c>
      <c r="C95" s="660" t="s">
        <v>2193</v>
      </c>
      <c r="D95" s="660"/>
      <c r="E95" s="47" t="s">
        <v>0</v>
      </c>
      <c r="F95" s="521" t="str">
        <f>IF(AND(ISNUMBER(F93),ISNUMBER(F94)),F93-F94,"")</f>
        <v/>
      </c>
      <c r="G95" s="111" t="s">
        <v>112</v>
      </c>
      <c r="H95" s="41"/>
      <c r="I95" s="41"/>
    </row>
    <row r="96" spans="1:9" s="1" customFormat="1" ht="50.1" customHeight="1" thickBot="1" x14ac:dyDescent="0.3">
      <c r="A96" s="7"/>
      <c r="B96" s="94" t="s">
        <v>118</v>
      </c>
      <c r="C96" s="661" t="s">
        <v>2350</v>
      </c>
      <c r="D96" s="661"/>
      <c r="E96" s="97" t="s">
        <v>0</v>
      </c>
      <c r="F96" s="522" t="str">
        <f>IF(AND(ISNUMBER(F95), ISNUMBER(F86)),F95+F86, "")</f>
        <v/>
      </c>
      <c r="G96" s="115" t="s">
        <v>112</v>
      </c>
      <c r="H96" s="165"/>
      <c r="I96" s="41"/>
    </row>
    <row r="97" spans="1:9" ht="10.35" customHeight="1" x14ac:dyDescent="0.25">
      <c r="G97" s="83"/>
    </row>
    <row r="98" spans="1:9" s="1" customFormat="1" ht="18.75" x14ac:dyDescent="0.25">
      <c r="A98" s="6"/>
      <c r="B98" s="601" t="s">
        <v>1771</v>
      </c>
      <c r="C98" s="601"/>
      <c r="D98" s="601"/>
      <c r="E98" s="601"/>
      <c r="F98" s="601"/>
      <c r="G98" s="601"/>
      <c r="H98" s="25"/>
      <c r="I98" s="2"/>
    </row>
    <row r="99" spans="1:9" s="1" customFormat="1" ht="18.75" x14ac:dyDescent="0.3">
      <c r="A99" s="6"/>
      <c r="B99" s="49"/>
      <c r="C99" s="51"/>
      <c r="D99" s="51"/>
      <c r="E99" s="51"/>
      <c r="F99" s="52"/>
      <c r="G99" s="74" t="s">
        <v>8991</v>
      </c>
      <c r="H99" s="166"/>
      <c r="I99" s="2"/>
    </row>
    <row r="100" spans="1:9" ht="10.35" customHeight="1" x14ac:dyDescent="0.25"/>
    <row r="101" spans="1:9" ht="30" customHeight="1" x14ac:dyDescent="0.25">
      <c r="B101" s="655" t="s">
        <v>1786</v>
      </c>
      <c r="C101" s="655"/>
      <c r="D101" s="655"/>
      <c r="E101" s="655"/>
      <c r="F101" s="655"/>
      <c r="G101" s="655"/>
      <c r="H101" s="91"/>
      <c r="I101" s="91"/>
    </row>
    <row r="102" spans="1:9" ht="10.35" customHeight="1" x14ac:dyDescent="0.25">
      <c r="B102" s="163"/>
      <c r="C102" s="163"/>
      <c r="D102" s="163"/>
      <c r="E102" s="163"/>
      <c r="F102" s="163"/>
      <c r="G102" s="163"/>
      <c r="H102" s="163"/>
      <c r="I102" s="163"/>
    </row>
    <row r="103" spans="1:9" ht="15.75" x14ac:dyDescent="0.25">
      <c r="B103" s="70" t="s">
        <v>1799</v>
      </c>
      <c r="C103" s="70"/>
      <c r="D103" s="70"/>
      <c r="E103" s="70"/>
      <c r="F103" s="70"/>
      <c r="G103" s="70"/>
      <c r="H103" s="70"/>
      <c r="I103" s="70"/>
    </row>
    <row r="104" spans="1:9" ht="10.35" customHeight="1" x14ac:dyDescent="0.25"/>
    <row r="105" spans="1:9" ht="33.75" customHeight="1" x14ac:dyDescent="0.25">
      <c r="B105" s="651" t="s">
        <v>1597</v>
      </c>
      <c r="C105" s="651"/>
      <c r="D105" s="651"/>
      <c r="E105" s="651"/>
      <c r="F105" s="651"/>
      <c r="G105" s="651"/>
    </row>
    <row r="106" spans="1:9" ht="10.35" customHeight="1" x14ac:dyDescent="0.25"/>
    <row r="107" spans="1:9" s="13" customFormat="1" ht="80.099999999999994" customHeight="1" x14ac:dyDescent="0.25">
      <c r="A107" s="15"/>
      <c r="B107" s="127" t="str">
        <f>+'Master translation 1'!$Q$11</f>
        <v>Field ID</v>
      </c>
      <c r="C107" s="623" t="str">
        <f>+'Master translation 1'!$Q$12</f>
        <v>Field</v>
      </c>
      <c r="D107" s="624"/>
      <c r="E107" s="365" t="s">
        <v>409</v>
      </c>
      <c r="F107" s="128" t="str">
        <f>+'Master translation 1'!$Q$14</f>
        <v>Value</v>
      </c>
      <c r="G107" s="365" t="str">
        <f>+'Master translation 1'!$Q$15</f>
        <v>Link to definitions &amp; guidance to apply</v>
      </c>
      <c r="H107" s="84"/>
      <c r="I107" s="84"/>
    </row>
    <row r="108" spans="1:9" s="1" customFormat="1" ht="48" customHeight="1" x14ac:dyDescent="0.25">
      <c r="A108" s="7"/>
      <c r="B108" s="73" t="s">
        <v>48</v>
      </c>
      <c r="C108" s="642" t="str">
        <f>+'2. Basic annual contribution'!C39:D39</f>
        <v>Liabilities arising from all derivative contracts (excluding credit derivatives) valued in accordance with the leverage ratio methodology</v>
      </c>
      <c r="D108" s="643"/>
      <c r="E108" s="47" t="s">
        <v>0</v>
      </c>
      <c r="F108" s="521" t="str">
        <f>IF(ISBLANK('2. Basic annual contribution'!$F$39),"",'2. Basic annual contribution'!$F$39)</f>
        <v/>
      </c>
      <c r="G108" s="111" t="s">
        <v>112</v>
      </c>
      <c r="H108" s="83"/>
      <c r="I108" s="83"/>
    </row>
    <row r="109" spans="1:9" s="1" customFormat="1" ht="33" customHeight="1" x14ac:dyDescent="0.25">
      <c r="A109" s="7"/>
      <c r="B109" s="78" t="s">
        <v>80</v>
      </c>
      <c r="C109" s="682" t="s">
        <v>2364</v>
      </c>
      <c r="D109" s="683"/>
      <c r="E109" s="71" t="s">
        <v>11119</v>
      </c>
      <c r="F109" s="520"/>
      <c r="G109" s="111" t="s">
        <v>112</v>
      </c>
      <c r="H109" s="83"/>
      <c r="I109" s="83"/>
    </row>
    <row r="110" spans="1:9" s="1" customFormat="1" ht="48.6" customHeight="1" x14ac:dyDescent="0.25">
      <c r="A110" s="7"/>
      <c r="B110" s="78" t="s">
        <v>81</v>
      </c>
      <c r="C110" s="683" t="s">
        <v>2378</v>
      </c>
      <c r="D110" s="683"/>
      <c r="E110" s="47" t="s">
        <v>0</v>
      </c>
      <c r="F110" s="521" t="str">
        <f>IF(AND(ISNUMBER(F108), ISNUMBER(F109)),F108-F109,"")</f>
        <v/>
      </c>
      <c r="G110" s="111" t="s">
        <v>112</v>
      </c>
      <c r="H110" s="83"/>
      <c r="I110" s="83"/>
    </row>
    <row r="111" spans="1:9" s="1" customFormat="1" ht="32.85" customHeight="1" x14ac:dyDescent="0.25">
      <c r="A111" s="7"/>
      <c r="B111" s="78" t="s">
        <v>82</v>
      </c>
      <c r="C111" s="673" t="s">
        <v>2142</v>
      </c>
      <c r="D111" s="673"/>
      <c r="E111" s="98">
        <v>0</v>
      </c>
      <c r="F111" s="516" t="str">
        <f>IF(AND(ISNUMBER('2. Basic annual contribution'!$F$39),ISNUMBER('2. Basic annual contribution'!$F$43)),IF('2. Basic annual contribution'!$F$39&lt;&gt;0,'2. Basic annual contribution'!$F$43/'2. Basic annual contribution'!$F$39,0),"")</f>
        <v/>
      </c>
      <c r="G111" s="111" t="s">
        <v>112</v>
      </c>
      <c r="H111" s="83"/>
      <c r="I111" s="83"/>
    </row>
    <row r="112" spans="1:9" s="1" customFormat="1" ht="47.85" customHeight="1" x14ac:dyDescent="0.25">
      <c r="A112" s="7"/>
      <c r="B112" s="78" t="s">
        <v>83</v>
      </c>
      <c r="C112" s="673" t="s">
        <v>2392</v>
      </c>
      <c r="D112" s="673"/>
      <c r="E112" s="47" t="s">
        <v>0</v>
      </c>
      <c r="F112" s="521" t="str">
        <f>IF(AND(ISNUMBER(F109),ISNUMBER(F111)), F109*F111, "")</f>
        <v/>
      </c>
      <c r="G112" s="111" t="s">
        <v>112</v>
      </c>
      <c r="H112" s="83"/>
      <c r="I112" s="83"/>
    </row>
    <row r="113" spans="1:9" ht="10.35" customHeight="1" x14ac:dyDescent="0.25">
      <c r="B113" s="45"/>
      <c r="C113" s="45"/>
      <c r="D113" s="45"/>
      <c r="E113" s="45"/>
      <c r="F113" s="45"/>
      <c r="G113" s="45"/>
      <c r="H113" s="45"/>
      <c r="I113" s="45"/>
    </row>
    <row r="114" spans="1:9" ht="15.75" x14ac:dyDescent="0.25">
      <c r="B114" s="33" t="s">
        <v>1813</v>
      </c>
      <c r="C114" s="45"/>
      <c r="D114" s="45"/>
      <c r="E114" s="45"/>
      <c r="F114" s="45"/>
      <c r="G114" s="45"/>
      <c r="H114" s="45"/>
      <c r="I114" s="45"/>
    </row>
    <row r="115" spans="1:9" ht="10.35" customHeight="1" x14ac:dyDescent="0.25">
      <c r="B115" s="45"/>
      <c r="C115" s="45"/>
      <c r="D115" s="45"/>
      <c r="E115" s="45"/>
      <c r="F115" s="45"/>
      <c r="G115" s="45"/>
      <c r="H115" s="45"/>
      <c r="I115" s="45"/>
    </row>
    <row r="116" spans="1:9" ht="31.35" customHeight="1" x14ac:dyDescent="0.25">
      <c r="B116" s="651" t="s">
        <v>1825</v>
      </c>
      <c r="C116" s="651"/>
      <c r="D116" s="651"/>
      <c r="E116" s="651"/>
      <c r="F116" s="651"/>
      <c r="G116" s="651"/>
      <c r="H116" s="90"/>
      <c r="I116" s="90"/>
    </row>
    <row r="117" spans="1:9" ht="10.35" customHeight="1" x14ac:dyDescent="0.25">
      <c r="B117" s="45"/>
      <c r="C117" s="45"/>
      <c r="D117" s="45"/>
      <c r="E117" s="45"/>
      <c r="F117" s="45"/>
      <c r="G117" s="45"/>
      <c r="H117" s="45"/>
      <c r="I117" s="45"/>
    </row>
    <row r="118" spans="1:9" s="13" customFormat="1" ht="80.099999999999994" customHeight="1" x14ac:dyDescent="0.25">
      <c r="A118" s="15"/>
      <c r="B118" s="127" t="str">
        <f>+'Master translation 1'!$Q$11</f>
        <v>Field ID</v>
      </c>
      <c r="C118" s="623" t="str">
        <f>+'Master translation 1'!$Q$12</f>
        <v>Field</v>
      </c>
      <c r="D118" s="624"/>
      <c r="E118" s="365" t="s">
        <v>409</v>
      </c>
      <c r="F118" s="128" t="str">
        <f>+'Master translation 1'!$Q$14</f>
        <v>Value</v>
      </c>
      <c r="G118" s="365" t="str">
        <f>+'Master translation 1'!$Q$15</f>
        <v>Link to definitions &amp; guidance to apply</v>
      </c>
      <c r="H118" s="84"/>
      <c r="I118" s="84"/>
    </row>
    <row r="119" spans="1:9" s="1" customFormat="1" ht="32.85" customHeight="1" x14ac:dyDescent="0.25">
      <c r="A119" s="7"/>
      <c r="B119" s="78" t="s">
        <v>84</v>
      </c>
      <c r="C119" s="662" t="s">
        <v>2406</v>
      </c>
      <c r="D119" s="662"/>
      <c r="E119" s="71" t="s">
        <v>11119</v>
      </c>
      <c r="F119" s="520"/>
      <c r="G119" s="111" t="s">
        <v>112</v>
      </c>
      <c r="H119" s="40"/>
      <c r="I119" s="40"/>
    </row>
    <row r="120" spans="1:9" s="1" customFormat="1" ht="18" customHeight="1" x14ac:dyDescent="0.25">
      <c r="A120" s="7"/>
      <c r="B120" s="78" t="s">
        <v>85</v>
      </c>
      <c r="C120" s="658" t="s">
        <v>2180</v>
      </c>
      <c r="D120" s="659"/>
      <c r="E120" s="71" t="s">
        <v>11119</v>
      </c>
      <c r="F120" s="520"/>
      <c r="G120" s="111" t="s">
        <v>112</v>
      </c>
      <c r="H120" s="40"/>
      <c r="I120" s="40"/>
    </row>
    <row r="121" spans="1:9" s="1" customFormat="1" ht="33.6" customHeight="1" thickBot="1" x14ac:dyDescent="0.3">
      <c r="A121" s="7"/>
      <c r="B121" s="96" t="s">
        <v>86</v>
      </c>
      <c r="C121" s="660" t="s">
        <v>2193</v>
      </c>
      <c r="D121" s="660"/>
      <c r="E121" s="47" t="s">
        <v>0</v>
      </c>
      <c r="F121" s="521" t="str">
        <f>IF(AND(ISNUMBER(F119),ISNUMBER(F120)),F119-F120,"")</f>
        <v/>
      </c>
      <c r="G121" s="111" t="s">
        <v>112</v>
      </c>
      <c r="H121" s="40"/>
      <c r="I121" s="40"/>
    </row>
    <row r="122" spans="1:9" s="1" customFormat="1" ht="50.1" customHeight="1" thickBot="1" x14ac:dyDescent="0.3">
      <c r="A122" s="7"/>
      <c r="B122" s="94" t="s">
        <v>119</v>
      </c>
      <c r="C122" s="661" t="s">
        <v>2422</v>
      </c>
      <c r="D122" s="661"/>
      <c r="E122" s="97" t="s">
        <v>0</v>
      </c>
      <c r="F122" s="522" t="str">
        <f>IF(AND(ISNUMBER(F121),ISNUMBER(F112)),F121+F112,"")</f>
        <v/>
      </c>
      <c r="G122" s="115" t="s">
        <v>112</v>
      </c>
      <c r="H122" s="165"/>
      <c r="I122" s="40"/>
    </row>
    <row r="123" spans="1:9" ht="10.35" customHeight="1" x14ac:dyDescent="0.25"/>
    <row r="124" spans="1:9" s="1" customFormat="1" ht="45" customHeight="1" x14ac:dyDescent="0.25">
      <c r="A124" s="6"/>
      <c r="B124" s="602" t="s">
        <v>1839</v>
      </c>
      <c r="C124" s="602"/>
      <c r="D124" s="602"/>
      <c r="E124" s="602"/>
      <c r="F124" s="602"/>
      <c r="G124" s="602"/>
      <c r="H124" s="25"/>
      <c r="I124" s="2"/>
    </row>
    <row r="125" spans="1:9" s="1" customFormat="1" ht="18.75" x14ac:dyDescent="0.3">
      <c r="A125" s="6"/>
      <c r="B125" s="49"/>
      <c r="C125" s="51"/>
      <c r="D125" s="51"/>
      <c r="E125" s="51"/>
      <c r="F125" s="52"/>
      <c r="G125" s="74" t="s">
        <v>8992</v>
      </c>
      <c r="H125" s="166"/>
      <c r="I125" s="2"/>
    </row>
    <row r="126" spans="1:9" ht="10.35" customHeight="1" x14ac:dyDescent="0.25"/>
    <row r="127" spans="1:9" ht="15.75" x14ac:dyDescent="0.25">
      <c r="B127" s="67" t="s">
        <v>1854</v>
      </c>
      <c r="C127" s="45"/>
      <c r="D127" s="45"/>
    </row>
    <row r="128" spans="1:9" ht="10.35" customHeight="1" x14ac:dyDescent="0.25">
      <c r="B128" s="58"/>
      <c r="C128" s="45"/>
      <c r="D128" s="45"/>
    </row>
    <row r="129" spans="1:9" ht="15.75" x14ac:dyDescent="0.25">
      <c r="B129" s="33" t="s">
        <v>1867</v>
      </c>
      <c r="C129" s="45"/>
      <c r="D129" s="45"/>
    </row>
    <row r="130" spans="1:9" ht="10.35" customHeight="1" x14ac:dyDescent="0.25"/>
    <row r="131" spans="1:9" ht="30.75" customHeight="1" x14ac:dyDescent="0.25">
      <c r="B131" s="651" t="s">
        <v>1597</v>
      </c>
      <c r="C131" s="651"/>
      <c r="D131" s="651"/>
      <c r="E131" s="651"/>
      <c r="F131" s="651"/>
      <c r="G131" s="651"/>
    </row>
    <row r="132" spans="1:9" ht="10.35" customHeight="1" x14ac:dyDescent="0.25"/>
    <row r="133" spans="1:9" s="13" customFormat="1" ht="80.099999999999994" customHeight="1" x14ac:dyDescent="0.25">
      <c r="A133" s="15"/>
      <c r="B133" s="127" t="str">
        <f>+'Master translation 1'!$Q$11</f>
        <v>Field ID</v>
      </c>
      <c r="C133" s="623" t="str">
        <f>+'Master translation 1'!$Q$12</f>
        <v>Field</v>
      </c>
      <c r="D133" s="624"/>
      <c r="E133" s="365" t="s">
        <v>409</v>
      </c>
      <c r="F133" s="128" t="str">
        <f>+'Master translation 1'!$Q$14</f>
        <v>Value</v>
      </c>
      <c r="G133" s="365" t="str">
        <f>+'Master translation 1'!$Q$15</f>
        <v>Link to definitions &amp; guidance to apply</v>
      </c>
      <c r="H133" s="84"/>
      <c r="I133" s="84"/>
    </row>
    <row r="134" spans="1:9" s="1" customFormat="1" ht="49.35" customHeight="1" x14ac:dyDescent="0.25">
      <c r="A134" s="7"/>
      <c r="B134" s="73" t="s">
        <v>48</v>
      </c>
      <c r="C134" s="642" t="str">
        <f>+'2. Basic annual contribution'!C39:D39</f>
        <v>Liabilities arising from all derivative contracts (excluding credit derivatives) valued in accordance with the leverage ratio methodology</v>
      </c>
      <c r="D134" s="643"/>
      <c r="E134" s="47" t="s">
        <v>0</v>
      </c>
      <c r="F134" s="521" t="str">
        <f>IF(ISBLANK('2. Basic annual contribution'!$F$39),"",'2. Basic annual contribution'!$F$39)</f>
        <v/>
      </c>
      <c r="G134" s="111" t="s">
        <v>112</v>
      </c>
      <c r="H134" s="40"/>
      <c r="I134" s="40"/>
    </row>
    <row r="135" spans="1:9" s="1" customFormat="1" ht="41.25" customHeight="1" x14ac:dyDescent="0.25">
      <c r="A135" s="7"/>
      <c r="B135" s="77" t="s">
        <v>87</v>
      </c>
      <c r="C135" s="663" t="s">
        <v>2436</v>
      </c>
      <c r="D135" s="664"/>
      <c r="E135" s="71" t="s">
        <v>11119</v>
      </c>
      <c r="F135" s="520"/>
      <c r="G135" s="111" t="s">
        <v>112</v>
      </c>
      <c r="H135" s="86"/>
      <c r="I135" s="86"/>
    </row>
    <row r="136" spans="1:9" s="1" customFormat="1" ht="34.35" customHeight="1" x14ac:dyDescent="0.25">
      <c r="A136" s="7"/>
      <c r="B136" s="77" t="s">
        <v>88</v>
      </c>
      <c r="C136" s="672" t="s">
        <v>2450</v>
      </c>
      <c r="D136" s="664"/>
      <c r="E136" s="47" t="s">
        <v>0</v>
      </c>
      <c r="F136" s="521" t="str">
        <f>IF(AND(ISNUMBER(F134),ISNUMBER(F135)),F134-F135,"")</f>
        <v/>
      </c>
      <c r="G136" s="111" t="s">
        <v>112</v>
      </c>
      <c r="H136" s="40"/>
      <c r="I136" s="40"/>
    </row>
    <row r="137" spans="1:9" s="1" customFormat="1" ht="32.85" customHeight="1" x14ac:dyDescent="0.25">
      <c r="A137" s="7"/>
      <c r="B137" s="77" t="s">
        <v>89</v>
      </c>
      <c r="C137" s="642" t="s">
        <v>2142</v>
      </c>
      <c r="D137" s="643"/>
      <c r="E137" s="98">
        <v>0</v>
      </c>
      <c r="F137" s="516" t="str">
        <f>IF(AND(ISNUMBER('2. Basic annual contribution'!$F$39),ISNUMBER('2. Basic annual contribution'!$F$43)),IF('2. Basic annual contribution'!$F$39&lt;&gt;0,'2. Basic annual contribution'!$F$43/'2. Basic annual contribution'!$F$39,0),"")</f>
        <v/>
      </c>
      <c r="G137" s="111" t="s">
        <v>112</v>
      </c>
      <c r="H137" s="40"/>
      <c r="I137" s="40"/>
    </row>
    <row r="138" spans="1:9" s="1" customFormat="1" ht="49.35" customHeight="1" x14ac:dyDescent="0.25">
      <c r="A138" s="7"/>
      <c r="B138" s="77" t="s">
        <v>90</v>
      </c>
      <c r="C138" s="642" t="s">
        <v>2463</v>
      </c>
      <c r="D138" s="643"/>
      <c r="E138" s="47" t="s">
        <v>0</v>
      </c>
      <c r="F138" s="521" t="str">
        <f>IF(AND(ISNUMBER(F135),ISNUMBER(F137)),F135*F137,"")</f>
        <v/>
      </c>
      <c r="G138" s="111" t="s">
        <v>112</v>
      </c>
      <c r="H138" s="40"/>
      <c r="I138" s="40"/>
    </row>
    <row r="139" spans="1:9" ht="10.35" customHeight="1" x14ac:dyDescent="0.25">
      <c r="B139" s="45"/>
      <c r="C139" s="45"/>
      <c r="D139" s="45"/>
      <c r="E139" s="45"/>
      <c r="F139" s="45"/>
      <c r="G139" s="45"/>
      <c r="H139" s="45"/>
      <c r="I139" s="45"/>
    </row>
    <row r="140" spans="1:9" ht="15.75" x14ac:dyDescent="0.25">
      <c r="B140" s="33" t="s">
        <v>1881</v>
      </c>
      <c r="C140" s="45"/>
      <c r="D140" s="45"/>
      <c r="E140" s="45"/>
      <c r="F140" s="45"/>
      <c r="G140" s="45"/>
      <c r="H140" s="45"/>
      <c r="I140" s="45"/>
    </row>
    <row r="141" spans="1:9" ht="10.35" customHeight="1" x14ac:dyDescent="0.25">
      <c r="B141" s="45"/>
      <c r="C141" s="45"/>
      <c r="D141" s="45"/>
      <c r="E141" s="45"/>
      <c r="F141" s="45"/>
      <c r="G141" s="45"/>
      <c r="H141" s="45"/>
      <c r="I141" s="45"/>
    </row>
    <row r="142" spans="1:9" ht="30.75" customHeight="1" x14ac:dyDescent="0.25">
      <c r="B142" s="651" t="s">
        <v>140</v>
      </c>
      <c r="C142" s="651"/>
      <c r="D142" s="651"/>
      <c r="E142" s="651"/>
      <c r="F142" s="651"/>
      <c r="G142" s="651"/>
      <c r="H142" s="99"/>
      <c r="I142" s="99"/>
    </row>
    <row r="143" spans="1:9" ht="10.35" customHeight="1" x14ac:dyDescent="0.25">
      <c r="B143" s="45"/>
      <c r="C143" s="45"/>
      <c r="D143" s="45"/>
      <c r="E143" s="45"/>
      <c r="F143" s="45"/>
      <c r="G143" s="45"/>
      <c r="H143" s="45"/>
      <c r="I143" s="45"/>
    </row>
    <row r="144" spans="1:9" s="13" customFormat="1" ht="80.099999999999994" customHeight="1" x14ac:dyDescent="0.25">
      <c r="A144" s="15"/>
      <c r="B144" s="127" t="str">
        <f>+'Master translation 1'!$Q$11</f>
        <v>Field ID</v>
      </c>
      <c r="C144" s="623" t="str">
        <f>+'Master translation 1'!$Q$12</f>
        <v>Field</v>
      </c>
      <c r="D144" s="624"/>
      <c r="E144" s="365" t="s">
        <v>409</v>
      </c>
      <c r="F144" s="128" t="str">
        <f>+'Master translation 1'!$Q$14</f>
        <v>Value</v>
      </c>
      <c r="G144" s="365" t="str">
        <f>+'Master translation 1'!$Q$15</f>
        <v>Link to definitions &amp; guidance to apply</v>
      </c>
      <c r="H144" s="84"/>
      <c r="I144" s="84"/>
    </row>
    <row r="145" spans="1:9" s="1" customFormat="1" ht="15.75" x14ac:dyDescent="0.25">
      <c r="A145" s="7"/>
      <c r="B145" s="75" t="s">
        <v>91</v>
      </c>
      <c r="C145" s="621" t="s">
        <v>2477</v>
      </c>
      <c r="D145" s="622"/>
      <c r="E145" s="71" t="s">
        <v>11119</v>
      </c>
      <c r="F145" s="520"/>
      <c r="G145" s="111" t="s">
        <v>112</v>
      </c>
      <c r="H145" s="40"/>
      <c r="I145" s="40"/>
    </row>
    <row r="146" spans="1:9" s="1" customFormat="1" ht="18" customHeight="1" x14ac:dyDescent="0.25">
      <c r="A146" s="7"/>
      <c r="B146" s="75" t="s">
        <v>92</v>
      </c>
      <c r="C146" s="671" t="s">
        <v>2180</v>
      </c>
      <c r="D146" s="631"/>
      <c r="E146" s="71" t="s">
        <v>11119</v>
      </c>
      <c r="F146" s="520"/>
      <c r="G146" s="111" t="s">
        <v>112</v>
      </c>
      <c r="H146" s="40"/>
      <c r="I146" s="40"/>
    </row>
    <row r="147" spans="1:9" s="1" customFormat="1" ht="32.85" customHeight="1" x14ac:dyDescent="0.25">
      <c r="A147" s="7"/>
      <c r="B147" s="75" t="s">
        <v>93</v>
      </c>
      <c r="C147" s="672" t="s">
        <v>2193</v>
      </c>
      <c r="D147" s="664"/>
      <c r="E147" s="47" t="s">
        <v>0</v>
      </c>
      <c r="F147" s="521" t="str">
        <f>IF(AND(ISNUMBER(F145),ISNUMBER(F146)), F145-F146,"")</f>
        <v/>
      </c>
      <c r="G147" s="111" t="s">
        <v>112</v>
      </c>
      <c r="H147" s="40"/>
      <c r="I147" s="40"/>
    </row>
    <row r="148" spans="1:9" s="1" customFormat="1" ht="33.6" customHeight="1" x14ac:dyDescent="0.25">
      <c r="A148" s="7"/>
      <c r="B148" s="75" t="s">
        <v>94</v>
      </c>
      <c r="C148" s="642" t="s">
        <v>2493</v>
      </c>
      <c r="D148" s="643"/>
      <c r="E148" s="47" t="s">
        <v>0</v>
      </c>
      <c r="F148" s="521" t="str">
        <f>IF(AND(ISNUMBER(F147), ISNUMBER(F138)), F147+F138, "")</f>
        <v/>
      </c>
      <c r="G148" s="111" t="s">
        <v>112</v>
      </c>
      <c r="H148" s="40"/>
      <c r="I148" s="40"/>
    </row>
    <row r="149" spans="1:9" ht="10.35" customHeight="1" x14ac:dyDescent="0.25">
      <c r="B149" s="45"/>
      <c r="C149" s="45"/>
      <c r="D149" s="45"/>
      <c r="E149" s="45"/>
      <c r="F149" s="45"/>
      <c r="G149" s="45"/>
      <c r="H149" s="45"/>
      <c r="I149" s="45"/>
    </row>
    <row r="150" spans="1:9" ht="15.75" x14ac:dyDescent="0.25">
      <c r="B150" s="33" t="s">
        <v>1906</v>
      </c>
      <c r="C150" s="45"/>
      <c r="D150" s="45"/>
      <c r="E150" s="45"/>
      <c r="F150" s="45"/>
      <c r="G150" s="45"/>
      <c r="H150" s="45"/>
      <c r="I150" s="45"/>
    </row>
    <row r="151" spans="1:9" ht="10.35" customHeight="1" x14ac:dyDescent="0.25">
      <c r="B151" s="45"/>
      <c r="C151" s="45"/>
      <c r="D151" s="45"/>
      <c r="E151" s="45"/>
      <c r="F151" s="45"/>
      <c r="G151" s="62"/>
      <c r="H151" s="45"/>
      <c r="I151" s="45"/>
    </row>
    <row r="152" spans="1:9" ht="61.5" customHeight="1" x14ac:dyDescent="0.25">
      <c r="B152" s="651" t="s">
        <v>8983</v>
      </c>
      <c r="C152" s="651"/>
      <c r="D152" s="651"/>
      <c r="E152" s="651"/>
      <c r="F152" s="651"/>
      <c r="G152" s="651"/>
      <c r="H152" s="90"/>
      <c r="I152" s="90"/>
    </row>
    <row r="153" spans="1:9" ht="10.35" customHeight="1" x14ac:dyDescent="0.25">
      <c r="B153" s="45"/>
      <c r="C153" s="45"/>
      <c r="D153" s="45"/>
      <c r="E153" s="45"/>
      <c r="F153" s="45"/>
      <c r="G153" s="62"/>
      <c r="H153" s="45"/>
      <c r="I153" s="45"/>
    </row>
    <row r="154" spans="1:9" s="13" customFormat="1" ht="80.099999999999994" customHeight="1" x14ac:dyDescent="0.25">
      <c r="A154" s="15"/>
      <c r="B154" s="127" t="str">
        <f>+'Master translation 1'!$Q$11</f>
        <v>Field ID</v>
      </c>
      <c r="C154" s="623" t="str">
        <f>+'Master translation 1'!$Q$12</f>
        <v>Field</v>
      </c>
      <c r="D154" s="624"/>
      <c r="E154" s="365" t="s">
        <v>409</v>
      </c>
      <c r="F154" s="128" t="str">
        <f>+'Master translation 1'!$Q$14</f>
        <v>Value</v>
      </c>
      <c r="G154" s="365" t="str">
        <f>+'Master translation 1'!$Q$15</f>
        <v>Link to definitions &amp; guidance to apply</v>
      </c>
      <c r="H154" s="84"/>
      <c r="I154" s="84"/>
    </row>
    <row r="155" spans="1:9" s="1" customFormat="1" ht="33.75" customHeight="1" x14ac:dyDescent="0.25">
      <c r="A155" s="7"/>
      <c r="B155" s="75" t="s">
        <v>95</v>
      </c>
      <c r="C155" s="621" t="s">
        <v>2506</v>
      </c>
      <c r="D155" s="622"/>
      <c r="E155" s="71" t="s">
        <v>11119</v>
      </c>
      <c r="F155" s="520"/>
      <c r="G155" s="111" t="s">
        <v>112</v>
      </c>
      <c r="H155" s="86"/>
      <c r="I155" s="86"/>
    </row>
    <row r="156" spans="1:9" s="1" customFormat="1" ht="17.100000000000001" customHeight="1" x14ac:dyDescent="0.25">
      <c r="A156" s="7"/>
      <c r="B156" s="75" t="s">
        <v>96</v>
      </c>
      <c r="C156" s="621" t="s">
        <v>2520</v>
      </c>
      <c r="D156" s="622"/>
      <c r="E156" s="34" t="s">
        <v>11119</v>
      </c>
      <c r="F156" s="523"/>
      <c r="G156" s="111" t="s">
        <v>112</v>
      </c>
      <c r="H156" s="40"/>
      <c r="I156" s="40"/>
    </row>
    <row r="157" spans="1:9" ht="10.35" customHeight="1" x14ac:dyDescent="0.25">
      <c r="B157" s="45"/>
      <c r="C157" s="45"/>
      <c r="D157" s="45"/>
      <c r="E157" s="45"/>
      <c r="F157" s="45"/>
      <c r="G157" s="45"/>
      <c r="H157" s="45"/>
      <c r="I157" s="45"/>
    </row>
    <row r="158" spans="1:9" ht="15.75" x14ac:dyDescent="0.25">
      <c r="B158" s="33" t="s">
        <v>1921</v>
      </c>
      <c r="C158" s="45"/>
      <c r="D158" s="45"/>
      <c r="E158" s="45"/>
      <c r="F158" s="45"/>
      <c r="G158" s="45"/>
      <c r="H158" s="45"/>
      <c r="I158" s="45"/>
    </row>
    <row r="159" spans="1:9" ht="10.35" customHeight="1" x14ac:dyDescent="0.25">
      <c r="B159" s="45"/>
      <c r="C159" s="45"/>
      <c r="D159" s="45"/>
      <c r="E159" s="45"/>
      <c r="F159" s="45"/>
      <c r="G159" s="45"/>
      <c r="H159" s="45"/>
      <c r="I159" s="45"/>
    </row>
    <row r="160" spans="1:9" ht="51.75" customHeight="1" x14ac:dyDescent="0.25">
      <c r="B160" s="651" t="s">
        <v>8984</v>
      </c>
      <c r="C160" s="651"/>
      <c r="D160" s="651"/>
      <c r="E160" s="651"/>
      <c r="F160" s="651"/>
      <c r="G160" s="651"/>
      <c r="H160" s="90"/>
      <c r="I160" s="90"/>
    </row>
    <row r="161" spans="1:255" ht="10.3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c r="CA161" s="80"/>
      <c r="CB161" s="80"/>
      <c r="CC161" s="80"/>
      <c r="CD161" s="80"/>
      <c r="CE161" s="80"/>
      <c r="CF161" s="80"/>
      <c r="CG161" s="80"/>
      <c r="CH161" s="80"/>
      <c r="CI161" s="80"/>
      <c r="CJ161" s="80"/>
      <c r="CK161" s="80"/>
      <c r="CL161" s="80"/>
      <c r="CM161" s="80"/>
      <c r="CN161" s="80"/>
      <c r="CO161" s="80"/>
      <c r="CP161" s="80"/>
      <c r="CQ161" s="80"/>
      <c r="CR161" s="80"/>
      <c r="CS161" s="80"/>
      <c r="CT161" s="80"/>
      <c r="CU161" s="80"/>
      <c r="CV161" s="80"/>
      <c r="CW161" s="80"/>
      <c r="CX161" s="80"/>
      <c r="CY161" s="80"/>
      <c r="CZ161" s="80"/>
      <c r="DA161" s="80"/>
      <c r="DB161" s="80"/>
      <c r="DC161" s="80"/>
      <c r="DD161" s="80"/>
      <c r="DE161" s="80"/>
      <c r="DF161" s="80"/>
      <c r="DG161" s="80"/>
      <c r="DH161" s="80"/>
      <c r="DI161" s="80"/>
      <c r="DJ161" s="80"/>
      <c r="DK161" s="80"/>
      <c r="DL161" s="80"/>
      <c r="DM161" s="80"/>
      <c r="DN161" s="80"/>
      <c r="DO161" s="80"/>
      <c r="DP161" s="80"/>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Q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row>
    <row r="162" spans="1:255" s="13" customFormat="1" ht="80.099999999999994" customHeight="1" thickBot="1" x14ac:dyDescent="0.3">
      <c r="A162" s="15"/>
      <c r="B162" s="127" t="str">
        <f>+'Master translation 1'!$Q$11</f>
        <v>Field ID</v>
      </c>
      <c r="C162" s="623" t="str">
        <f>+'Master translation 1'!$Q$12</f>
        <v>Field</v>
      </c>
      <c r="D162" s="624"/>
      <c r="E162" s="365" t="s">
        <v>492</v>
      </c>
      <c r="F162" s="128" t="str">
        <f>+'Master translation 1'!$Q$14</f>
        <v>Value</v>
      </c>
      <c r="G162" s="365" t="str">
        <f>+'Master translation 1'!$Q$15</f>
        <v>Link to definitions &amp; guidance to apply</v>
      </c>
      <c r="H162" s="84"/>
      <c r="I162" s="84"/>
    </row>
    <row r="163" spans="1:255" ht="49.35" customHeight="1" thickBot="1" x14ac:dyDescent="0.3">
      <c r="B163" s="95" t="s">
        <v>120</v>
      </c>
      <c r="C163" s="681" t="s">
        <v>2534</v>
      </c>
      <c r="D163" s="681"/>
      <c r="E163" s="97" t="s">
        <v>0</v>
      </c>
      <c r="F163" s="522" t="str">
        <f>IF(AND(ISNUMBER(F148), ISNUMBER(F156)), (F148+F156)/2,"")</f>
        <v/>
      </c>
      <c r="G163" s="115" t="s">
        <v>112</v>
      </c>
      <c r="H163" s="165"/>
      <c r="I163" s="40"/>
    </row>
    <row r="164" spans="1:255" ht="10.35" customHeight="1" x14ac:dyDescent="0.25"/>
    <row r="165" spans="1:255" s="4" customFormat="1" ht="18.75" customHeight="1" x14ac:dyDescent="0.25">
      <c r="B165" s="645" t="s">
        <v>1936</v>
      </c>
      <c r="C165" s="645"/>
      <c r="D165" s="645"/>
      <c r="E165" s="645"/>
      <c r="F165" s="645"/>
      <c r="G165" s="645"/>
      <c r="H165" s="92"/>
      <c r="I165" s="92"/>
    </row>
    <row r="166" spans="1:255" s="57" customFormat="1" ht="18.75" customHeight="1" x14ac:dyDescent="0.3">
      <c r="A166" s="53"/>
      <c r="B166" s="54"/>
      <c r="C166" s="55"/>
      <c r="D166" s="55"/>
      <c r="E166" s="55"/>
      <c r="F166" s="56"/>
      <c r="G166" s="74" t="s">
        <v>8993</v>
      </c>
      <c r="H166" s="166"/>
      <c r="I166" s="93"/>
    </row>
    <row r="167" spans="1:255" ht="10.35" customHeight="1" x14ac:dyDescent="0.25"/>
    <row r="168" spans="1:255" ht="15.75" x14ac:dyDescent="0.25">
      <c r="B168" s="33" t="s">
        <v>1950</v>
      </c>
      <c r="C168" s="45"/>
      <c r="D168" s="45"/>
      <c r="E168" s="45"/>
      <c r="F168" s="45"/>
      <c r="G168" s="45"/>
      <c r="H168" s="45"/>
      <c r="I168" s="45"/>
    </row>
    <row r="169" spans="1:255" ht="10.35" customHeight="1" x14ac:dyDescent="0.25">
      <c r="B169" s="45"/>
      <c r="C169" s="45"/>
      <c r="D169" s="45"/>
      <c r="E169" s="45"/>
      <c r="F169" s="45"/>
      <c r="G169" s="45"/>
      <c r="H169" s="45"/>
      <c r="I169" s="45"/>
    </row>
    <row r="170" spans="1:255" ht="36" customHeight="1" x14ac:dyDescent="0.25">
      <c r="B170" s="651" t="s">
        <v>1597</v>
      </c>
      <c r="C170" s="651"/>
      <c r="D170" s="651"/>
      <c r="E170" s="651"/>
      <c r="F170" s="651"/>
      <c r="G170" s="651"/>
      <c r="H170" s="45"/>
      <c r="I170" s="45"/>
    </row>
    <row r="171" spans="1:255" ht="10.35" customHeight="1" x14ac:dyDescent="0.25">
      <c r="B171" s="45"/>
      <c r="C171" s="45"/>
      <c r="D171" s="45"/>
      <c r="E171" s="45"/>
      <c r="F171" s="45"/>
      <c r="G171" s="45"/>
      <c r="H171" s="45"/>
      <c r="I171" s="45"/>
    </row>
    <row r="172" spans="1:255" s="13" customFormat="1" ht="80.099999999999994" customHeight="1" x14ac:dyDescent="0.25">
      <c r="A172" s="15"/>
      <c r="B172" s="127" t="str">
        <f>+'Master translation 1'!$Q$11</f>
        <v>Field ID</v>
      </c>
      <c r="C172" s="623" t="str">
        <f>+'Master translation 1'!$Q$12</f>
        <v>Field</v>
      </c>
      <c r="D172" s="624"/>
      <c r="E172" s="365" t="s">
        <v>409</v>
      </c>
      <c r="F172" s="128" t="str">
        <f>+'Master translation 1'!$Q$14</f>
        <v>Value</v>
      </c>
      <c r="G172" s="365" t="str">
        <f>+'Master translation 1'!$Q$15</f>
        <v>Link to definitions &amp; guidance to apply</v>
      </c>
      <c r="H172" s="45"/>
      <c r="I172" s="45"/>
    </row>
    <row r="173" spans="1:255" s="1" customFormat="1" ht="57.6" customHeight="1" x14ac:dyDescent="0.25">
      <c r="A173" s="7"/>
      <c r="B173" s="73" t="s">
        <v>48</v>
      </c>
      <c r="C173" s="642" t="str">
        <f>+'2. Basic annual contribution'!C39:D39</f>
        <v>Liabilities arising from all derivative contracts (excluding credit derivatives) valued in accordance with the leverage ratio methodology</v>
      </c>
      <c r="D173" s="643"/>
      <c r="E173" s="71" t="s">
        <v>11119</v>
      </c>
      <c r="F173" s="521" t="str">
        <f>IF(ISBLANK('2. Basic annual contribution'!$F$39),"",'2. Basic annual contribution'!$F$39)</f>
        <v/>
      </c>
      <c r="G173" s="111" t="s">
        <v>112</v>
      </c>
      <c r="H173" s="45"/>
      <c r="I173" s="45"/>
    </row>
    <row r="174" spans="1:255" s="1" customFormat="1" ht="20.85" customHeight="1" x14ac:dyDescent="0.25">
      <c r="A174" s="7"/>
      <c r="B174" s="103" t="s">
        <v>97</v>
      </c>
      <c r="C174" s="671" t="s">
        <v>2548</v>
      </c>
      <c r="D174" s="631"/>
      <c r="E174" s="71" t="s">
        <v>11119</v>
      </c>
      <c r="F174" s="520"/>
      <c r="G174" s="111" t="s">
        <v>112</v>
      </c>
      <c r="H174" s="45"/>
      <c r="I174" s="45"/>
    </row>
    <row r="175" spans="1:255" s="1" customFormat="1" ht="39.6" customHeight="1" x14ac:dyDescent="0.25">
      <c r="A175" s="7"/>
      <c r="B175" s="103" t="s">
        <v>98</v>
      </c>
      <c r="C175" s="630" t="s">
        <v>2562</v>
      </c>
      <c r="D175" s="631"/>
      <c r="E175" s="47" t="s">
        <v>0</v>
      </c>
      <c r="F175" s="521" t="str">
        <f>IF(AND(ISNUMBER(F173),ISNUMBER(F174)),F173-F174,"")</f>
        <v/>
      </c>
      <c r="G175" s="111" t="s">
        <v>112</v>
      </c>
      <c r="H175" s="45"/>
      <c r="I175" s="45"/>
    </row>
    <row r="176" spans="1:255" s="1" customFormat="1" ht="35.85" customHeight="1" x14ac:dyDescent="0.25">
      <c r="A176" s="7"/>
      <c r="B176" s="103" t="s">
        <v>99</v>
      </c>
      <c r="C176" s="621" t="s">
        <v>2142</v>
      </c>
      <c r="D176" s="622"/>
      <c r="E176" s="79">
        <v>0</v>
      </c>
      <c r="F176" s="516" t="str">
        <f>IF(AND(ISNUMBER('2. Basic annual contribution'!$F$39),ISNUMBER('2. Basic annual contribution'!$F$43)),IF('2. Basic annual contribution'!$F$39&lt;&gt;0,'2. Basic annual contribution'!$F$43/'2. Basic annual contribution'!$F$39,0),"")</f>
        <v/>
      </c>
      <c r="G176" s="111" t="s">
        <v>112</v>
      </c>
      <c r="H176" s="45"/>
      <c r="I176" s="45"/>
      <c r="K176" s="60"/>
    </row>
    <row r="177" spans="1:11" s="1" customFormat="1" ht="38.1" customHeight="1" x14ac:dyDescent="0.25">
      <c r="B177" s="103" t="s">
        <v>100</v>
      </c>
      <c r="C177" s="621" t="s">
        <v>2577</v>
      </c>
      <c r="D177" s="622"/>
      <c r="E177" s="47" t="s">
        <v>0</v>
      </c>
      <c r="F177" s="521" t="str">
        <f>IF(AND(ISNUMBER(F174),ISNUMBER(F176)),F174*F176,"")</f>
        <v/>
      </c>
      <c r="G177" s="111" t="s">
        <v>112</v>
      </c>
      <c r="H177" s="45"/>
      <c r="I177" s="45"/>
      <c r="K177" s="61"/>
    </row>
    <row r="178" spans="1:11" ht="10.35" customHeight="1" x14ac:dyDescent="0.25">
      <c r="B178" s="45"/>
      <c r="C178" s="45"/>
      <c r="D178" s="45"/>
      <c r="E178" s="45"/>
      <c r="F178" s="45"/>
      <c r="G178" s="45"/>
      <c r="H178" s="45"/>
      <c r="I178" s="45"/>
    </row>
    <row r="179" spans="1:11" ht="15.75" x14ac:dyDescent="0.25">
      <c r="A179" s="7"/>
      <c r="B179" s="33" t="s">
        <v>1965</v>
      </c>
      <c r="C179" s="45"/>
      <c r="D179" s="45"/>
      <c r="E179" s="45"/>
      <c r="F179" s="45"/>
      <c r="G179" s="45"/>
      <c r="H179" s="45"/>
      <c r="I179" s="45"/>
    </row>
    <row r="180" spans="1:11" ht="10.35" customHeight="1" x14ac:dyDescent="0.25">
      <c r="B180" s="45"/>
      <c r="C180" s="45"/>
      <c r="D180" s="45"/>
      <c r="E180" s="45"/>
      <c r="F180" s="45"/>
      <c r="G180" s="45"/>
      <c r="H180" s="45"/>
      <c r="I180" s="45"/>
    </row>
    <row r="181" spans="1:11" ht="31.35" customHeight="1" x14ac:dyDescent="0.25">
      <c r="B181" s="651" t="s">
        <v>1978</v>
      </c>
      <c r="C181" s="651"/>
      <c r="D181" s="651"/>
      <c r="E181" s="651"/>
      <c r="F181" s="651"/>
      <c r="G181" s="651"/>
      <c r="H181" s="45"/>
      <c r="I181" s="45"/>
    </row>
    <row r="182" spans="1:11" ht="10.35" customHeight="1" x14ac:dyDescent="0.25">
      <c r="B182" s="45"/>
      <c r="C182" s="45"/>
      <c r="D182" s="45"/>
      <c r="E182" s="45"/>
      <c r="F182" s="45"/>
      <c r="G182" s="45"/>
      <c r="H182" s="45"/>
      <c r="I182" s="45"/>
    </row>
    <row r="183" spans="1:11" s="13" customFormat="1" ht="80.099999999999994" customHeight="1" x14ac:dyDescent="0.25">
      <c r="A183" s="15"/>
      <c r="B183" s="127" t="str">
        <f>+'Master translation 1'!$Q$11</f>
        <v>Field ID</v>
      </c>
      <c r="C183" s="623" t="str">
        <f>+'Master translation 1'!$Q$12</f>
        <v>Field</v>
      </c>
      <c r="D183" s="624"/>
      <c r="E183" s="365" t="s">
        <v>409</v>
      </c>
      <c r="F183" s="128" t="str">
        <f>+'Master translation 1'!$Q$14</f>
        <v>Value</v>
      </c>
      <c r="G183" s="365" t="str">
        <f>+'Master translation 1'!$Q$15</f>
        <v>Link to definitions &amp; guidance to apply</v>
      </c>
      <c r="H183" s="45"/>
      <c r="I183" s="45"/>
    </row>
    <row r="184" spans="1:11" s="1" customFormat="1" ht="18" customHeight="1" x14ac:dyDescent="0.25">
      <c r="A184" s="7"/>
      <c r="B184" s="103" t="s">
        <v>101</v>
      </c>
      <c r="C184" s="621" t="s">
        <v>2590</v>
      </c>
      <c r="D184" s="622"/>
      <c r="E184" s="71" t="s">
        <v>11119</v>
      </c>
      <c r="F184" s="520"/>
      <c r="G184" s="111" t="s">
        <v>112</v>
      </c>
      <c r="H184" s="45"/>
      <c r="I184" s="45"/>
    </row>
    <row r="185" spans="1:11" s="1" customFormat="1" ht="17.850000000000001" customHeight="1" x14ac:dyDescent="0.25">
      <c r="A185" s="7"/>
      <c r="B185" s="103" t="s">
        <v>102</v>
      </c>
      <c r="C185" s="671" t="s">
        <v>2180</v>
      </c>
      <c r="D185" s="631"/>
      <c r="E185" s="71" t="s">
        <v>11119</v>
      </c>
      <c r="F185" s="520"/>
      <c r="G185" s="111" t="s">
        <v>112</v>
      </c>
      <c r="H185" s="45"/>
      <c r="I185" s="45"/>
    </row>
    <row r="186" spans="1:11" s="1" customFormat="1" ht="32.1" customHeight="1" x14ac:dyDescent="0.25">
      <c r="A186" s="7"/>
      <c r="B186" s="103" t="s">
        <v>103</v>
      </c>
      <c r="C186" s="630" t="s">
        <v>2193</v>
      </c>
      <c r="D186" s="631"/>
      <c r="E186" s="47" t="s">
        <v>0</v>
      </c>
      <c r="F186" s="521" t="str">
        <f>IF(AND(ISNUMBER(F184),ISNUMBER(F185)),F184-F185,"")</f>
        <v/>
      </c>
      <c r="G186" s="111" t="s">
        <v>112</v>
      </c>
      <c r="H186" s="45"/>
      <c r="I186" s="45"/>
    </row>
    <row r="187" spans="1:11" s="1" customFormat="1" ht="56.1" customHeight="1" x14ac:dyDescent="0.25">
      <c r="A187" s="7"/>
      <c r="B187" s="103" t="s">
        <v>104</v>
      </c>
      <c r="C187" s="621" t="s">
        <v>2606</v>
      </c>
      <c r="D187" s="622"/>
      <c r="E187" s="47" t="s">
        <v>0</v>
      </c>
      <c r="F187" s="521" t="str">
        <f>IF(AND(ISNUMBER(F186),ISNUMBER(F177)),F186+F177,"")</f>
        <v/>
      </c>
      <c r="G187" s="111" t="s">
        <v>112</v>
      </c>
      <c r="H187" s="45"/>
      <c r="I187" s="45"/>
    </row>
    <row r="188" spans="1:11" ht="10.35" customHeight="1" x14ac:dyDescent="0.25">
      <c r="B188" s="45"/>
      <c r="C188" s="45"/>
      <c r="D188" s="45"/>
      <c r="E188" s="45"/>
      <c r="F188" s="45"/>
      <c r="G188" s="45"/>
      <c r="H188" s="45"/>
      <c r="I188" s="45"/>
    </row>
    <row r="189" spans="1:11" ht="15.75" x14ac:dyDescent="0.25">
      <c r="B189" s="66" t="s">
        <v>1992</v>
      </c>
      <c r="C189" s="45"/>
      <c r="D189" s="45"/>
      <c r="E189" s="45"/>
      <c r="F189" s="45"/>
      <c r="G189" s="45"/>
      <c r="H189" s="45"/>
      <c r="I189" s="45"/>
    </row>
    <row r="190" spans="1:11" ht="10.35" customHeight="1" x14ac:dyDescent="0.25">
      <c r="B190" s="45"/>
      <c r="C190" s="45"/>
      <c r="D190" s="45"/>
      <c r="E190" s="45"/>
      <c r="F190" s="45"/>
      <c r="G190" s="45"/>
      <c r="H190" s="45"/>
      <c r="I190" s="45"/>
    </row>
    <row r="191" spans="1:11" ht="51.75" customHeight="1" x14ac:dyDescent="0.25">
      <c r="B191" s="651" t="s">
        <v>8985</v>
      </c>
      <c r="C191" s="651" t="e">
        <v>#N/A</v>
      </c>
      <c r="D191" s="651" t="e">
        <v>#N/A</v>
      </c>
      <c r="E191" s="651" t="e">
        <v>#N/A</v>
      </c>
      <c r="F191" s="651" t="e">
        <v>#N/A</v>
      </c>
      <c r="G191" s="651" t="e">
        <v>#N/A</v>
      </c>
      <c r="H191" s="45"/>
      <c r="I191" s="45"/>
    </row>
    <row r="192" spans="1:11" ht="10.35" customHeight="1" x14ac:dyDescent="0.25">
      <c r="B192" s="45"/>
      <c r="C192" s="45"/>
      <c r="D192" s="45"/>
      <c r="E192" s="45"/>
      <c r="F192" s="45"/>
      <c r="G192" s="45"/>
      <c r="H192" s="45"/>
      <c r="I192" s="45"/>
    </row>
    <row r="193" spans="1:9" s="13" customFormat="1" ht="80.099999999999994" customHeight="1" x14ac:dyDescent="0.25">
      <c r="A193" s="15"/>
      <c r="B193" s="127" t="str">
        <f>+'Master translation 1'!$Q$11</f>
        <v>Field ID</v>
      </c>
      <c r="C193" s="623" t="str">
        <f>+'Master translation 1'!$Q$12</f>
        <v>Field</v>
      </c>
      <c r="D193" s="624"/>
      <c r="E193" s="365" t="s">
        <v>409</v>
      </c>
      <c r="F193" s="128" t="str">
        <f>+'Master translation 1'!$Q$14</f>
        <v>Value</v>
      </c>
      <c r="G193" s="365" t="str">
        <f>+'Master translation 1'!$Q$15</f>
        <v>Link to definitions &amp; guidance to apply</v>
      </c>
      <c r="H193" s="45"/>
      <c r="I193" s="45"/>
    </row>
    <row r="194" spans="1:9" s="1" customFormat="1" ht="34.5" customHeight="1" x14ac:dyDescent="0.25">
      <c r="A194" s="7"/>
      <c r="B194" s="103" t="s">
        <v>105</v>
      </c>
      <c r="C194" s="621" t="s">
        <v>2619</v>
      </c>
      <c r="D194" s="622"/>
      <c r="E194" s="71" t="s">
        <v>11119</v>
      </c>
      <c r="F194" s="520"/>
      <c r="G194" s="111" t="s">
        <v>112</v>
      </c>
      <c r="H194" s="45"/>
      <c r="I194" s="45"/>
    </row>
    <row r="195" spans="1:9" s="1" customFormat="1" ht="27.6" customHeight="1" x14ac:dyDescent="0.25">
      <c r="A195" s="7"/>
      <c r="B195" s="103" t="s">
        <v>106</v>
      </c>
      <c r="C195" s="621" t="s">
        <v>2633</v>
      </c>
      <c r="D195" s="622"/>
      <c r="E195" s="34" t="s">
        <v>11119</v>
      </c>
      <c r="F195" s="523"/>
      <c r="G195" s="111" t="s">
        <v>112</v>
      </c>
      <c r="H195" s="45"/>
      <c r="I195" s="45"/>
    </row>
    <row r="196" spans="1:9" ht="10.35" customHeight="1" x14ac:dyDescent="0.25">
      <c r="B196" s="45"/>
      <c r="C196" s="45"/>
      <c r="D196" s="45"/>
      <c r="E196" s="45"/>
      <c r="F196" s="45"/>
      <c r="G196" s="45"/>
      <c r="H196" s="45"/>
      <c r="I196" s="45"/>
    </row>
    <row r="197" spans="1:9" ht="15.75" x14ac:dyDescent="0.25">
      <c r="B197" s="33" t="s">
        <v>2007</v>
      </c>
      <c r="C197" s="45"/>
      <c r="D197" s="45"/>
      <c r="E197" s="45"/>
      <c r="F197" s="45"/>
      <c r="G197" s="45"/>
      <c r="H197" s="45"/>
      <c r="I197" s="45"/>
    </row>
    <row r="198" spans="1:9" ht="10.35" customHeight="1" x14ac:dyDescent="0.25">
      <c r="B198" s="45"/>
      <c r="C198" s="45"/>
      <c r="D198" s="45"/>
      <c r="E198" s="45"/>
      <c r="F198" s="45"/>
      <c r="G198" s="45"/>
      <c r="H198" s="45"/>
      <c r="I198" s="45"/>
    </row>
    <row r="199" spans="1:9" ht="60.75" customHeight="1" x14ac:dyDescent="0.25">
      <c r="B199" s="651" t="s">
        <v>8986</v>
      </c>
      <c r="C199" s="651" t="e">
        <v>#N/A</v>
      </c>
      <c r="D199" s="651" t="e">
        <v>#N/A</v>
      </c>
      <c r="E199" s="651" t="e">
        <v>#N/A</v>
      </c>
      <c r="F199" s="651" t="e">
        <v>#N/A</v>
      </c>
      <c r="G199" s="651" t="e">
        <v>#N/A</v>
      </c>
      <c r="H199" s="45"/>
      <c r="I199" s="45"/>
    </row>
    <row r="200" spans="1:9" ht="10.35" customHeight="1" x14ac:dyDescent="0.25">
      <c r="B200" s="163"/>
      <c r="C200" s="163"/>
      <c r="D200" s="163"/>
      <c r="E200" s="163"/>
      <c r="F200" s="163"/>
      <c r="G200" s="163"/>
      <c r="H200" s="45"/>
      <c r="I200" s="45"/>
    </row>
    <row r="201" spans="1:9" s="13" customFormat="1" ht="80.099999999999994" customHeight="1" thickBot="1" x14ac:dyDescent="0.3">
      <c r="A201" s="15"/>
      <c r="B201" s="127" t="str">
        <f>+'Master translation 1'!$Q$11</f>
        <v>Field ID</v>
      </c>
      <c r="C201" s="623" t="str">
        <f>+'Master translation 1'!$Q$12</f>
        <v>Field</v>
      </c>
      <c r="D201" s="624"/>
      <c r="E201" s="365" t="s">
        <v>409</v>
      </c>
      <c r="F201" s="128" t="str">
        <f>+'Master translation 1'!$Q$14</f>
        <v>Value</v>
      </c>
      <c r="G201" s="365" t="str">
        <f>+'Master translation 1'!$Q$15</f>
        <v>Link to definitions &amp; guidance to apply</v>
      </c>
      <c r="H201" s="45"/>
      <c r="I201" s="45"/>
    </row>
    <row r="202" spans="1:9" ht="48" customHeight="1" thickBot="1" x14ac:dyDescent="0.3">
      <c r="B202" s="94" t="s">
        <v>121</v>
      </c>
      <c r="C202" s="668" t="s">
        <v>2647</v>
      </c>
      <c r="D202" s="669"/>
      <c r="E202" s="97" t="s">
        <v>0</v>
      </c>
      <c r="F202" s="522" t="str">
        <f>IF(AND(ISNUMBER(F187),ISNUMBER(F195)),(F187+F195)/2,"")</f>
        <v/>
      </c>
      <c r="G202" s="115" t="s">
        <v>112</v>
      </c>
      <c r="H202" s="165"/>
      <c r="I202" s="45"/>
    </row>
    <row r="203" spans="1:9" ht="10.35" customHeight="1" x14ac:dyDescent="0.25">
      <c r="A203" s="7"/>
      <c r="B203" s="17"/>
      <c r="C203" s="26"/>
      <c r="D203" s="26"/>
      <c r="E203" s="20"/>
      <c r="F203" s="22"/>
      <c r="G203" s="20"/>
    </row>
    <row r="204" spans="1:9" ht="18.75" customHeight="1" x14ac:dyDescent="0.25">
      <c r="A204" s="4"/>
      <c r="B204" s="645" t="s">
        <v>151</v>
      </c>
      <c r="C204" s="645" t="e">
        <v>#N/A</v>
      </c>
      <c r="D204" s="645" t="e">
        <v>#N/A</v>
      </c>
      <c r="E204" s="645" t="e">
        <v>#N/A</v>
      </c>
      <c r="F204" s="645" t="e">
        <v>#N/A</v>
      </c>
      <c r="G204" s="645" t="e">
        <v>#N/A</v>
      </c>
    </row>
    <row r="205" spans="1:9" ht="18.75" customHeight="1" x14ac:dyDescent="0.25">
      <c r="A205" s="4"/>
      <c r="B205" s="650" t="s">
        <v>8987</v>
      </c>
      <c r="C205" s="650" t="e">
        <v>#N/A</v>
      </c>
      <c r="D205" s="650" t="e">
        <v>#N/A</v>
      </c>
      <c r="E205" s="650" t="e">
        <v>#N/A</v>
      </c>
      <c r="F205" s="650" t="e">
        <v>#N/A</v>
      </c>
      <c r="G205" s="650" t="e">
        <v>#N/A</v>
      </c>
    </row>
    <row r="206" spans="1:9" ht="10.35" customHeight="1" x14ac:dyDescent="0.25">
      <c r="A206" s="4"/>
      <c r="B206" s="102"/>
      <c r="C206" s="102"/>
      <c r="D206" s="102"/>
      <c r="E206" s="102"/>
      <c r="F206" s="102"/>
      <c r="G206" s="102"/>
    </row>
    <row r="207" spans="1:9" ht="32.25" customHeight="1" x14ac:dyDescent="0.25">
      <c r="A207" s="6"/>
      <c r="B207" s="653" t="s">
        <v>11145</v>
      </c>
      <c r="C207" s="653"/>
      <c r="D207" s="653"/>
      <c r="E207" s="653"/>
      <c r="F207" s="653"/>
      <c r="G207" s="653"/>
    </row>
    <row r="208" spans="1:9" ht="10.35" customHeight="1" x14ac:dyDescent="0.25">
      <c r="A208" s="6"/>
      <c r="B208" s="33"/>
      <c r="C208" s="27"/>
      <c r="D208" s="27"/>
      <c r="E208" s="5"/>
      <c r="F208" s="19"/>
      <c r="G208" s="3"/>
    </row>
    <row r="209" spans="1:8" ht="48" customHeight="1" x14ac:dyDescent="0.25">
      <c r="A209" s="6"/>
      <c r="B209" s="644" t="s">
        <v>11146</v>
      </c>
      <c r="C209" s="644" t="e">
        <v>#N/A</v>
      </c>
      <c r="D209" s="644" t="e">
        <v>#N/A</v>
      </c>
      <c r="E209" s="644" t="e">
        <v>#N/A</v>
      </c>
      <c r="F209" s="644" t="e">
        <v>#N/A</v>
      </c>
      <c r="G209" s="644" t="e">
        <v>#N/A</v>
      </c>
    </row>
    <row r="210" spans="1:8" ht="10.35" customHeight="1" x14ac:dyDescent="0.25">
      <c r="A210" s="6"/>
      <c r="B210" s="16"/>
      <c r="C210" s="27"/>
      <c r="D210" s="27"/>
      <c r="E210" s="5"/>
      <c r="F210" s="19"/>
      <c r="G210" s="3"/>
    </row>
    <row r="211" spans="1:8" ht="80.099999999999994" customHeight="1" x14ac:dyDescent="0.25">
      <c r="A211" s="6"/>
      <c r="B211" s="127" t="str">
        <f>+'Master translation 1'!$Q$11</f>
        <v>Field ID</v>
      </c>
      <c r="C211" s="623" t="str">
        <f>+'Master translation 1'!$Q$12</f>
        <v>Field</v>
      </c>
      <c r="D211" s="624"/>
      <c r="E211" s="365" t="s">
        <v>492</v>
      </c>
      <c r="F211" s="128" t="str">
        <f>+'Master translation 1'!$Q$14</f>
        <v>Value</v>
      </c>
      <c r="G211" s="365" t="str">
        <f>+'Master translation 1'!$Q$15</f>
        <v>Link to definitions &amp; guidance to apply</v>
      </c>
    </row>
    <row r="212" spans="1:8" ht="69" customHeight="1" x14ac:dyDescent="0.25">
      <c r="A212" s="6"/>
      <c r="B212" s="103" t="s">
        <v>41</v>
      </c>
      <c r="C212" s="673" t="s">
        <v>11144</v>
      </c>
      <c r="D212" s="673"/>
      <c r="E212" s="364" t="s">
        <v>11116</v>
      </c>
      <c r="F212" s="106" t="str">
        <f>IF('1. General Information'!F37="","",'1. General Information'!F37)</f>
        <v/>
      </c>
      <c r="G212" s="111" t="s">
        <v>112</v>
      </c>
    </row>
    <row r="213" spans="1:8" ht="10.35" customHeight="1" x14ac:dyDescent="0.25">
      <c r="A213" s="6"/>
      <c r="B213" s="6"/>
      <c r="C213" s="6"/>
      <c r="D213" s="6"/>
      <c r="E213" s="6"/>
      <c r="F213" s="6"/>
      <c r="G213" s="6"/>
    </row>
    <row r="214" spans="1:8" ht="24" customHeight="1" thickBot="1" x14ac:dyDescent="0.3">
      <c r="A214" s="6"/>
      <c r="B214" s="670" t="s">
        <v>153</v>
      </c>
      <c r="C214" s="670" t="e">
        <v>#N/A</v>
      </c>
      <c r="D214" s="670" t="e">
        <v>#N/A</v>
      </c>
      <c r="E214" s="670" t="e">
        <v>#N/A</v>
      </c>
      <c r="F214" s="670" t="e">
        <v>#N/A</v>
      </c>
      <c r="G214" s="670" t="e">
        <v>#N/A</v>
      </c>
    </row>
    <row r="215" spans="1:8" ht="33" customHeight="1" thickTop="1" thickBot="1" x14ac:dyDescent="0.3">
      <c r="A215" s="6"/>
      <c r="B215" s="636" t="s">
        <v>2061</v>
      </c>
      <c r="C215" s="637" t="e">
        <v>#N/A</v>
      </c>
      <c r="D215" s="637" t="e">
        <v>#N/A</v>
      </c>
      <c r="E215" s="637" t="e">
        <v>#N/A</v>
      </c>
      <c r="F215" s="637" t="e">
        <v>#N/A</v>
      </c>
      <c r="G215" s="638" t="e">
        <v>#N/A</v>
      </c>
    </row>
    <row r="216" spans="1:8" ht="10.35" customHeight="1" thickTop="1" x14ac:dyDescent="0.25"/>
    <row r="217" spans="1:8" s="1" customFormat="1" ht="15.75" x14ac:dyDescent="0.25">
      <c r="A217" s="7"/>
      <c r="B217" s="509" t="s">
        <v>2074</v>
      </c>
      <c r="C217" s="510"/>
      <c r="D217" s="510"/>
      <c r="E217" s="510"/>
      <c r="F217" s="511"/>
      <c r="G217" s="510"/>
      <c r="H217" s="164"/>
    </row>
    <row r="218" spans="1:8" s="1" customFormat="1" ht="10.35" customHeight="1" x14ac:dyDescent="0.25">
      <c r="A218" s="7"/>
      <c r="B218" s="512"/>
      <c r="C218" s="510"/>
      <c r="D218" s="510"/>
      <c r="E218" s="510"/>
      <c r="F218" s="511"/>
      <c r="G218" s="510"/>
      <c r="H218" s="164"/>
    </row>
    <row r="219" spans="1:8" s="1" customFormat="1" ht="116.25" customHeight="1" x14ac:dyDescent="0.25">
      <c r="A219" s="7"/>
      <c r="B219" s="641" t="s">
        <v>2087</v>
      </c>
      <c r="C219" s="641" t="e">
        <v>#N/A</v>
      </c>
      <c r="D219" s="641" t="e">
        <v>#N/A</v>
      </c>
      <c r="E219" s="641" t="e">
        <v>#N/A</v>
      </c>
      <c r="F219" s="641" t="e">
        <v>#N/A</v>
      </c>
      <c r="G219" s="641" t="e">
        <v>#N/A</v>
      </c>
      <c r="H219" s="164"/>
    </row>
    <row r="220" spans="1:8" s="1" customFormat="1" ht="10.35" customHeight="1" x14ac:dyDescent="0.25">
      <c r="A220" s="7"/>
      <c r="B220" s="16"/>
      <c r="C220" s="27"/>
      <c r="D220" s="27"/>
      <c r="E220" s="5"/>
      <c r="F220" s="19"/>
      <c r="G220" s="3"/>
      <c r="H220" s="164"/>
    </row>
    <row r="221" spans="1:8" s="13" customFormat="1" ht="80.099999999999994" customHeight="1" x14ac:dyDescent="0.25">
      <c r="A221" s="15"/>
      <c r="B221" s="127" t="str">
        <f>+'Master translation 1'!$Q$11</f>
        <v>Field ID</v>
      </c>
      <c r="C221" s="623" t="str">
        <f>+'Master translation 1'!$Q$12</f>
        <v>Field</v>
      </c>
      <c r="D221" s="624"/>
      <c r="E221" s="365" t="s">
        <v>492</v>
      </c>
      <c r="F221" s="128" t="str">
        <f>+'Master translation 1'!$Q$14</f>
        <v>Value</v>
      </c>
      <c r="G221" s="365" t="str">
        <f>+'Master translation 1'!$Q$15</f>
        <v>Link to definitions &amp; guidance to apply</v>
      </c>
      <c r="H221" s="164"/>
    </row>
    <row r="222" spans="1:8" s="1" customFormat="1" ht="32.85" customHeight="1" x14ac:dyDescent="0.25">
      <c r="A222" s="7"/>
      <c r="B222" s="103" t="s">
        <v>43</v>
      </c>
      <c r="C222" s="642" t="str">
        <f>+'1. General Information'!C39:D39</f>
        <v>Is the institution a mortgage credit institution financed by covered bonds, as defined for this field?</v>
      </c>
      <c r="D222" s="643"/>
      <c r="E222" s="364" t="s">
        <v>11116</v>
      </c>
      <c r="F222" s="106" t="str">
        <f>IF('1. General Information'!F39="","",'1. General Information'!F39)</f>
        <v/>
      </c>
      <c r="G222" s="111" t="s">
        <v>112</v>
      </c>
      <c r="H222" s="164"/>
    </row>
    <row r="223" spans="1:8" s="1" customFormat="1" ht="10.35" customHeight="1" x14ac:dyDescent="0.25">
      <c r="A223" s="6"/>
      <c r="B223" s="10"/>
      <c r="C223" s="10"/>
      <c r="D223" s="10"/>
      <c r="F223" s="18"/>
      <c r="H223" s="2"/>
    </row>
    <row r="224" spans="1:8" s="1" customFormat="1" ht="10.35" customHeight="1" x14ac:dyDescent="0.25">
      <c r="A224" s="6"/>
      <c r="B224" s="10"/>
      <c r="C224" s="10"/>
      <c r="D224" s="10"/>
      <c r="F224" s="18"/>
      <c r="H224" s="2"/>
    </row>
    <row r="225" spans="1:8" s="6" customFormat="1" ht="21.75" customHeight="1" thickBot="1" x14ac:dyDescent="0.3">
      <c r="A225" s="7"/>
      <c r="B225" s="670" t="s">
        <v>153</v>
      </c>
      <c r="C225" s="670" t="e">
        <v>#N/A</v>
      </c>
      <c r="D225" s="670" t="e">
        <v>#N/A</v>
      </c>
      <c r="E225" s="670" t="e">
        <v>#N/A</v>
      </c>
      <c r="F225" s="670" t="e">
        <v>#N/A</v>
      </c>
      <c r="G225" s="670" t="e">
        <v>#N/A</v>
      </c>
      <c r="H225" s="164"/>
    </row>
    <row r="226" spans="1:8" s="6" customFormat="1" ht="48.75" customHeight="1" thickTop="1" thickBot="1" x14ac:dyDescent="0.3">
      <c r="A226" s="7"/>
      <c r="B226" s="636" t="s">
        <v>2103</v>
      </c>
      <c r="C226" s="637" t="e">
        <v>#N/A</v>
      </c>
      <c r="D226" s="637" t="e">
        <v>#N/A</v>
      </c>
      <c r="E226" s="637" t="e">
        <v>#N/A</v>
      </c>
      <c r="F226" s="637" t="e">
        <v>#N/A</v>
      </c>
      <c r="G226" s="638" t="e">
        <v>#N/A</v>
      </c>
      <c r="H226" s="164"/>
    </row>
    <row r="227" spans="1:8" ht="10.35" customHeight="1" thickTop="1" x14ac:dyDescent="0.25"/>
  </sheetData>
  <sheetProtection algorithmName="SHA-512" hashValue="QKwq7+Vk5axGE+JWNsxsoGRmYWK1omT7S81jSObuBMCiRLiK77zQTM7XrTLsq8ZGboMi3X5jaiU8wAv7XeWSUg==" saltValue="/8tT0PhqWfO7UX4PaQlrvQ==" spinCount="100000" sheet="1" objects="1" scenarios="1"/>
  <protectedRanges>
    <protectedRange sqref="F156" name="Range1_17"/>
    <protectedRange sqref="F155 F174 F184:F185 F194:F195" name="Range1_16"/>
    <protectedRange sqref="F146" name="Range1_15"/>
    <protectedRange sqref="F145" name="Range1_14"/>
    <protectedRange sqref="F135" name="Range1_13"/>
    <protectedRange sqref="F120" name="Range1_12"/>
    <protectedRange sqref="F119" name="Range1_11"/>
    <protectedRange sqref="F109" name="Range1_10"/>
    <protectedRange sqref="F94" name="Range1_9"/>
    <protectedRange sqref="F93" name="Range1_8"/>
    <protectedRange sqref="F83" name="Range1_7"/>
    <protectedRange sqref="F68" name="Range1_6"/>
    <protectedRange sqref="F67" name="Range1_5"/>
    <protectedRange sqref="F57" name="Range1_4"/>
    <protectedRange sqref="F42" name="Range1_3"/>
    <protectedRange sqref="F41" name="Range1_2"/>
    <protectedRange sqref="F31" name="Range1"/>
  </protectedRanges>
  <mergeCells count="134">
    <mergeCell ref="C107:D107"/>
    <mergeCell ref="C14:E14"/>
    <mergeCell ref="C15:E15"/>
    <mergeCell ref="C16:E16"/>
    <mergeCell ref="C18:D18"/>
    <mergeCell ref="C17:E17"/>
    <mergeCell ref="C33:D33"/>
    <mergeCell ref="C86:D86"/>
    <mergeCell ref="C44:D44"/>
    <mergeCell ref="C56:D56"/>
    <mergeCell ref="C59:D59"/>
    <mergeCell ref="C60:D60"/>
    <mergeCell ref="C67:D67"/>
    <mergeCell ref="C83:D83"/>
    <mergeCell ref="C12:E12"/>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44:D144"/>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84:D184"/>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3:E13"/>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B3:G3"/>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s>
  <conditionalFormatting sqref="A207:B207 B208:G210 A208:A215 B213:G213">
    <cfRule type="expression" dxfId="256" priority="7" stopIfTrue="1">
      <formula>$F$32="Yes"</formula>
    </cfRule>
  </conditionalFormatting>
  <dataValidations disablePrompts="1" count="1">
    <dataValidation type="whole" errorStyle="information" allowBlank="1" showInputMessage="1" showErrorMessage="1" error="Format: Please refer to general instruction No 10 in the 'Read me' tab." sqref="F184:F185 F31 F41:F42 F57 F67:F68 F83 F93:F94 F109 F119:F120 F135 F145:F146 F155:F156 F174 F194:F195">
      <formula1>0</formula1>
      <formula2>900000000000000</formula2>
    </dataValidation>
  </dataValidations>
  <hyperlinks>
    <hyperlink ref="C12" location="'3. Deductions'!B19" display="A. Deductible amount of qualifying liabilities related to clearing activities"/>
    <hyperlink ref="C13" location="'3. Deductions'!B45" display="B. Deductible amount of qualifying liabilities related to the activities of a central securities depository (CSD)"/>
    <hyperlink ref="C14" location="'3. Deductions'!B71" display="C. Deductible amount of qualifying liabilities that arise by virtue of holding client assets or client money"/>
    <hyperlink ref="C15" location="'3. Deductions'!B97" display="D. Deductible amount of qualifying liabilities that arise from promotional loans"/>
    <hyperlink ref="C16" location="'3. Deductions'!B123" display="E. Deductible amount of assets and liabilities arising from qualifying Institutional Protection Scheme (IPS) liabilities "/>
    <hyperlink ref="C17" location="'3. Deductions'!B164" display="F. Deductible amount of assets and liabilities arising from qualifying intragroup liabilities"/>
    <hyperlink ref="C18" location="'3. Deductions'!B206" display="G. Simplified calculation methods"/>
    <hyperlink ref="C12:E12" location="'3. Deductions'!B20" display="A. Deductible amount of qualifying liabilities related to clearing activities"/>
    <hyperlink ref="C13:E13" location="'3. Deductions'!B46" display="B. Deductible amount of qualifying liabilities related to the activities of a central securities depository (CSD)"/>
    <hyperlink ref="C14:E14" location="'3. Deductions'!B72" display="C. Deductible amount of qualifying liabilities that arise by virtue of holding client assets or client money"/>
    <hyperlink ref="C15:E15" location="'3. Deductions'!B98" display="D. Deductible amount of qualifying liabilities that arise from promotional loans"/>
    <hyperlink ref="C16:E16" location="'3. Deductions'!B124" display="E. Deductible amount of assets and liabilities arising from qualifying Institutional Protection Scheme (IPS) liabilities "/>
    <hyperlink ref="C17:E17" location="'3. Deductions'!B165" display="F. Deductible amount of assets and liabilities arising from qualifying intragroup liabilities"/>
    <hyperlink ref="C18:D18" location="'3. Deductions'!B204" display="G. Simplified calculation methods"/>
    <hyperlink ref="G56" location="'5. Definitions and guidance'!B128" display="Link"/>
    <hyperlink ref="G57:G60" location="'5. Definitions and guidance'!B114" display="Link"/>
    <hyperlink ref="G57" location="'5. Definitions and guidance'!B129" display="Link"/>
    <hyperlink ref="G58" location="'5. Definitions and guidance'!B130" display="Link"/>
    <hyperlink ref="G59" location="'5. Definitions and guidance'!B131" display="Link"/>
    <hyperlink ref="G60" location="'5. Definitions and guidance'!B132" display="Link"/>
    <hyperlink ref="G30" location="'5. Definitions and guidance'!B114" display="Link"/>
    <hyperlink ref="G31:G34" location="'5. Definitions and guidance'!B114" display="Link"/>
    <hyperlink ref="G31" location="'5. Definitions and guidance'!B115" display="Link"/>
    <hyperlink ref="G32" location="'5. Definitions and guidance'!B116" display="Link"/>
    <hyperlink ref="G33" location="'5. Definitions and guidance'!B117" display="Link"/>
    <hyperlink ref="G34" location="'5. Definitions and guidance'!B118" display="Link"/>
    <hyperlink ref="G41" location="'5. Definitions and guidance'!B119" display="Link"/>
    <hyperlink ref="G42:G44" location="'5. Definitions and guidance'!B114" display="Link"/>
    <hyperlink ref="G42" location="'5. Definitions and guidance'!B120" display="Link"/>
    <hyperlink ref="G43" location="'5. Definitions and guidance'!B121" display="Link"/>
    <hyperlink ref="G67" location="'5. Definitions and guidance'!B133" display="Link"/>
    <hyperlink ref="G68:G70" location="'5. Definitions and guidance'!B114" display="Link"/>
    <hyperlink ref="G68" location="'5. Definitions and guidance'!B134" display="Link"/>
    <hyperlink ref="G69" location="'5. Definitions and guidance'!B135" display="Link"/>
    <hyperlink ref="G70" location="'5. Definitions and guidance'!B136" display="Link"/>
    <hyperlink ref="G82" location="'5. Definitions and guidance'!B142" display="Link"/>
    <hyperlink ref="G83:G86" location="'5. Definitions and guidance'!B142" display="Link"/>
    <hyperlink ref="G83" location="'5. Definitions and guidance'!B143" display="Link"/>
    <hyperlink ref="G84" location="'5. Definitions and guidance'!B144" display="Link"/>
    <hyperlink ref="G85" location="'5. Definitions and guidance'!B145" display="Link"/>
    <hyperlink ref="G86" location="'5. Definitions and guidance'!B146" display="Link"/>
    <hyperlink ref="G93" location="'5. Definitions and guidance'!B147" display="Link"/>
    <hyperlink ref="G94:G96" location="'5. Definitions and guidance'!B142" display="Link"/>
    <hyperlink ref="G94" location="'5. Definitions and guidance'!B148" display="Link"/>
    <hyperlink ref="G95" location="'5. Definitions and guidance'!B149" display="Link"/>
    <hyperlink ref="G96" location="'5. Definitions and guidance'!B150" display="Link"/>
    <hyperlink ref="G108" location="'5. Definitions and guidance'!B156" display="Link"/>
    <hyperlink ref="G109:G112" location="'5. Definitions and guidance'!B142" display="Link"/>
    <hyperlink ref="G109" location="'5. Definitions and guidance'!B157" display="Link"/>
    <hyperlink ref="G110" location="'5. Definitions and guidance'!B158" display="Link"/>
    <hyperlink ref="G111" location="'5. Definitions and guidance'!B159" display="Link"/>
    <hyperlink ref="G112" location="'5. Definitions and guidance'!B160" display="Link"/>
    <hyperlink ref="G119" location="'5. Definitions and guidance'!B161" display="Link"/>
    <hyperlink ref="G120:G122" location="'5. Definitions and guidance'!B142" display="Link"/>
    <hyperlink ref="G120" location="'5. Definitions and guidance'!B162" display="Link"/>
    <hyperlink ref="G121" location="'5. Definitions and guidance'!B163" display="Link"/>
    <hyperlink ref="G122" location="'5. Definitions and guidance'!B164" display="Link"/>
    <hyperlink ref="G134" location="'5. Definitions and guidance'!B170" display="Link"/>
    <hyperlink ref="G135:G138" location="'5. Definitions and guidance'!B142" display="Link"/>
    <hyperlink ref="G135" location="'5. Definitions and guidance'!B171" display="Link"/>
    <hyperlink ref="G136" location="'5. Definitions and guidance'!B172" display="Link"/>
    <hyperlink ref="G137" location="'5. Definitions and guidance'!B173" display="Link"/>
    <hyperlink ref="G138" location="'5. Definitions and guidance'!B174" display="Link"/>
    <hyperlink ref="G145" location="'5. Definitions and guidance'!B175" display="Link"/>
    <hyperlink ref="G146:G148" location="'5. Definitions and guidance'!B142" display="Link"/>
    <hyperlink ref="G146" location="'5. Definitions and guidance'!B176" display="Link"/>
    <hyperlink ref="G147" location="'5. Definitions and guidance'!B177" display="Link"/>
    <hyperlink ref="G148" location="'5. Definitions and guidance'!B178" display="Link"/>
    <hyperlink ref="G155:G156" location="'5. Definitions and guidance'!B142" display="Link"/>
    <hyperlink ref="G155" location="'5. Definitions and guidance'!B179" display="Link"/>
    <hyperlink ref="G156" location="'5. Definitions and guidance'!B180" display="Link"/>
    <hyperlink ref="G163" location="'5. Definitions and guidance'!B181" display="Link"/>
    <hyperlink ref="G173" location="'5. Definitions and guidance'!B187" display="Link"/>
    <hyperlink ref="G174:G177" location="'5. Definitions and guidance'!B142" display="Link"/>
    <hyperlink ref="G174" location="'5. Definitions and guidance'!B188" display="Link"/>
    <hyperlink ref="G175" location="'5. Definitions and guidance'!B189" display="Link"/>
    <hyperlink ref="G176" location="'5. Definitions and guidance'!B190" display="Link"/>
    <hyperlink ref="G177" location="'5. Definitions and guidance'!B191" display="Link"/>
    <hyperlink ref="G184:G186" location="'5. Definitions and guidance'!B142" display="Link"/>
    <hyperlink ref="G184" location="'5. Definitions and guidance'!B192" display="Link"/>
    <hyperlink ref="G185" location="'5. Definitions and guidance'!B193" display="Link"/>
    <hyperlink ref="G186" location="'5. Definitions and guidance'!B194" display="Link"/>
    <hyperlink ref="G187" location="'5. Definitions and guidance'!B195" display="Link"/>
    <hyperlink ref="G194:G195" location="'5. Definitions and guidance'!B142" display="Link"/>
    <hyperlink ref="G194" location="'5. Definitions and guidance'!B196" display="Link"/>
    <hyperlink ref="G195" location="'5. Definitions and guidance'!B197" display="Link"/>
    <hyperlink ref="G202" location="'5. Definitions and guidance'!B198" display="Link"/>
    <hyperlink ref="G212" location="'5. Definitions and guidance'!B204" display="Link"/>
    <hyperlink ref="G222" location="'5. Definitions and guidance'!B205" display="Link"/>
    <hyperlink ref="G44" location="'5. Definitions and guidance'!B122" display="Link"/>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Header>&amp;L&amp;"Times New Roman,Regular"&amp;12&amp;K000000 </oddHeader>
    <oddFooter>&amp;R&amp;P/&amp;N&amp;LIndividual</oddFooter>
    <evenHeader>&amp;L&amp;"Times New Roman,Regular"&amp;12&amp;K000000 </evenHeader>
    <firstHeader>&amp;L&amp;"Times New Roman,Regular"&amp;12&amp;K000000 </firstHeader>
  </headerFooter>
  <rowBreaks count="6" manualBreakCount="6">
    <brk id="45" min="1" max="6" man="1"/>
    <brk id="71" min="1" max="6" man="1"/>
    <brk id="97" min="1" max="6" man="1"/>
    <brk id="123" min="1" max="6" man="1"/>
    <brk id="164" min="1" max="6" man="1"/>
    <brk id="203" min="1" max="6" man="1"/>
  </rowBreaks>
  <extLst>
    <ext xmlns:x14="http://schemas.microsoft.com/office/spreadsheetml/2009/9/main" uri="{78C0D931-6437-407d-A8EE-F0AAD7539E65}">
      <x14:conditionalFormattings>
        <x14:conditionalFormatting xmlns:xm="http://schemas.microsoft.com/office/excel/2006/main">
          <x14:cfRule type="expression" priority="5" stopIfTrue="1" id="{AD914174-CFE7-4D5C-9E28-9F75AFD35DE5}">
            <xm:f>$F$212='Master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B215:G215</xm:sqref>
        </x14:conditionalFormatting>
        <x14:conditionalFormatting xmlns:xm="http://schemas.microsoft.com/office/excel/2006/main">
          <x14:cfRule type="expression" priority="3" stopIfTrue="1" id="{94FFE0DD-CD47-49EC-852A-8FAA076A00C3}">
            <xm:f>$F$222='Master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B226:G226</xm:sqref>
        </x14:conditionalFormatting>
        <x14:conditionalFormatting xmlns:xm="http://schemas.microsoft.com/office/excel/2006/main">
          <x14:cfRule type="expression" priority="2" stopIfTrue="1" id="{277FDFDA-E8F8-494F-BB42-2EC1454D467C}">
            <xm:f>$F$212='Master translation 1'!$Q$2</xm:f>
            <x14:dxf>
              <font>
                <b/>
                <i val="0"/>
                <color rgb="FFFF0000"/>
              </font>
              <fill>
                <patternFill>
                  <bgColor rgb="FFFFFF00"/>
                </patternFill>
              </fill>
            </x14:dxf>
          </x14:cfRule>
          <xm:sqref>B214:G214</xm:sqref>
        </x14:conditionalFormatting>
        <x14:conditionalFormatting xmlns:xm="http://schemas.microsoft.com/office/excel/2006/main">
          <x14:cfRule type="expression" priority="1" stopIfTrue="1" id="{32DB0D49-CFD9-46AE-829F-FD03807E2241}">
            <xm:f>$F$222='Master translation 1'!$Q$2</xm:f>
            <x14:dxf>
              <font>
                <b/>
                <i val="0"/>
                <color rgb="FFFF0000"/>
              </font>
              <fill>
                <patternFill>
                  <bgColor rgb="FFFFFF00"/>
                </patternFill>
              </fill>
            </x14:dxf>
          </x14:cfRule>
          <xm:sqref>B225:G225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autoPageBreaks="0"/>
  </sheetPr>
  <dimension ref="A1:G164"/>
  <sheetViews>
    <sheetView showGridLines="0" zoomScaleNormal="100" zoomScalePageLayoutView="70" workbookViewId="0">
      <selection activeCell="J24" sqref="J24"/>
    </sheetView>
  </sheetViews>
  <sheetFormatPr defaultColWidth="8.85546875" defaultRowHeight="15.75" x14ac:dyDescent="0.25"/>
  <cols>
    <col min="1" max="1" width="2.42578125" style="178" customWidth="1"/>
    <col min="2" max="2" width="7.5703125" style="179" customWidth="1"/>
    <col min="3" max="3" width="96.85546875" style="179" customWidth="1"/>
    <col min="4" max="4" width="27.85546875" style="179" customWidth="1"/>
    <col min="5" max="5" width="39.140625" style="180" customWidth="1"/>
    <col min="6" max="6" width="25.85546875" style="181" customWidth="1"/>
    <col min="7" max="7" width="21" style="1" customWidth="1"/>
    <col min="8" max="16384" width="8.85546875" style="1"/>
  </cols>
  <sheetData>
    <row r="1" spans="1:7" ht="10.35" customHeight="1" x14ac:dyDescent="0.25">
      <c r="A1" s="6"/>
      <c r="B1" s="36"/>
      <c r="C1" s="36"/>
      <c r="D1" s="36"/>
      <c r="E1" s="35"/>
      <c r="F1" s="32"/>
    </row>
    <row r="2" spans="1:7" s="3" customFormat="1" hidden="1" x14ac:dyDescent="0.25">
      <c r="A2" s="6"/>
      <c r="B2" s="646"/>
      <c r="C2" s="647"/>
      <c r="D2" s="647"/>
      <c r="E2" s="647"/>
      <c r="F2" s="648"/>
      <c r="G2" s="8"/>
    </row>
    <row r="3" spans="1:7" ht="50.1" customHeight="1" x14ac:dyDescent="0.25">
      <c r="A3" s="6"/>
      <c r="B3" s="685" t="str">
        <f>'Read me'!B1:G1</f>
        <v>Ex-ante contributions to the Bank and Investment Firm Resolution Fund - reporting form for the 2021 contribution period</v>
      </c>
      <c r="C3" s="600"/>
      <c r="D3" s="600"/>
      <c r="E3" s="600"/>
      <c r="F3" s="600"/>
    </row>
    <row r="4" spans="1:7" s="10" customFormat="1" ht="30" customHeight="1" x14ac:dyDescent="0.25">
      <c r="A4" s="9"/>
      <c r="B4" s="685" t="s">
        <v>8204</v>
      </c>
      <c r="C4" s="600"/>
      <c r="D4" s="600"/>
      <c r="E4" s="600"/>
      <c r="F4" s="600"/>
      <c r="G4" s="378"/>
    </row>
    <row r="5" spans="1:7" s="10" customFormat="1" ht="10.35" customHeight="1" x14ac:dyDescent="0.25">
      <c r="A5" s="9"/>
      <c r="B5" s="148"/>
      <c r="C5" s="148"/>
      <c r="D5" s="148"/>
      <c r="E5" s="148"/>
      <c r="F5" s="148"/>
    </row>
    <row r="6" spans="1:7" ht="15" hidden="1" customHeight="1" x14ac:dyDescent="0.25">
      <c r="A6" s="6"/>
      <c r="B6" s="80"/>
      <c r="C6" s="36"/>
      <c r="D6" s="36"/>
      <c r="E6" s="35"/>
      <c r="F6" s="32"/>
    </row>
    <row r="7" spans="1:7" x14ac:dyDescent="0.25">
      <c r="A7" s="6"/>
      <c r="B7" s="500" t="s">
        <v>2661</v>
      </c>
      <c r="C7" s="99"/>
      <c r="D7" s="99"/>
      <c r="E7" s="99"/>
      <c r="F7" s="99"/>
    </row>
    <row r="8" spans="1:7" ht="31.5" customHeight="1" x14ac:dyDescent="0.25">
      <c r="A8" s="6"/>
      <c r="B8" s="686" t="s">
        <v>7580</v>
      </c>
      <c r="C8" s="687"/>
      <c r="D8" s="687"/>
      <c r="E8" s="687"/>
      <c r="F8" s="687"/>
    </row>
    <row r="9" spans="1:7" ht="10.35" customHeight="1" x14ac:dyDescent="0.25">
      <c r="A9" s="6"/>
      <c r="B9" s="68"/>
      <c r="C9" s="36"/>
      <c r="D9" s="36"/>
      <c r="E9" s="35"/>
      <c r="F9" s="32"/>
    </row>
    <row r="10" spans="1:7" x14ac:dyDescent="0.25">
      <c r="A10" s="6"/>
      <c r="B10" s="67" t="s">
        <v>2675</v>
      </c>
      <c r="C10" s="36"/>
      <c r="D10" s="36"/>
      <c r="E10" s="35"/>
      <c r="F10" s="32"/>
    </row>
    <row r="11" spans="1:7" x14ac:dyDescent="0.25">
      <c r="A11" s="6"/>
      <c r="B11" s="67"/>
      <c r="C11" s="149" t="s">
        <v>2688</v>
      </c>
      <c r="D11" s="36"/>
      <c r="E11" s="35"/>
      <c r="F11" s="32"/>
    </row>
    <row r="12" spans="1:7" x14ac:dyDescent="0.25">
      <c r="A12" s="6"/>
      <c r="B12" s="67"/>
      <c r="C12" s="150" t="s">
        <v>2701</v>
      </c>
      <c r="D12" s="36"/>
      <c r="E12" s="35"/>
      <c r="F12" s="32"/>
    </row>
    <row r="13" spans="1:7" x14ac:dyDescent="0.25">
      <c r="A13" s="6"/>
      <c r="B13" s="67"/>
      <c r="C13" s="150" t="s">
        <v>2714</v>
      </c>
      <c r="D13" s="36"/>
      <c r="E13" s="35"/>
      <c r="F13" s="32"/>
    </row>
    <row r="14" spans="1:7" x14ac:dyDescent="0.25">
      <c r="A14" s="6"/>
      <c r="B14" s="68"/>
      <c r="C14" s="150" t="s">
        <v>2727</v>
      </c>
      <c r="D14" s="36"/>
      <c r="E14" s="35"/>
      <c r="F14" s="32"/>
    </row>
    <row r="15" spans="1:7" ht="10.35" customHeight="1" x14ac:dyDescent="0.25">
      <c r="A15" s="6"/>
      <c r="B15" s="68"/>
      <c r="C15" s="36"/>
      <c r="D15" s="36"/>
      <c r="E15" s="35"/>
      <c r="F15" s="32"/>
    </row>
    <row r="16" spans="1:7" ht="18.75" x14ac:dyDescent="0.25">
      <c r="A16" s="6"/>
      <c r="B16" s="645" t="s">
        <v>2741</v>
      </c>
      <c r="C16" s="645" t="e">
        <v>#N/A</v>
      </c>
      <c r="D16" s="645" t="e">
        <v>#N/A</v>
      </c>
      <c r="E16" s="645" t="e">
        <v>#N/A</v>
      </c>
      <c r="F16" s="645" t="e">
        <v>#N/A</v>
      </c>
    </row>
    <row r="17" spans="1:7" x14ac:dyDescent="0.25">
      <c r="A17" s="6"/>
      <c r="B17" s="151"/>
      <c r="C17" s="152"/>
      <c r="D17" s="152"/>
      <c r="E17" s="153"/>
      <c r="F17" s="146" t="s">
        <v>9148</v>
      </c>
    </row>
    <row r="18" spans="1:7" s="2" customFormat="1" ht="10.35" customHeight="1" x14ac:dyDescent="0.25">
      <c r="A18" s="6"/>
      <c r="B18" s="154"/>
      <c r="C18" s="43"/>
      <c r="D18" s="43"/>
      <c r="E18" s="155"/>
      <c r="F18" s="156"/>
    </row>
    <row r="19" spans="1:7" ht="32.25" customHeight="1" x14ac:dyDescent="0.25">
      <c r="A19" s="6"/>
      <c r="B19" s="653" t="s">
        <v>2755</v>
      </c>
      <c r="C19" s="653" t="e">
        <v>#N/A</v>
      </c>
      <c r="D19" s="653" t="e">
        <v>#N/A</v>
      </c>
      <c r="E19" s="653" t="e">
        <v>#N/A</v>
      </c>
      <c r="F19" s="653" t="e">
        <v>#N/A</v>
      </c>
    </row>
    <row r="20" spans="1:7" ht="10.35" customHeight="1" x14ac:dyDescent="0.25">
      <c r="A20" s="6"/>
      <c r="B20" s="157"/>
      <c r="C20" s="147"/>
      <c r="D20" s="157"/>
      <c r="E20" s="147"/>
      <c r="F20" s="147"/>
    </row>
    <row r="21" spans="1:7" x14ac:dyDescent="0.25">
      <c r="A21" s="6"/>
      <c r="B21" s="100" t="s">
        <v>2768</v>
      </c>
      <c r="C21" s="36"/>
      <c r="D21" s="157"/>
      <c r="E21" s="147"/>
      <c r="F21" s="147"/>
    </row>
    <row r="22" spans="1:7" ht="10.35" customHeight="1" x14ac:dyDescent="0.25">
      <c r="A22" s="6"/>
      <c r="B22" s="100"/>
      <c r="C22" s="36"/>
      <c r="D22" s="157"/>
      <c r="E22" s="147"/>
      <c r="F22" s="147"/>
    </row>
    <row r="23" spans="1:7" x14ac:dyDescent="0.25">
      <c r="A23" s="6"/>
      <c r="B23" s="33" t="s">
        <v>2781</v>
      </c>
      <c r="C23" s="36"/>
      <c r="D23" s="36"/>
      <c r="E23" s="35"/>
      <c r="F23" s="32"/>
    </row>
    <row r="24" spans="1:7" ht="10.35" customHeight="1" x14ac:dyDescent="0.25">
      <c r="A24" s="6"/>
      <c r="B24" s="36"/>
      <c r="C24" s="36"/>
      <c r="D24" s="36"/>
      <c r="E24" s="35"/>
      <c r="F24" s="32"/>
    </row>
    <row r="25" spans="1:7" s="13" customFormat="1" ht="80.099999999999994" customHeight="1" x14ac:dyDescent="0.25">
      <c r="A25" s="171"/>
      <c r="B25" s="127" t="str">
        <f>+'Master translation 1'!$Q$11</f>
        <v>Field ID</v>
      </c>
      <c r="C25" s="168" t="str">
        <f>+'Master translation 1'!$Q$12</f>
        <v>Field</v>
      </c>
      <c r="D25" s="365" t="s">
        <v>409</v>
      </c>
      <c r="E25" s="128" t="str">
        <f>+'Master translation 1'!$Q$14</f>
        <v>Value</v>
      </c>
      <c r="F25" s="365" t="str">
        <f>+'Master translation 1'!$Q$15</f>
        <v>Link to definitions &amp; guidance to apply</v>
      </c>
    </row>
    <row r="26" spans="1:7" ht="34.35" customHeight="1" x14ac:dyDescent="0.25">
      <c r="A26" s="172"/>
      <c r="B26" s="173" t="s">
        <v>126</v>
      </c>
      <c r="C26" s="170" t="s">
        <v>2912</v>
      </c>
      <c r="D26" s="364" t="s">
        <v>11116</v>
      </c>
      <c r="E26" s="141"/>
      <c r="F26" s="311" t="s">
        <v>112</v>
      </c>
      <c r="G26" s="552" t="str">
        <f>IF(E26="","",IF(OR(EXACT(E26,'Master translation 1'!$Q$2),EXACT(E26,'Master translation 1'!$Q$3)),"","NOK, "&amp;VLOOKUP("Tab5_Cell_F23",'Master translation'!$A$26:$S$856,HLOOKUP(VLOOKUP('1. General Information'!$H$13,'Master translation 1'!$S$2:$T$22,2,FALSE),'Master translation'!$E$23:$S$24,2,FALSE)+4,FALSE)))</f>
        <v/>
      </c>
    </row>
    <row r="27" spans="1:7" ht="60" customHeight="1" x14ac:dyDescent="0.25">
      <c r="A27" s="172"/>
      <c r="B27" s="173" t="s">
        <v>127</v>
      </c>
      <c r="C27" s="72" t="s">
        <v>2925</v>
      </c>
      <c r="D27" s="72" t="s">
        <v>11120</v>
      </c>
      <c r="E27" s="142"/>
      <c r="F27" s="311" t="s">
        <v>112</v>
      </c>
      <c r="G27" s="552" t="str">
        <f>IF(E27="","",IF(OR(EXACT(E27,'Master translation 1'!$Q$8),EXACT(E27,'Master translation 1'!$Q$9),EXACT(E27,'Master translation 1'!$Q$10)),"","NOK, "&amp;VLOOKUP("Tab5_Cell_F23",'Master translation'!$A$26:$S$856,HLOOKUP(VLOOKUP('1. General Information'!$H$13,'Master translation 1'!$S$2:$T$22,2,FALSE),'Master translation'!$E$23:$S$24,2,FALSE)+4,FALSE)))</f>
        <v/>
      </c>
    </row>
    <row r="28" spans="1:7" ht="33.6" customHeight="1" x14ac:dyDescent="0.25">
      <c r="A28" s="172"/>
      <c r="B28" s="173" t="s">
        <v>128</v>
      </c>
      <c r="C28" s="145" t="s">
        <v>2938</v>
      </c>
      <c r="D28" s="364" t="s">
        <v>11108</v>
      </c>
      <c r="E28" s="174"/>
      <c r="F28" s="311" t="s">
        <v>112</v>
      </c>
    </row>
    <row r="29" spans="1:7" s="161" customFormat="1" ht="48.75" customHeight="1" x14ac:dyDescent="0.25">
      <c r="A29" s="172"/>
      <c r="B29" s="173" t="s">
        <v>129</v>
      </c>
      <c r="C29" s="145" t="s">
        <v>2951</v>
      </c>
      <c r="D29" s="376" t="s">
        <v>11121</v>
      </c>
      <c r="E29" s="174"/>
      <c r="F29" s="311" t="s">
        <v>112</v>
      </c>
      <c r="G29" s="1"/>
    </row>
    <row r="30" spans="1:7" s="161" customFormat="1" ht="52.35" customHeight="1" x14ac:dyDescent="0.25">
      <c r="A30" s="172"/>
      <c r="B30" s="173" t="s">
        <v>130</v>
      </c>
      <c r="C30" s="145" t="s">
        <v>2963</v>
      </c>
      <c r="D30" s="376" t="s">
        <v>11121</v>
      </c>
      <c r="E30" s="174"/>
      <c r="F30" s="311" t="s">
        <v>112</v>
      </c>
      <c r="G30" s="1"/>
    </row>
    <row r="31" spans="1:7" s="161" customFormat="1" ht="19.350000000000001" customHeight="1" x14ac:dyDescent="0.25">
      <c r="A31" s="172"/>
      <c r="B31" s="173" t="s">
        <v>19</v>
      </c>
      <c r="C31" s="175" t="s">
        <v>2973</v>
      </c>
      <c r="D31" s="412">
        <v>0</v>
      </c>
      <c r="E31" s="517"/>
      <c r="F31" s="295" t="s">
        <v>112</v>
      </c>
      <c r="G31" s="1"/>
    </row>
    <row r="32" spans="1:7" ht="10.35" customHeight="1" x14ac:dyDescent="0.25">
      <c r="A32" s="172"/>
      <c r="B32" s="176"/>
      <c r="C32" s="37"/>
      <c r="D32" s="159"/>
      <c r="E32" s="38"/>
      <c r="F32" s="177"/>
    </row>
    <row r="33" spans="1:7" x14ac:dyDescent="0.25">
      <c r="B33" s="66" t="s">
        <v>2794</v>
      </c>
    </row>
    <row r="34" spans="1:7" ht="10.35" customHeight="1" x14ac:dyDescent="0.25"/>
    <row r="35" spans="1:7" s="13" customFormat="1" ht="80.099999999999994" customHeight="1" x14ac:dyDescent="0.25">
      <c r="A35" s="171"/>
      <c r="B35" s="127" t="str">
        <f>+'Master translation 1'!$Q$11</f>
        <v>Field ID</v>
      </c>
      <c r="C35" s="365" t="str">
        <f>+'Master translation 1'!$Q$12</f>
        <v>Field</v>
      </c>
      <c r="D35" s="365" t="s">
        <v>409</v>
      </c>
      <c r="E35" s="128" t="str">
        <f>+'Master translation 1'!$Q$14</f>
        <v>Value</v>
      </c>
      <c r="F35" s="365" t="str">
        <f>+'Master translation 1'!$Q$15</f>
        <v>Link to definitions &amp; guidance to apply</v>
      </c>
    </row>
    <row r="36" spans="1:7" ht="32.85" customHeight="1" x14ac:dyDescent="0.25">
      <c r="A36" s="172"/>
      <c r="B36" s="173" t="s">
        <v>20</v>
      </c>
      <c r="C36" s="170" t="s">
        <v>2977</v>
      </c>
      <c r="D36" s="364" t="s">
        <v>11116</v>
      </c>
      <c r="E36" s="141"/>
      <c r="F36" s="311" t="s">
        <v>112</v>
      </c>
      <c r="G36" s="552" t="str">
        <f>IF(E36="","",IF(OR(EXACT(E36,'Master translation 1'!$Q$2),EXACT(E36,'Master translation 1'!$Q$3)),"","NOK, "&amp;VLOOKUP("Tab5_Cell_F23",'Master translation'!$A$26:$S$856,HLOOKUP(VLOOKUP('1. General Information'!$H$13,'Master translation 1'!$S$2:$T$22,2,FALSE),'Master translation'!$E$23:$S$24,2,FALSE)+4,FALSE)))</f>
        <v/>
      </c>
    </row>
    <row r="37" spans="1:7" ht="61.5" customHeight="1" x14ac:dyDescent="0.25">
      <c r="A37" s="172"/>
      <c r="B37" s="173" t="s">
        <v>131</v>
      </c>
      <c r="C37" s="72" t="s">
        <v>2990</v>
      </c>
      <c r="D37" s="72" t="s">
        <v>11120</v>
      </c>
      <c r="E37" s="142"/>
      <c r="F37" s="311" t="s">
        <v>112</v>
      </c>
      <c r="G37" s="552" t="str">
        <f>IF(E37="","",IF(OR(EXACT(E37,'Master translation 1'!$Q$8),EXACT(E37,'Master translation 1'!$Q$9),EXACT(E37,'Master translation 1'!$Q$10)),"","NOK, "&amp;VLOOKUP("Tab5_Cell_F23",'Master translation'!$A$26:$S$856,HLOOKUP(VLOOKUP('1. General Information'!$H$13,'Master translation 1'!$S$2:$T$22,2,FALSE),'Master translation'!$E$23:$S$24,2,FALSE)+4,FALSE)))</f>
        <v/>
      </c>
    </row>
    <row r="38" spans="1:7" ht="32.85" customHeight="1" x14ac:dyDescent="0.25">
      <c r="A38" s="172"/>
      <c r="B38" s="173" t="s">
        <v>132</v>
      </c>
      <c r="C38" s="145" t="s">
        <v>2938</v>
      </c>
      <c r="D38" s="364" t="s">
        <v>11108</v>
      </c>
      <c r="E38" s="174"/>
      <c r="F38" s="311" t="s">
        <v>112</v>
      </c>
    </row>
    <row r="39" spans="1:7" s="161" customFormat="1" ht="55.5" customHeight="1" x14ac:dyDescent="0.25">
      <c r="A39" s="172"/>
      <c r="B39" s="173" t="s">
        <v>133</v>
      </c>
      <c r="C39" s="145" t="s">
        <v>2951</v>
      </c>
      <c r="D39" s="376" t="s">
        <v>11121</v>
      </c>
      <c r="E39" s="174"/>
      <c r="F39" s="311" t="s">
        <v>112</v>
      </c>
    </row>
    <row r="40" spans="1:7" s="161" customFormat="1" ht="48.75" customHeight="1" x14ac:dyDescent="0.25">
      <c r="A40" s="172"/>
      <c r="B40" s="173" t="s">
        <v>134</v>
      </c>
      <c r="C40" s="145" t="s">
        <v>2963</v>
      </c>
      <c r="D40" s="376" t="s">
        <v>11121</v>
      </c>
      <c r="E40" s="174"/>
      <c r="F40" s="311" t="s">
        <v>112</v>
      </c>
    </row>
    <row r="41" spans="1:7" s="161" customFormat="1" ht="18.600000000000001" customHeight="1" x14ac:dyDescent="0.25">
      <c r="A41" s="172"/>
      <c r="B41" s="173" t="s">
        <v>135</v>
      </c>
      <c r="C41" s="72" t="s">
        <v>3007</v>
      </c>
      <c r="D41" s="71" t="s">
        <v>11119</v>
      </c>
      <c r="E41" s="520"/>
      <c r="F41" s="311" t="s">
        <v>112</v>
      </c>
    </row>
    <row r="42" spans="1:7" s="161" customFormat="1" ht="18.600000000000001" customHeight="1" x14ac:dyDescent="0.25">
      <c r="A42" s="172"/>
      <c r="B42" s="173" t="s">
        <v>136</v>
      </c>
      <c r="C42" s="72" t="s">
        <v>3020</v>
      </c>
      <c r="D42" s="34" t="s">
        <v>11119</v>
      </c>
      <c r="E42" s="520"/>
      <c r="F42" s="311" t="s">
        <v>112</v>
      </c>
    </row>
    <row r="43" spans="1:7" s="161" customFormat="1" ht="33" customHeight="1" x14ac:dyDescent="0.25">
      <c r="A43" s="172"/>
      <c r="B43" s="173" t="s">
        <v>137</v>
      </c>
      <c r="C43" s="170" t="s">
        <v>3033</v>
      </c>
      <c r="D43" s="411">
        <v>0</v>
      </c>
      <c r="E43" s="518" t="str">
        <f>IF(AND(ISNUMBER(E42),ISNUMBER(E41)),IF(E42&gt;0,E41/E42,0),"")</f>
        <v/>
      </c>
      <c r="F43" s="311" t="s">
        <v>112</v>
      </c>
    </row>
    <row r="44" spans="1:7" ht="10.35" customHeight="1" x14ac:dyDescent="0.25">
      <c r="A44" s="172"/>
      <c r="B44" s="176"/>
      <c r="C44" s="39"/>
      <c r="D44" s="159"/>
      <c r="E44" s="182"/>
      <c r="F44" s="177"/>
    </row>
    <row r="45" spans="1:7" x14ac:dyDescent="0.25">
      <c r="B45" s="66" t="s">
        <v>2807</v>
      </c>
    </row>
    <row r="46" spans="1:7" ht="10.35" customHeight="1" x14ac:dyDescent="0.25"/>
    <row r="47" spans="1:7" s="13" customFormat="1" ht="80.099999999999994" customHeight="1" x14ac:dyDescent="0.25">
      <c r="A47" s="171"/>
      <c r="B47" s="127" t="str">
        <f>+'Master translation 1'!$Q$11</f>
        <v>Field ID</v>
      </c>
      <c r="C47" s="365" t="str">
        <f>+'Master translation 1'!$Q$12</f>
        <v>Field</v>
      </c>
      <c r="D47" s="365" t="s">
        <v>409</v>
      </c>
      <c r="E47" s="128" t="str">
        <f>+'Master translation 1'!$Q$14</f>
        <v>Value</v>
      </c>
      <c r="F47" s="365" t="str">
        <f>+'Master translation 1'!$Q$15</f>
        <v>Link to definitions &amp; guidance to apply</v>
      </c>
    </row>
    <row r="48" spans="1:7" s="161" customFormat="1" ht="18.600000000000001" customHeight="1" x14ac:dyDescent="0.25">
      <c r="A48" s="172"/>
      <c r="B48" s="173" t="s">
        <v>53</v>
      </c>
      <c r="C48" s="72" t="s">
        <v>3047</v>
      </c>
      <c r="D48" s="71" t="s">
        <v>11119</v>
      </c>
      <c r="E48" s="520"/>
      <c r="F48" s="311" t="s">
        <v>112</v>
      </c>
    </row>
    <row r="49" spans="1:7" s="161" customFormat="1" ht="33" customHeight="1" x14ac:dyDescent="0.25">
      <c r="A49" s="172"/>
      <c r="B49" s="173" t="s">
        <v>54</v>
      </c>
      <c r="C49" s="170" t="s">
        <v>3061</v>
      </c>
      <c r="D49" s="79">
        <v>0</v>
      </c>
      <c r="E49" s="518" t="str">
        <f>IF(AND(ISNUMBER(E42),ISNUMBER(E48)),IF(E48&gt;0,E42/E48,0),"")</f>
        <v/>
      </c>
      <c r="F49" s="311" t="s">
        <v>112</v>
      </c>
    </row>
    <row r="50" spans="1:7" s="6" customFormat="1" ht="10.35" customHeight="1" x14ac:dyDescent="0.25">
      <c r="A50" s="178"/>
      <c r="B50" s="183"/>
      <c r="C50" s="183"/>
      <c r="D50" s="183"/>
      <c r="E50" s="184"/>
      <c r="F50" s="185"/>
    </row>
    <row r="51" spans="1:7" ht="18.75" x14ac:dyDescent="0.25">
      <c r="B51" s="601" t="s">
        <v>52</v>
      </c>
      <c r="C51" s="601" t="e">
        <v>#N/A</v>
      </c>
      <c r="D51" s="601" t="e">
        <v>#N/A</v>
      </c>
      <c r="E51" s="601" t="e">
        <v>#N/A</v>
      </c>
      <c r="F51" s="601" t="e">
        <v>#N/A</v>
      </c>
    </row>
    <row r="52" spans="1:7" x14ac:dyDescent="0.25">
      <c r="B52" s="186"/>
      <c r="C52" s="187"/>
      <c r="D52" s="187"/>
      <c r="E52" s="188"/>
      <c r="F52" s="74" t="s">
        <v>9149</v>
      </c>
    </row>
    <row r="53" spans="1:7" s="2" customFormat="1" ht="10.35" customHeight="1" x14ac:dyDescent="0.25">
      <c r="A53" s="178"/>
      <c r="B53" s="189"/>
      <c r="C53" s="190"/>
      <c r="D53" s="190"/>
      <c r="E53" s="191"/>
      <c r="F53" s="192"/>
    </row>
    <row r="54" spans="1:7" ht="15" x14ac:dyDescent="0.25">
      <c r="B54" s="689" t="s">
        <v>2834</v>
      </c>
      <c r="C54" s="689" t="e">
        <v>#N/A</v>
      </c>
      <c r="D54" s="689" t="e">
        <v>#N/A</v>
      </c>
      <c r="E54" s="689" t="e">
        <v>#N/A</v>
      </c>
      <c r="F54" s="689" t="e">
        <v>#N/A</v>
      </c>
    </row>
    <row r="55" spans="1:7" ht="10.35" customHeight="1" x14ac:dyDescent="0.25">
      <c r="B55" s="503"/>
      <c r="C55" s="503"/>
      <c r="D55" s="503"/>
      <c r="E55" s="503"/>
      <c r="F55" s="503"/>
    </row>
    <row r="56" spans="1:7" x14ac:dyDescent="0.25">
      <c r="B56" s="506" t="s">
        <v>2768</v>
      </c>
      <c r="C56" s="507"/>
      <c r="D56" s="503"/>
      <c r="E56" s="503"/>
      <c r="F56" s="503"/>
    </row>
    <row r="57" spans="1:7" ht="10.35" customHeight="1" x14ac:dyDescent="0.25">
      <c r="B57" s="506"/>
      <c r="C57" s="507"/>
      <c r="D57" s="507"/>
      <c r="E57" s="507"/>
      <c r="F57" s="407"/>
    </row>
    <row r="58" spans="1:7" x14ac:dyDescent="0.25">
      <c r="B58" s="508" t="s">
        <v>2850</v>
      </c>
      <c r="C58" s="507"/>
      <c r="D58" s="507"/>
      <c r="E58" s="507"/>
      <c r="F58" s="407"/>
    </row>
    <row r="59" spans="1:7" ht="10.35" customHeight="1" x14ac:dyDescent="0.25">
      <c r="B59" s="66"/>
    </row>
    <row r="60" spans="1:7" ht="80.099999999999994" customHeight="1" x14ac:dyDescent="0.25">
      <c r="B60" s="127" t="str">
        <f>+'Master translation 1'!$Q$11</f>
        <v>Field ID</v>
      </c>
      <c r="C60" s="365" t="str">
        <f>+'Master translation 1'!$Q$12</f>
        <v>Field</v>
      </c>
      <c r="D60" s="365" t="s">
        <v>409</v>
      </c>
      <c r="E60" s="128" t="str">
        <f>+'Master translation 1'!$Q$14</f>
        <v>Value</v>
      </c>
      <c r="F60" s="365" t="str">
        <f>+'Master translation 1'!$Q$15</f>
        <v>Link to definitions &amp; guidance to apply</v>
      </c>
    </row>
    <row r="61" spans="1:7" ht="31.5" x14ac:dyDescent="0.25">
      <c r="B61" s="173" t="s">
        <v>159</v>
      </c>
      <c r="C61" s="170" t="s">
        <v>3075</v>
      </c>
      <c r="D61" s="376" t="s">
        <v>11116</v>
      </c>
      <c r="E61" s="141"/>
      <c r="F61" s="311" t="s">
        <v>112</v>
      </c>
      <c r="G61" s="552" t="str">
        <f>IF(E61="","",IF(OR(EXACT(E61,'Master translation 1'!$Q$2),EXACT(E61,'Master translation 1'!$Q$3)),"","NOK, "&amp;VLOOKUP("Tab5_Cell_F23",'Master translation'!$A$26:$S$856,HLOOKUP(VLOOKUP('1. General Information'!$H$13,'Master translation 1'!$S$2:$T$22,2,FALSE),'Master translation'!$E$23:$S$24,2,FALSE)+4,FALSE)))</f>
        <v/>
      </c>
    </row>
    <row r="62" spans="1:7" ht="59.25" customHeight="1" x14ac:dyDescent="0.25">
      <c r="B62" s="173" t="s">
        <v>158</v>
      </c>
      <c r="C62" s="72" t="s">
        <v>3088</v>
      </c>
      <c r="D62" s="72" t="s">
        <v>11120</v>
      </c>
      <c r="E62" s="142"/>
      <c r="F62" s="311" t="s">
        <v>112</v>
      </c>
      <c r="G62" s="552" t="str">
        <f>IF(E62="","",IF(OR(EXACT(E62,'Master translation 1'!$Q$8),EXACT(E62,'Master translation 1'!$Q$9),EXACT(E62,'Master translation 1'!$Q$10)),"","NOK, "&amp;VLOOKUP("Tab5_Cell_F23",'Master translation'!$A$26:$S$856,HLOOKUP(VLOOKUP('1. General Information'!$H$13,'Master translation 1'!$S$2:$T$22,2,FALSE),'Master translation'!$E$23:$S$24,2,FALSE)+4,FALSE)))</f>
        <v/>
      </c>
    </row>
    <row r="63" spans="1:7" ht="39" customHeight="1" x14ac:dyDescent="0.25">
      <c r="B63" s="173" t="s">
        <v>157</v>
      </c>
      <c r="C63" s="145" t="s">
        <v>2938</v>
      </c>
      <c r="D63" s="364" t="s">
        <v>11108</v>
      </c>
      <c r="E63" s="174"/>
      <c r="F63" s="311" t="s">
        <v>112</v>
      </c>
    </row>
    <row r="64" spans="1:7" s="161" customFormat="1" ht="54" customHeight="1" x14ac:dyDescent="0.25">
      <c r="A64" s="178"/>
      <c r="B64" s="173" t="s">
        <v>156</v>
      </c>
      <c r="C64" s="145" t="s">
        <v>2951</v>
      </c>
      <c r="D64" s="376" t="s">
        <v>11121</v>
      </c>
      <c r="E64" s="174"/>
      <c r="F64" s="311" t="s">
        <v>112</v>
      </c>
    </row>
    <row r="65" spans="1:7" s="161" customFormat="1" ht="54" customHeight="1" x14ac:dyDescent="0.25">
      <c r="A65" s="178"/>
      <c r="B65" s="173" t="s">
        <v>155</v>
      </c>
      <c r="C65" s="145" t="s">
        <v>2963</v>
      </c>
      <c r="D65" s="376" t="s">
        <v>11121</v>
      </c>
      <c r="E65" s="174"/>
      <c r="F65" s="311" t="s">
        <v>112</v>
      </c>
    </row>
    <row r="66" spans="1:7" s="161" customFormat="1" x14ac:dyDescent="0.25">
      <c r="A66" s="178"/>
      <c r="B66" s="173" t="s">
        <v>154</v>
      </c>
      <c r="C66" s="170" t="s">
        <v>3106</v>
      </c>
      <c r="D66" s="412">
        <v>0</v>
      </c>
      <c r="E66" s="517"/>
      <c r="F66" s="311" t="s">
        <v>112</v>
      </c>
    </row>
    <row r="67" spans="1:7" s="6" customFormat="1" ht="10.35" customHeight="1" x14ac:dyDescent="0.25">
      <c r="A67" s="172"/>
      <c r="B67" s="176"/>
      <c r="C67" s="44"/>
      <c r="D67" s="158"/>
      <c r="E67" s="38"/>
      <c r="F67" s="185"/>
    </row>
    <row r="68" spans="1:7" ht="18.75" x14ac:dyDescent="0.25">
      <c r="B68" s="601" t="s">
        <v>2862</v>
      </c>
      <c r="C68" s="601" t="e">
        <v>#N/A</v>
      </c>
      <c r="D68" s="601" t="e">
        <v>#N/A</v>
      </c>
      <c r="E68" s="601" t="e">
        <v>#N/A</v>
      </c>
      <c r="F68" s="601" t="e">
        <v>#N/A</v>
      </c>
    </row>
    <row r="69" spans="1:7" x14ac:dyDescent="0.25">
      <c r="B69" s="186"/>
      <c r="C69" s="187"/>
      <c r="D69" s="187"/>
      <c r="E69" s="188"/>
      <c r="F69" s="74" t="s">
        <v>9150</v>
      </c>
    </row>
    <row r="70" spans="1:7" ht="10.35" customHeight="1" x14ac:dyDescent="0.25">
      <c r="B70" s="193"/>
      <c r="C70" s="190"/>
      <c r="D70" s="190"/>
      <c r="E70" s="191"/>
      <c r="F70" s="194"/>
    </row>
    <row r="71" spans="1:7" x14ac:dyDescent="0.25">
      <c r="B71" s="689" t="s">
        <v>6659</v>
      </c>
      <c r="C71" s="689"/>
      <c r="D71" s="689"/>
      <c r="E71" s="689"/>
      <c r="F71" s="689"/>
    </row>
    <row r="72" spans="1:7" ht="10.35" customHeight="1" x14ac:dyDescent="0.25">
      <c r="B72" s="193"/>
      <c r="C72" s="190"/>
      <c r="D72" s="190"/>
      <c r="E72" s="191"/>
      <c r="F72" s="194"/>
    </row>
    <row r="73" spans="1:7" s="161" customFormat="1" ht="80.099999999999994" customHeight="1" x14ac:dyDescent="0.25">
      <c r="A73" s="178"/>
      <c r="B73" s="127" t="str">
        <f>+'Master translation 1'!$Q$11</f>
        <v>Field ID</v>
      </c>
      <c r="C73" s="365" t="str">
        <f>+'Master translation 1'!$Q$12</f>
        <v>Field</v>
      </c>
      <c r="D73" s="365" t="s">
        <v>409</v>
      </c>
      <c r="E73" s="128" t="str">
        <f>+'Master translation 1'!$Q$14</f>
        <v>Value</v>
      </c>
      <c r="F73" s="365" t="str">
        <f>+'Master translation 1'!$Q$15</f>
        <v>Link to definitions &amp; guidance to apply</v>
      </c>
    </row>
    <row r="74" spans="1:7" s="161" customFormat="1" ht="31.5" x14ac:dyDescent="0.25">
      <c r="A74" s="178"/>
      <c r="B74" s="173" t="s">
        <v>164</v>
      </c>
      <c r="C74" s="170" t="s">
        <v>3117</v>
      </c>
      <c r="D74" s="376" t="s">
        <v>11116</v>
      </c>
      <c r="E74" s="141"/>
      <c r="F74" s="311" t="s">
        <v>112</v>
      </c>
      <c r="G74" s="552" t="str">
        <f>IF(E74="","",IF(OR(EXACT(E74,'Master translation 1'!$Q$2),EXACT(E74,'Master translation 1'!$Q$3)),"","NOK, "&amp;VLOOKUP("Tab5_Cell_F23",'Master translation'!$A$26:$S$856,HLOOKUP(VLOOKUP('1. General Information'!$H$13,'Master translation 1'!$S$2:$T$22,2,FALSE),'Master translation'!$E$23:$S$24,2,FALSE)+4,FALSE)))</f>
        <v/>
      </c>
    </row>
    <row r="75" spans="1:7" s="161" customFormat="1" ht="51.75" customHeight="1" x14ac:dyDescent="0.25">
      <c r="A75" s="178"/>
      <c r="B75" s="173" t="s">
        <v>165</v>
      </c>
      <c r="C75" s="170" t="s">
        <v>3131</v>
      </c>
      <c r="D75" s="376" t="s">
        <v>11120</v>
      </c>
      <c r="E75" s="142"/>
      <c r="F75" s="311" t="s">
        <v>112</v>
      </c>
      <c r="G75" s="552" t="str">
        <f>IF(E75="","",IF(OR(EXACT(E75,'Master translation 1'!$Q$8),EXACT(E75,'Master translation 1'!$Q$9),EXACT(E75,'Master translation 1'!$Q$10)),"","NOK, "&amp;VLOOKUP("Tab5_Cell_F23",'Master translation'!$A$26:$S$856,HLOOKUP(VLOOKUP('1. General Information'!$H$13,'Master translation 1'!$S$2:$T$22,2,FALSE),'Master translation'!$E$23:$S$24,2,FALSE)+4,FALSE)))</f>
        <v/>
      </c>
    </row>
    <row r="76" spans="1:7" s="161" customFormat="1" ht="31.5" x14ac:dyDescent="0.25">
      <c r="A76" s="178"/>
      <c r="B76" s="173" t="s">
        <v>166</v>
      </c>
      <c r="C76" s="145" t="s">
        <v>2938</v>
      </c>
      <c r="D76" s="364" t="s">
        <v>11108</v>
      </c>
      <c r="E76" s="141"/>
      <c r="F76" s="311" t="s">
        <v>112</v>
      </c>
    </row>
    <row r="77" spans="1:7" s="161" customFormat="1" ht="48" customHeight="1" x14ac:dyDescent="0.25">
      <c r="A77" s="178"/>
      <c r="B77" s="173" t="s">
        <v>167</v>
      </c>
      <c r="C77" s="145" t="s">
        <v>2951</v>
      </c>
      <c r="D77" s="426" t="s">
        <v>11121</v>
      </c>
      <c r="E77" s="174"/>
      <c r="F77" s="311" t="s">
        <v>112</v>
      </c>
    </row>
    <row r="78" spans="1:7" s="162" customFormat="1" ht="47.25" customHeight="1" x14ac:dyDescent="0.25">
      <c r="A78" s="178"/>
      <c r="B78" s="173" t="s">
        <v>168</v>
      </c>
      <c r="C78" s="145" t="s">
        <v>2963</v>
      </c>
      <c r="D78" s="426" t="s">
        <v>11121</v>
      </c>
      <c r="E78" s="141"/>
      <c r="F78" s="311" t="s">
        <v>112</v>
      </c>
      <c r="G78" s="410"/>
    </row>
    <row r="79" spans="1:7" s="162" customFormat="1" ht="36" customHeight="1" x14ac:dyDescent="0.25">
      <c r="A79" s="178"/>
      <c r="B79" s="173" t="s">
        <v>169</v>
      </c>
      <c r="C79" s="471" t="s">
        <v>3157</v>
      </c>
      <c r="D79" s="71" t="s">
        <v>11119</v>
      </c>
      <c r="E79" s="520"/>
      <c r="F79" s="311" t="s">
        <v>112</v>
      </c>
      <c r="G79" s="410"/>
    </row>
    <row r="80" spans="1:7" s="162" customFormat="1" ht="42.75" customHeight="1" x14ac:dyDescent="0.25">
      <c r="A80" s="178"/>
      <c r="B80" s="173" t="s">
        <v>171</v>
      </c>
      <c r="C80" s="471" t="s">
        <v>3170</v>
      </c>
      <c r="D80" s="71" t="s">
        <v>11119</v>
      </c>
      <c r="E80" s="520"/>
      <c r="F80" s="311" t="s">
        <v>112</v>
      </c>
      <c r="G80" s="410"/>
    </row>
    <row r="81" spans="1:7" s="162" customFormat="1" ht="31.5" x14ac:dyDescent="0.25">
      <c r="A81" s="178"/>
      <c r="B81" s="173" t="s">
        <v>170</v>
      </c>
      <c r="C81" s="170" t="s">
        <v>3183</v>
      </c>
      <c r="D81" s="34" t="s">
        <v>11119</v>
      </c>
      <c r="E81" s="515" t="str">
        <f>IF(AND(ISNUMBER(E79),ISNUMBER(E80)),SUM(E79:E80),"")</f>
        <v/>
      </c>
      <c r="F81" s="311" t="s">
        <v>112</v>
      </c>
      <c r="G81" s="410"/>
    </row>
    <row r="82" spans="1:7" s="2" customFormat="1" ht="10.35" customHeight="1" x14ac:dyDescent="0.25">
      <c r="A82" s="178"/>
      <c r="B82" s="195"/>
      <c r="C82" s="190"/>
      <c r="D82" s="190"/>
      <c r="E82" s="191"/>
      <c r="F82" s="196"/>
    </row>
    <row r="83" spans="1:7" ht="18.75" x14ac:dyDescent="0.25">
      <c r="B83" s="601" t="s">
        <v>4</v>
      </c>
      <c r="C83" s="601" t="e">
        <v>#N/A</v>
      </c>
      <c r="D83" s="601" t="e">
        <v>#N/A</v>
      </c>
      <c r="E83" s="601" t="e">
        <v>#N/A</v>
      </c>
      <c r="F83" s="601" t="e">
        <v>#N/A</v>
      </c>
    </row>
    <row r="84" spans="1:7" x14ac:dyDescent="0.25">
      <c r="B84" s="186"/>
      <c r="C84" s="187"/>
      <c r="D84" s="187"/>
      <c r="E84" s="188"/>
      <c r="F84" s="74" t="s">
        <v>9151</v>
      </c>
    </row>
    <row r="85" spans="1:7" ht="10.35" customHeight="1" x14ac:dyDescent="0.25"/>
    <row r="86" spans="1:7" ht="31.35" customHeight="1" x14ac:dyDescent="0.25">
      <c r="B86" s="688" t="s">
        <v>55</v>
      </c>
      <c r="C86" s="688"/>
      <c r="D86" s="688"/>
      <c r="E86" s="688"/>
      <c r="F86" s="688"/>
    </row>
    <row r="87" spans="1:7" ht="10.35" customHeight="1" x14ac:dyDescent="0.25"/>
    <row r="88" spans="1:7" s="13" customFormat="1" ht="80.099999999999994" customHeight="1" x14ac:dyDescent="0.25">
      <c r="A88" s="171"/>
      <c r="B88" s="127" t="str">
        <f>+'Master translation 1'!$Q$11</f>
        <v>Field ID</v>
      </c>
      <c r="C88" s="365" t="str">
        <f>+'Master translation 1'!$Q$12</f>
        <v>Field</v>
      </c>
      <c r="D88" s="365" t="s">
        <v>409</v>
      </c>
      <c r="E88" s="128" t="str">
        <f>+'Master translation 1'!$Q$14</f>
        <v>Value</v>
      </c>
      <c r="F88" s="365" t="str">
        <f>+'Master translation 1'!$Q$15</f>
        <v>Link to definitions &amp; guidance to apply</v>
      </c>
    </row>
    <row r="89" spans="1:7" s="161" customFormat="1" ht="32.1" customHeight="1" x14ac:dyDescent="0.25">
      <c r="A89" s="178"/>
      <c r="B89" s="173" t="s">
        <v>21</v>
      </c>
      <c r="C89" s="170" t="s">
        <v>3195</v>
      </c>
      <c r="D89" s="71" t="s">
        <v>11119</v>
      </c>
      <c r="E89" s="523"/>
      <c r="F89" s="311" t="s">
        <v>112</v>
      </c>
    </row>
    <row r="90" spans="1:7" ht="31.5" customHeight="1" x14ac:dyDescent="0.25">
      <c r="A90" s="172"/>
      <c r="B90" s="173" t="s">
        <v>22</v>
      </c>
      <c r="C90" s="63" t="s">
        <v>3207</v>
      </c>
      <c r="D90" s="79">
        <v>0</v>
      </c>
      <c r="E90" s="518" t="str">
        <f>IF(AND(ISNUMBER(E42),ISNUMBER(E89)),IF(E42&gt;0,E89/E42,0),"")</f>
        <v/>
      </c>
      <c r="F90" s="311" t="s">
        <v>112</v>
      </c>
    </row>
    <row r="91" spans="1:7" ht="31.5" x14ac:dyDescent="0.25">
      <c r="A91" s="172"/>
      <c r="B91" s="173" t="s">
        <v>23</v>
      </c>
      <c r="C91" s="63" t="s">
        <v>3221</v>
      </c>
      <c r="D91" s="79">
        <v>0</v>
      </c>
      <c r="E91" s="518" t="str">
        <f>IF(AND(ISNUMBER(E41),ISNUMBER(E89)),IF(E41&gt;0,E89/E41,0),"")</f>
        <v/>
      </c>
      <c r="F91" s="311" t="s">
        <v>112</v>
      </c>
    </row>
    <row r="92" spans="1:7" ht="31.5" x14ac:dyDescent="0.25">
      <c r="A92" s="172"/>
      <c r="B92" s="173" t="s">
        <v>24</v>
      </c>
      <c r="C92" s="63" t="s">
        <v>3235</v>
      </c>
      <c r="D92" s="79">
        <v>0</v>
      </c>
      <c r="E92" s="518" t="str">
        <f>IF(AND(ISNUMBER(E48),ISNUMBER(E89)),IF(E48&gt;0,E89/E48,0),"")</f>
        <v/>
      </c>
      <c r="F92" s="311" t="s">
        <v>112</v>
      </c>
    </row>
    <row r="93" spans="1:7" s="2" customFormat="1" ht="10.35" customHeight="1" x14ac:dyDescent="0.25">
      <c r="A93" s="172"/>
      <c r="B93" s="176"/>
      <c r="C93" s="64"/>
      <c r="D93" s="160"/>
      <c r="E93" s="182"/>
      <c r="F93" s="185"/>
    </row>
    <row r="94" spans="1:7" x14ac:dyDescent="0.25">
      <c r="B94" s="66" t="s">
        <v>7591</v>
      </c>
    </row>
    <row r="95" spans="1:7" ht="10.35" customHeight="1" x14ac:dyDescent="0.25"/>
    <row r="96" spans="1:7" s="13" customFormat="1" ht="80.099999999999994" customHeight="1" x14ac:dyDescent="0.25">
      <c r="A96" s="171"/>
      <c r="B96" s="127" t="str">
        <f>+'Master translation 1'!$Q$11</f>
        <v>Field ID</v>
      </c>
      <c r="C96" s="365" t="str">
        <f>+'Master translation 1'!$Q$12</f>
        <v>Field</v>
      </c>
      <c r="D96" s="365" t="s">
        <v>409</v>
      </c>
      <c r="E96" s="128" t="str">
        <f>+'Master translation 1'!$Q$14</f>
        <v>Value</v>
      </c>
      <c r="F96" s="365" t="str">
        <f>+'Master translation 1'!$Q$15</f>
        <v>Link to definitions &amp; guidance to apply</v>
      </c>
    </row>
    <row r="97" spans="1:6" s="161" customFormat="1" ht="36.75" customHeight="1" x14ac:dyDescent="0.25">
      <c r="A97" s="172"/>
      <c r="B97" s="173" t="s">
        <v>25</v>
      </c>
      <c r="C97" s="170" t="s">
        <v>3247</v>
      </c>
      <c r="D97" s="71" t="s">
        <v>11119</v>
      </c>
      <c r="E97" s="523"/>
      <c r="F97" s="295" t="s">
        <v>112</v>
      </c>
    </row>
    <row r="98" spans="1:6" ht="32.85" customHeight="1" x14ac:dyDescent="0.25">
      <c r="A98" s="172"/>
      <c r="B98" s="173" t="s">
        <v>26</v>
      </c>
      <c r="C98" s="63" t="s">
        <v>3207</v>
      </c>
      <c r="D98" s="79">
        <v>0</v>
      </c>
      <c r="E98" s="518" t="str">
        <f>IF(AND(ISNUMBER(E42),ISNUMBER(E97)),IF(E42&gt;0,E97/E42,0),"")</f>
        <v/>
      </c>
      <c r="F98" s="311" t="s">
        <v>112</v>
      </c>
    </row>
    <row r="99" spans="1:6" ht="31.5" x14ac:dyDescent="0.25">
      <c r="A99" s="172"/>
      <c r="B99" s="173" t="s">
        <v>27</v>
      </c>
      <c r="C99" s="63" t="s">
        <v>3221</v>
      </c>
      <c r="D99" s="79">
        <v>0</v>
      </c>
      <c r="E99" s="518" t="str">
        <f>IF(AND(ISNUMBER(E41),ISNUMBER(E97)),IF(E41&gt;0,E97/E41,0),"")</f>
        <v/>
      </c>
      <c r="F99" s="311" t="s">
        <v>112</v>
      </c>
    </row>
    <row r="100" spans="1:6" ht="31.5" x14ac:dyDescent="0.25">
      <c r="A100" s="172"/>
      <c r="B100" s="173" t="s">
        <v>28</v>
      </c>
      <c r="C100" s="63" t="s">
        <v>3235</v>
      </c>
      <c r="D100" s="79">
        <v>0</v>
      </c>
      <c r="E100" s="518" t="str">
        <f>IF(AND(ISNUMBER(E48),ISNUMBER(E97)),IF(E48&gt;0,E97/E48,0),"")</f>
        <v/>
      </c>
      <c r="F100" s="311" t="s">
        <v>112</v>
      </c>
    </row>
    <row r="101" spans="1:6" ht="10.35" customHeight="1" x14ac:dyDescent="0.25"/>
    <row r="102" spans="1:6" x14ac:dyDescent="0.25">
      <c r="B102" s="66" t="s">
        <v>7592</v>
      </c>
    </row>
    <row r="103" spans="1:6" ht="10.35" customHeight="1" x14ac:dyDescent="0.25"/>
    <row r="104" spans="1:6" s="13" customFormat="1" ht="80.099999999999994" customHeight="1" x14ac:dyDescent="0.25">
      <c r="A104" s="171"/>
      <c r="B104" s="127" t="str">
        <f>+'Master translation 1'!$Q$11</f>
        <v>Field ID</v>
      </c>
      <c r="C104" s="365" t="str">
        <f>+'Master translation 1'!$Q$12</f>
        <v>Field</v>
      </c>
      <c r="D104" s="365" t="s">
        <v>409</v>
      </c>
      <c r="E104" s="128" t="str">
        <f>+'Master translation 1'!$Q$14</f>
        <v>Value</v>
      </c>
      <c r="F104" s="365" t="str">
        <f>+'Master translation 1'!$Q$15</f>
        <v>Link to definitions &amp; guidance to apply</v>
      </c>
    </row>
    <row r="105" spans="1:6" s="161" customFormat="1" ht="17.850000000000001" customHeight="1" x14ac:dyDescent="0.25">
      <c r="A105" s="172"/>
      <c r="B105" s="197" t="s">
        <v>29</v>
      </c>
      <c r="C105" s="170" t="s">
        <v>3263</v>
      </c>
      <c r="D105" s="71" t="s">
        <v>11119</v>
      </c>
      <c r="E105" s="523"/>
      <c r="F105" s="295" t="s">
        <v>112</v>
      </c>
    </row>
    <row r="106" spans="1:6" ht="34.5" customHeight="1" x14ac:dyDescent="0.25">
      <c r="A106" s="172"/>
      <c r="B106" s="173" t="s">
        <v>30</v>
      </c>
      <c r="C106" s="63" t="s">
        <v>3273</v>
      </c>
      <c r="D106" s="71" t="s">
        <v>11119</v>
      </c>
      <c r="E106" s="523"/>
      <c r="F106" s="311" t="s">
        <v>112</v>
      </c>
    </row>
    <row r="107" spans="1:6" ht="38.25" customHeight="1" x14ac:dyDescent="0.25">
      <c r="A107" s="172"/>
      <c r="B107" s="173" t="s">
        <v>31</v>
      </c>
      <c r="C107" s="63" t="s">
        <v>3207</v>
      </c>
      <c r="D107" s="79">
        <v>0</v>
      </c>
      <c r="E107" s="518" t="str">
        <f>IF(AND(ISNUMBER(E42),ISNUMBER(E105),ISNUMBER(E106)),IF(E42&gt;0,(E105-E106*50%)/E42,0),"")</f>
        <v/>
      </c>
      <c r="F107" s="311" t="s">
        <v>112</v>
      </c>
    </row>
    <row r="108" spans="1:6" ht="40.5" customHeight="1" x14ac:dyDescent="0.25">
      <c r="A108" s="172"/>
      <c r="B108" s="173" t="s">
        <v>32</v>
      </c>
      <c r="C108" s="63" t="s">
        <v>3221</v>
      </c>
      <c r="D108" s="79">
        <v>0</v>
      </c>
      <c r="E108" s="518" t="str">
        <f>IF(AND(ISNUMBER(E41),ISNUMBER(E105),ISNUMBER(E106)),IF(E41&gt;0,(E105-E106*50%)/E41,0),"")</f>
        <v/>
      </c>
      <c r="F108" s="311" t="s">
        <v>112</v>
      </c>
    </row>
    <row r="109" spans="1:6" ht="40.5" customHeight="1" x14ac:dyDescent="0.25">
      <c r="A109" s="172"/>
      <c r="B109" s="173" t="s">
        <v>33</v>
      </c>
      <c r="C109" s="63" t="s">
        <v>3235</v>
      </c>
      <c r="D109" s="79">
        <v>0</v>
      </c>
      <c r="E109" s="518" t="str">
        <f>IF(AND(ISNUMBER(E48),ISNUMBER(E105), ISNUMBER(E106)),IF(E48&gt;0,(E105-E106*50%)/E48,0),"")</f>
        <v/>
      </c>
      <c r="F109" s="311" t="s">
        <v>112</v>
      </c>
    </row>
    <row r="110" spans="1:6" ht="10.35" customHeight="1" x14ac:dyDescent="0.25"/>
    <row r="111" spans="1:6" s="2" customFormat="1" x14ac:dyDescent="0.25">
      <c r="A111" s="178"/>
      <c r="B111" s="189" t="s">
        <v>7593</v>
      </c>
      <c r="C111" s="190"/>
      <c r="D111" s="190"/>
      <c r="E111" s="191"/>
      <c r="F111" s="196"/>
    </row>
    <row r="112" spans="1:6" s="2" customFormat="1" ht="10.35" customHeight="1" x14ac:dyDescent="0.25">
      <c r="A112" s="178"/>
      <c r="B112" s="189"/>
      <c r="C112" s="190"/>
      <c r="D112" s="190"/>
      <c r="E112" s="191"/>
      <c r="F112" s="196"/>
    </row>
    <row r="113" spans="1:6" s="2" customFormat="1" hidden="1" x14ac:dyDescent="0.25">
      <c r="A113" s="178"/>
      <c r="B113" s="684"/>
      <c r="C113" s="684"/>
      <c r="D113" s="684"/>
      <c r="E113" s="684"/>
      <c r="F113" s="684"/>
    </row>
    <row r="114" spans="1:6" s="2" customFormat="1" hidden="1" x14ac:dyDescent="0.25">
      <c r="A114" s="178"/>
      <c r="B114" s="189"/>
      <c r="C114" s="190"/>
      <c r="D114" s="190"/>
      <c r="E114" s="191"/>
      <c r="F114" s="196"/>
    </row>
    <row r="115" spans="1:6" s="13" customFormat="1" ht="80.099999999999994" hidden="1" customHeight="1" x14ac:dyDescent="0.25">
      <c r="A115" s="171"/>
      <c r="B115" s="127"/>
      <c r="C115" s="365"/>
      <c r="D115" s="365"/>
      <c r="E115" s="128"/>
      <c r="F115" s="365"/>
    </row>
    <row r="116" spans="1:6" s="2" customFormat="1" hidden="1" x14ac:dyDescent="0.25">
      <c r="A116" s="178"/>
      <c r="B116" s="299"/>
      <c r="C116" s="63"/>
      <c r="D116" s="47"/>
      <c r="E116" s="523"/>
      <c r="F116" s="295"/>
    </row>
    <row r="117" spans="1:6" s="2" customFormat="1" hidden="1" x14ac:dyDescent="0.25">
      <c r="A117" s="178"/>
      <c r="B117" s="299"/>
      <c r="C117" s="63"/>
      <c r="D117" s="47"/>
      <c r="E117" s="523"/>
      <c r="F117" s="295"/>
    </row>
    <row r="118" spans="1:6" s="2" customFormat="1" hidden="1" x14ac:dyDescent="0.25">
      <c r="A118" s="178"/>
      <c r="B118" s="299"/>
      <c r="C118" s="63"/>
      <c r="D118" s="47"/>
      <c r="E118" s="523"/>
      <c r="F118" s="295"/>
    </row>
    <row r="119" spans="1:6" s="2" customFormat="1" hidden="1" x14ac:dyDescent="0.25">
      <c r="A119" s="178"/>
      <c r="B119" s="533"/>
      <c r="C119" s="64"/>
      <c r="D119" s="38"/>
      <c r="E119" s="530"/>
      <c r="F119" s="529"/>
    </row>
    <row r="120" spans="1:6" s="2" customFormat="1" ht="14.85" hidden="1" customHeight="1" x14ac:dyDescent="0.25">
      <c r="A120" s="178"/>
      <c r="B120" s="684"/>
      <c r="C120" s="684"/>
      <c r="D120" s="684"/>
      <c r="E120" s="684"/>
      <c r="F120" s="684"/>
    </row>
    <row r="121" spans="1:6" s="2" customFormat="1" ht="15" hidden="1" x14ac:dyDescent="0.25">
      <c r="A121" s="178"/>
      <c r="B121" s="531"/>
      <c r="C121" s="531"/>
      <c r="D121" s="531"/>
      <c r="E121" s="531"/>
      <c r="F121" s="531"/>
    </row>
    <row r="122" spans="1:6" s="2" customFormat="1" ht="14.85" customHeight="1" x14ac:dyDescent="0.25">
      <c r="A122" s="178"/>
      <c r="B122" s="506" t="str">
        <f>B21</f>
        <v>This risk indicator is not yet applicable.</v>
      </c>
      <c r="C122" s="506"/>
      <c r="D122" s="506"/>
      <c r="E122" s="506"/>
      <c r="F122" s="506"/>
    </row>
    <row r="123" spans="1:6" s="2" customFormat="1" ht="10.35" customHeight="1" x14ac:dyDescent="0.25">
      <c r="A123" s="178"/>
      <c r="B123" s="190"/>
      <c r="C123" s="190"/>
      <c r="D123" s="190"/>
      <c r="E123" s="191"/>
      <c r="F123" s="185"/>
    </row>
    <row r="124" spans="1:6" s="2" customFormat="1" x14ac:dyDescent="0.25">
      <c r="A124" s="178"/>
      <c r="B124" s="189" t="s">
        <v>7594</v>
      </c>
      <c r="C124" s="190"/>
      <c r="D124" s="190"/>
      <c r="E124" s="191"/>
      <c r="F124" s="196"/>
    </row>
    <row r="125" spans="1:6" ht="10.35" customHeight="1" x14ac:dyDescent="0.25"/>
    <row r="126" spans="1:6" s="13" customFormat="1" ht="80.099999999999994" customHeight="1" x14ac:dyDescent="0.25">
      <c r="A126" s="171"/>
      <c r="B126" s="127" t="str">
        <f>+'Master translation 1'!$Q$11</f>
        <v>Field ID</v>
      </c>
      <c r="C126" s="365" t="str">
        <f>+'Master translation 1'!$Q$12</f>
        <v>Field</v>
      </c>
      <c r="D126" s="365" t="s">
        <v>409</v>
      </c>
      <c r="E126" s="128" t="str">
        <f>+'Master translation 1'!$Q$14</f>
        <v>Value</v>
      </c>
      <c r="F126" s="365" t="str">
        <f>+'Master translation 1'!$Q$15</f>
        <v>Link to definitions &amp; guidance to apply</v>
      </c>
    </row>
    <row r="127" spans="1:6" ht="32.85" customHeight="1" x14ac:dyDescent="0.25">
      <c r="A127" s="172"/>
      <c r="B127" s="197" t="s">
        <v>36</v>
      </c>
      <c r="C127" s="72" t="str">
        <f>+'1. General Information'!C32:D32</f>
        <v>Is the institution member of an ‘Institutional Protection Scheme’ (IPS)?</v>
      </c>
      <c r="D127" s="364" t="s">
        <v>11116</v>
      </c>
      <c r="E127" s="108" t="str">
        <f>IF('1. General Information'!F32="","",'1. General Information'!F32)</f>
        <v/>
      </c>
      <c r="F127" s="311" t="s">
        <v>112</v>
      </c>
    </row>
    <row r="128" spans="1:6" ht="65.25" customHeight="1" x14ac:dyDescent="0.25">
      <c r="A128" s="172"/>
      <c r="B128" s="173" t="s">
        <v>37</v>
      </c>
      <c r="C128" s="46" t="str">
        <f>+'1. General Information'!C33:D33</f>
        <v>Has the competent authority granted the permission referred to in Article 113(7) of the CRR to the institution?
(only to fill in if the value to the field above is 'Yes'. Otherwise 'Not applicable')</v>
      </c>
      <c r="D128" s="364" t="s">
        <v>11117</v>
      </c>
      <c r="E128" s="108" t="str">
        <f>IF('1. General Information'!F33="","",'1. General Information'!F33)</f>
        <v/>
      </c>
      <c r="F128" s="311" t="s">
        <v>112</v>
      </c>
    </row>
    <row r="129" spans="1:7" ht="31.5" x14ac:dyDescent="0.25">
      <c r="A129" s="172"/>
      <c r="B129" s="173" t="s">
        <v>138</v>
      </c>
      <c r="C129" s="169" t="s">
        <v>3286</v>
      </c>
      <c r="D129" s="364" t="s">
        <v>1</v>
      </c>
      <c r="E129" s="143"/>
      <c r="F129" s="311" t="s">
        <v>112</v>
      </c>
    </row>
    <row r="130" spans="1:7" ht="0.6" customHeight="1" x14ac:dyDescent="0.25"/>
    <row r="131" spans="1:7" ht="10.35" customHeight="1" x14ac:dyDescent="0.25">
      <c r="C131" s="198"/>
      <c r="D131" s="198"/>
      <c r="F131" s="177"/>
    </row>
    <row r="132" spans="1:7" x14ac:dyDescent="0.25">
      <c r="B132" s="66" t="s">
        <v>7595</v>
      </c>
    </row>
    <row r="133" spans="1:7" ht="10.35" customHeight="1" x14ac:dyDescent="0.25"/>
    <row r="134" spans="1:7" s="13" customFormat="1" ht="80.099999999999994" customHeight="1" x14ac:dyDescent="0.25">
      <c r="A134" s="171"/>
      <c r="B134" s="127" t="str">
        <f>+'Master translation 1'!$Q$11</f>
        <v>Field ID</v>
      </c>
      <c r="C134" s="365" t="str">
        <f>+'Master translation 1'!$Q$12</f>
        <v>Field</v>
      </c>
      <c r="D134" s="365" t="str">
        <f>+'Master translation 1'!$Q$13</f>
        <v>Format 
(maximum characters)</v>
      </c>
      <c r="E134" s="128" t="str">
        <f>+'Master translation 1'!$Q$14</f>
        <v>Value</v>
      </c>
      <c r="F134" s="365" t="str">
        <f>+'Master translation 1'!$Q$15</f>
        <v>Link to definitions &amp; guidance to apply</v>
      </c>
    </row>
    <row r="135" spans="1:7" ht="33.6" customHeight="1" x14ac:dyDescent="0.25">
      <c r="A135" s="172"/>
      <c r="B135" s="197" t="s">
        <v>56</v>
      </c>
      <c r="C135" s="170" t="s">
        <v>8231</v>
      </c>
      <c r="D135" s="364" t="str">
        <f>+'Master translation 1'!$Q$2&amp;" / "&amp;+'Master translation 1'!$Q$3</f>
        <v>Yes / No</v>
      </c>
      <c r="E135" s="141"/>
      <c r="F135" s="311" t="s">
        <v>112</v>
      </c>
      <c r="G135" s="552" t="str">
        <f>IF(E135="","",IF(OR(EXACT(E135,'Master translation 1'!$Q$2),EXACT(E135,'Master translation 1'!$Q$3)),"","NOK, "&amp;VLOOKUP("Tab5_Cell_F23",'Master translation'!$A$26:$S$856,HLOOKUP(VLOOKUP('1. General Information'!$H$13,'Master translation 1'!$S$2:$T$22,2,FALSE),'Master translation'!$E$23:$S$24,2,FALSE)+4,FALSE)))</f>
        <v/>
      </c>
    </row>
    <row r="136" spans="1:7" ht="32.85" customHeight="1" x14ac:dyDescent="0.25">
      <c r="B136" s="173" t="s">
        <v>57</v>
      </c>
      <c r="C136" s="584" t="s">
        <v>3308</v>
      </c>
      <c r="D136" s="364" t="str">
        <f>+'Master translation 1'!$Q$16&amp;" (255)"</f>
        <v>Text (255)</v>
      </c>
      <c r="E136" s="174"/>
      <c r="F136" s="311" t="s">
        <v>112</v>
      </c>
    </row>
    <row r="137" spans="1:7" s="161" customFormat="1" ht="56.25" customHeight="1" x14ac:dyDescent="0.25">
      <c r="A137" s="178"/>
      <c r="B137" s="173" t="s">
        <v>58</v>
      </c>
      <c r="C137" s="583" t="s">
        <v>6536</v>
      </c>
      <c r="D137" s="376" t="str">
        <f>+'Master translation 1'!$Q$17&amp;" (20) / "&amp;'Master translation 1'!$Q$19</f>
        <v>Alphanumeric (20) / Blank (if not applicable)</v>
      </c>
      <c r="E137" s="174"/>
      <c r="F137" s="311" t="s">
        <v>112</v>
      </c>
    </row>
    <row r="139" spans="1:7" x14ac:dyDescent="0.25">
      <c r="A139" s="200"/>
      <c r="C139" s="198"/>
      <c r="D139" s="198"/>
      <c r="F139" s="177"/>
    </row>
    <row r="140" spans="1:7" x14ac:dyDescent="0.25">
      <c r="A140" s="200"/>
      <c r="C140" s="198"/>
      <c r="D140" s="198"/>
      <c r="F140" s="177"/>
    </row>
    <row r="141" spans="1:7" x14ac:dyDescent="0.25">
      <c r="A141" s="200"/>
      <c r="C141" s="198"/>
      <c r="D141" s="198"/>
      <c r="F141" s="177"/>
    </row>
    <row r="142" spans="1:7" x14ac:dyDescent="0.25">
      <c r="A142" s="200"/>
      <c r="C142" s="198"/>
      <c r="D142" s="198"/>
      <c r="F142" s="177"/>
    </row>
    <row r="143" spans="1:7" x14ac:dyDescent="0.25">
      <c r="A143" s="200"/>
      <c r="F143" s="177"/>
    </row>
    <row r="144" spans="1:7" x14ac:dyDescent="0.25">
      <c r="A144" s="200"/>
      <c r="F144" s="177"/>
    </row>
    <row r="145" spans="1:6" x14ac:dyDescent="0.25">
      <c r="A145" s="200"/>
      <c r="F145" s="177"/>
    </row>
    <row r="146" spans="1:6" x14ac:dyDescent="0.25">
      <c r="A146" s="200"/>
      <c r="F146" s="177"/>
    </row>
    <row r="147" spans="1:6" x14ac:dyDescent="0.25">
      <c r="A147" s="200"/>
      <c r="F147" s="177"/>
    </row>
    <row r="148" spans="1:6" x14ac:dyDescent="0.25">
      <c r="A148" s="200"/>
      <c r="F148" s="177"/>
    </row>
    <row r="149" spans="1:6" x14ac:dyDescent="0.25">
      <c r="A149" s="200"/>
      <c r="F149" s="177"/>
    </row>
    <row r="150" spans="1:6" x14ac:dyDescent="0.25">
      <c r="A150" s="200"/>
      <c r="F150" s="177"/>
    </row>
    <row r="151" spans="1:6" x14ac:dyDescent="0.25">
      <c r="A151" s="200"/>
      <c r="F151" s="177"/>
    </row>
    <row r="152" spans="1:6" x14ac:dyDescent="0.25">
      <c r="A152" s="200"/>
      <c r="F152" s="177"/>
    </row>
    <row r="153" spans="1:6" x14ac:dyDescent="0.25">
      <c r="A153" s="200"/>
      <c r="F153" s="177"/>
    </row>
    <row r="154" spans="1:6" x14ac:dyDescent="0.25">
      <c r="A154" s="200"/>
      <c r="F154" s="177"/>
    </row>
    <row r="155" spans="1:6" x14ac:dyDescent="0.25">
      <c r="A155" s="200"/>
      <c r="C155" s="181"/>
      <c r="E155" s="181"/>
      <c r="F155" s="177"/>
    </row>
    <row r="156" spans="1:6" x14ac:dyDescent="0.25">
      <c r="A156" s="200"/>
      <c r="C156" s="181"/>
      <c r="E156" s="181"/>
      <c r="F156" s="177"/>
    </row>
    <row r="157" spans="1:6" x14ac:dyDescent="0.25">
      <c r="A157" s="200"/>
      <c r="C157" s="181"/>
      <c r="E157" s="181"/>
      <c r="F157" s="177"/>
    </row>
    <row r="158" spans="1:6" x14ac:dyDescent="0.25">
      <c r="A158" s="200"/>
      <c r="C158" s="181"/>
      <c r="E158" s="181"/>
      <c r="F158" s="177"/>
    </row>
    <row r="159" spans="1:6" x14ac:dyDescent="0.25">
      <c r="A159" s="200"/>
      <c r="C159" s="181"/>
      <c r="E159" s="181"/>
      <c r="F159" s="177"/>
    </row>
    <row r="160" spans="1:6" x14ac:dyDescent="0.25">
      <c r="A160" s="200"/>
      <c r="C160" s="181"/>
      <c r="E160" s="181"/>
      <c r="F160" s="177"/>
    </row>
    <row r="161" spans="1:6" x14ac:dyDescent="0.25">
      <c r="A161" s="200"/>
      <c r="C161" s="181"/>
      <c r="E161" s="181"/>
      <c r="F161" s="177"/>
    </row>
    <row r="162" spans="1:6" x14ac:dyDescent="0.25">
      <c r="A162" s="200"/>
      <c r="C162" s="181"/>
      <c r="E162" s="181"/>
      <c r="F162" s="177"/>
    </row>
    <row r="163" spans="1:6" x14ac:dyDescent="0.25">
      <c r="A163" s="200"/>
      <c r="C163" s="181"/>
      <c r="E163" s="181"/>
      <c r="F163" s="177"/>
    </row>
    <row r="164" spans="1:6" x14ac:dyDescent="0.25">
      <c r="A164" s="200"/>
      <c r="C164" s="181"/>
      <c r="E164" s="181"/>
      <c r="F164" s="177"/>
    </row>
  </sheetData>
  <sheetProtection algorithmName="SHA-512" hashValue="+6racejXGEQ0IP43EYV7PT1hFIm29q0BJeWfh16hnnnRUtcWv8idA1gbMy6FyU+ScB8mpmyh6TyDaktkzcqBWQ==" saltValue="+iRoT9P6ysOzIA4T3LuOvg==" spinCount="100000" sheet="1" objects="1" scenarios="1"/>
  <protectedRanges>
    <protectedRange sqref="E42" name="Range1_2"/>
    <protectedRange sqref="E41 E48 E79:E80 E89" name="Range1_1"/>
    <protectedRange sqref="E76 E78" name="Range1_3"/>
    <protectedRange sqref="E97 E105:E106 E129 E26:E31 E74:E75 E61:E66 E77 E135:E137 E36:E40" name="Range1"/>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14">
    <mergeCell ref="B2:F2"/>
    <mergeCell ref="B86:F86"/>
    <mergeCell ref="B54:F54"/>
    <mergeCell ref="B16:F16"/>
    <mergeCell ref="B51:F51"/>
    <mergeCell ref="B68:F68"/>
    <mergeCell ref="B83:F83"/>
    <mergeCell ref="B71:F71"/>
    <mergeCell ref="B3:F3"/>
    <mergeCell ref="B113:F113"/>
    <mergeCell ref="B120:F120"/>
    <mergeCell ref="B4:F4"/>
    <mergeCell ref="B19:F19"/>
    <mergeCell ref="B8:F8"/>
  </mergeCells>
  <conditionalFormatting sqref="G26">
    <cfRule type="containsText" dxfId="251" priority="13" operator="containsText" text="NOK">
      <formula>NOT(ISERROR(SEARCH("NOK",G26)))</formula>
    </cfRule>
  </conditionalFormatting>
  <conditionalFormatting sqref="G36">
    <cfRule type="containsText" dxfId="250" priority="12" operator="containsText" text="NOK">
      <formula>NOT(ISERROR(SEARCH("NOK",G36)))</formula>
    </cfRule>
  </conditionalFormatting>
  <conditionalFormatting sqref="G27">
    <cfRule type="containsText" dxfId="249" priority="10" operator="containsText" text="NOK">
      <formula>NOT(ISERROR(SEARCH("NOK",G27)))</formula>
    </cfRule>
  </conditionalFormatting>
  <conditionalFormatting sqref="G37">
    <cfRule type="containsText" dxfId="248" priority="9" operator="containsText" text="NOK">
      <formula>NOT(ISERROR(SEARCH("NOK",G37)))</formula>
    </cfRule>
  </conditionalFormatting>
  <conditionalFormatting sqref="G61">
    <cfRule type="containsText" dxfId="247" priority="6" operator="containsText" text="NOK">
      <formula>NOT(ISERROR(SEARCH("NOK",G61)))</formula>
    </cfRule>
  </conditionalFormatting>
  <conditionalFormatting sqref="G62">
    <cfRule type="containsText" dxfId="246" priority="5" operator="containsText" text="NOK">
      <formula>NOT(ISERROR(SEARCH("NOK",G62)))</formula>
    </cfRule>
  </conditionalFormatting>
  <conditionalFormatting sqref="G74">
    <cfRule type="containsText" dxfId="245" priority="4" operator="containsText" text="NOK">
      <formula>NOT(ISERROR(SEARCH("NOK",G74)))</formula>
    </cfRule>
  </conditionalFormatting>
  <conditionalFormatting sqref="G75">
    <cfRule type="containsText" dxfId="244" priority="3" operator="containsText" text="NOK">
      <formula>NOT(ISERROR(SEARCH("NOK",G75)))</formula>
    </cfRule>
  </conditionalFormatting>
  <conditionalFormatting sqref="G135">
    <cfRule type="containsText" dxfId="243" priority="1" operator="containsText" text="NOK">
      <formula>NOT(ISERROR(SEARCH("NOK",G135)))</formula>
    </cfRule>
  </conditionalFormatting>
  <dataValidations count="4">
    <dataValidation type="decimal" errorStyle="information" allowBlank="1" showInputMessage="1" showErrorMessage="1" error="Please report a decimal with four digits after the decimal." sqref="E31 E66">
      <formula1>0</formula1>
      <formula2>1000</formula2>
    </dataValidation>
    <dataValidation type="textLength" operator="lessThanOrEqual" showInputMessage="1" showErrorMessage="1" error="Maximum 255 characters" sqref="E28 E38 E136 E63 E76">
      <formula1>255</formula1>
    </dataValidation>
    <dataValidation type="whole" errorStyle="information" allowBlank="1" showInputMessage="1" showErrorMessage="1" error="Format: Please refer to general instruction No 10 in the 'Read me' tab." sqref="E105:E106 E41:E42 E48 E79:E80 E97 E89">
      <formula1>0</formula1>
      <formula2>900000000000000</formula2>
    </dataValidation>
    <dataValidation type="textLength" errorStyle="information" operator="equal" allowBlank="1" showInputMessage="1" showErrorMessage="1" error="The LEI code should consist of 20 alphanumeric characters." sqref="E29 E137 E64 E77 E39:E40">
      <formula1>20</formula1>
    </dataValidation>
  </dataValidations>
  <hyperlinks>
    <hyperlink ref="C11" location="'4. Risk adjustment'!B16" display="A. Risk exposure"/>
    <hyperlink ref="C14" location="'4. Risk adjustment'!B83" display="'4. Risk adjustment'!B83"/>
    <hyperlink ref="C12" location="'4. Risk adjustment'!B51" display="B. Stability and variety of sources of funding (not applicable for 2017 contribution period)"/>
    <hyperlink ref="C13" location="'4. Risk adjustment'!B68" display="C. Importance of an institution to the stability of the financial system or economy"/>
    <hyperlink ref="F26" location="'5. Definitions and guidance'!B219" display="Link"/>
    <hyperlink ref="F27:F31" location="'5. Definitions and guidance'!B218" display="Link"/>
    <hyperlink ref="F27" location="'5. Definitions and guidance'!B220" display="Link"/>
    <hyperlink ref="F28" location="'5. Definitions and guidance'!B221" display="Link"/>
    <hyperlink ref="F29" location="'5. Definitions and guidance'!B222" display="Link"/>
    <hyperlink ref="F30" location="'5. Definitions and guidance'!B223" display="Link"/>
    <hyperlink ref="F31" location="'5. Definitions and guidance'!B224" display="Link"/>
    <hyperlink ref="F36" location="'5. Definitions and guidance'!B225" display="Link"/>
    <hyperlink ref="F48:F49" location="'5. Definitions and guidance'!B218" display="Link"/>
    <hyperlink ref="F48" location="'5. Definitions and guidance'!B233" display="Link"/>
    <hyperlink ref="F49" location="'5. Definitions and guidance'!B234" display="Link"/>
    <hyperlink ref="F62" location="'5. Definitions and guidance'!B241" display="Link"/>
    <hyperlink ref="F89" location="'5. Definitions and guidance'!B264" display="Link"/>
    <hyperlink ref="F90:F92" location="'5. Definitions and guidance'!B250" display="Link"/>
    <hyperlink ref="F90" location="'5. Definitions and guidance'!B265" display="Link"/>
    <hyperlink ref="F91" location="'5. Definitions and guidance'!B266" display="Link"/>
    <hyperlink ref="F92" location="'5. Definitions and guidance'!B267" display="Link"/>
    <hyperlink ref="F97:F100" location="'5. Definitions and guidance'!B250" display="Link"/>
    <hyperlink ref="F97" location="'5. Definitions and guidance'!B268" display="Link"/>
    <hyperlink ref="F98" location="'5. Definitions and guidance'!B269" display="Link"/>
    <hyperlink ref="F99" location="'5. Definitions and guidance'!B270" display="Link"/>
    <hyperlink ref="F100" location="'5. Definitions and guidance'!B271" display="Link"/>
    <hyperlink ref="F105:F109" location="'5. Definitions and guidance'!B250" display="Link"/>
    <hyperlink ref="F105" location="'5. Definitions and guidance'!B272" display="Link"/>
    <hyperlink ref="F106" location="'5. Definitions and guidance'!B273" display="Link"/>
    <hyperlink ref="F107" location="'5. Definitions and guidance'!B274" display="Link"/>
    <hyperlink ref="F108" location="'5. Definitions and guidance'!B275" display="Link"/>
    <hyperlink ref="F109" location="'5. Definitions and guidance'!B276" display="Link"/>
    <hyperlink ref="F127:F129" location="'5. Definitions and guidance'!B250" display="Link"/>
    <hyperlink ref="F135:F137" location="'5. Definitions and guidance'!B250" display="Link"/>
    <hyperlink ref="F127" location="'5. Definitions and guidance'!B277" display="Link"/>
    <hyperlink ref="F128" location="'5. Definitions and guidance'!B278" display="Link"/>
    <hyperlink ref="F135" location="'5. Definitions and guidance'!B280" display="Link"/>
    <hyperlink ref="F136" location="'5. Definitions and guidance'!B281" display="Link"/>
    <hyperlink ref="F137" location="'5. Definitions and guidance'!B282" display="Link"/>
    <hyperlink ref="F66" location="'5. Definitions and guidance'!B245" display="Link"/>
    <hyperlink ref="F65" location="'5. Definitions and guidance'!B244" display="Link"/>
    <hyperlink ref="F64" location="'5. Definitions and guidance'!B243" display="Link"/>
    <hyperlink ref="F63" location="'5. Definitions and guidance'!B242" display="Link"/>
    <hyperlink ref="F61" location="'5. Definitions and guidance'!B240" display="Link"/>
    <hyperlink ref="F37" location="'5. Definitions and guidance'!B226" display="Link"/>
    <hyperlink ref="F38" location="'5. Definitions and guidance'!B227" display="Link"/>
    <hyperlink ref="F40" location="'5. Definitions and guidance'!B229" display="Link"/>
    <hyperlink ref="F42" location="'5. Definitions and guidance'!B231" display="Link"/>
    <hyperlink ref="F39" location="'5. Definitions and guidance'!B228" display="Link"/>
    <hyperlink ref="F41" location="'5. Definitions and guidance'!B230" display="Link"/>
    <hyperlink ref="F43" location="'5. Definitions and guidance'!B232" display="Link"/>
    <hyperlink ref="F74" location="'5. Definitions and guidance'!B251" display="Link"/>
    <hyperlink ref="F75:F81" location="'5. Definitions and guidance'!B254" display="Link"/>
    <hyperlink ref="F75" location="'5. Definitions and guidance'!B252" display="Link"/>
    <hyperlink ref="F76" location="'5. Definitions and guidance'!B253" display="Link"/>
    <hyperlink ref="F77" location="'5. Definitions and guidance'!B254" display="Link"/>
    <hyperlink ref="F79" location="'5. Definitions and guidance'!B256" display="Link"/>
    <hyperlink ref="F80" location="'5. Definitions and guidance'!B257" display="Link"/>
    <hyperlink ref="F81" location="'5. Definitions and guidance'!B258" display="Link"/>
    <hyperlink ref="F78" location="'5. Definitions and guidance'!B255" display="Link"/>
    <hyperlink ref="F129" location="'5. Definitions and guidance'!B279"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Header>&amp;L&amp;"Times New Roman,Regular"&amp;12&amp;K000000 </oddHeader>
    <oddFooter>&amp;R&amp;P/&amp;N&amp;LIndividual</oddFooter>
    <evenHeader>&amp;L&amp;"Times New Roman,Regular"&amp;12&amp;K000000 </evenHeader>
    <firstHeader>&amp;L&amp;"Times New Roman,Regular"&amp;12&amp;K000000 </firstHeader>
  </headerFooter>
  <rowBreaks count="2" manualBreakCount="2">
    <brk id="49" min="1" max="5" man="1"/>
    <brk id="81"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1'!$V$2:$V$3</xm:f>
          </x14:formula1>
          <xm:sqref>E26 E36 E61 E74 E135</xm:sqref>
        </x14:dataValidation>
        <x14:dataValidation type="list" allowBlank="1" showInputMessage="1" showErrorMessage="1">
          <x14:formula1>
            <xm:f>'Master translation 1'!$V$7:$V$9</xm:f>
          </x14:formula1>
          <xm:sqref>E27 E37 E62 E75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pageSetUpPr autoPageBreaks="0" fitToPage="1"/>
  </sheetPr>
  <dimension ref="A1:XFD285"/>
  <sheetViews>
    <sheetView showGridLines="0" showRuler="0" zoomScaleNormal="100" zoomScaleSheetLayoutView="50" zoomScalePageLayoutView="60" workbookViewId="0">
      <selection activeCell="J24" sqref="J24"/>
    </sheetView>
  </sheetViews>
  <sheetFormatPr defaultColWidth="8.85546875" defaultRowHeight="15" x14ac:dyDescent="0.25"/>
  <cols>
    <col min="1" max="1" width="1" style="316" customWidth="1"/>
    <col min="2" max="2" width="6.42578125" style="248" customWidth="1"/>
    <col min="3" max="3" width="6.140625" style="246" customWidth="1"/>
    <col min="4" max="4" width="28.5703125" style="246" customWidth="1"/>
    <col min="5" max="5" width="84.140625" style="246" customWidth="1"/>
    <col min="6" max="6" width="67.85546875" style="247" customWidth="1"/>
    <col min="7" max="7" width="11" style="247" customWidth="1"/>
    <col min="8" max="8" width="12.85546875" style="246" customWidth="1"/>
    <col min="9" max="9" width="14.5703125" style="246" customWidth="1"/>
    <col min="10" max="10" width="14" style="246" customWidth="1"/>
    <col min="11" max="11" width="14.85546875" style="246" customWidth="1"/>
    <col min="12" max="12" width="13.42578125" style="246" customWidth="1"/>
    <col min="13" max="13" width="16.42578125" style="246" customWidth="1"/>
    <col min="14" max="14" width="52.5703125" style="327" customWidth="1"/>
    <col min="15" max="16384" width="8.85546875" style="14"/>
  </cols>
  <sheetData>
    <row r="1" spans="1:16384" ht="10.35" customHeight="1" x14ac:dyDescent="0.25">
      <c r="C1" s="317"/>
      <c r="D1" s="317"/>
      <c r="E1" s="317"/>
      <c r="F1" s="292"/>
      <c r="G1" s="292"/>
      <c r="H1" s="317"/>
      <c r="I1" s="317"/>
      <c r="J1" s="317"/>
      <c r="K1" s="317"/>
      <c r="L1" s="317"/>
      <c r="M1" s="317"/>
    </row>
    <row r="2" spans="1:16384" ht="15.75" hidden="1" x14ac:dyDescent="0.25">
      <c r="B2" s="646"/>
      <c r="C2" s="647"/>
      <c r="D2" s="647"/>
      <c r="E2" s="647"/>
      <c r="F2" s="647"/>
      <c r="G2" s="647"/>
      <c r="H2" s="647"/>
      <c r="I2" s="647"/>
      <c r="J2" s="647"/>
      <c r="K2" s="647"/>
      <c r="L2" s="647"/>
      <c r="M2" s="648"/>
    </row>
    <row r="3" spans="1:16384" ht="30" customHeight="1" x14ac:dyDescent="0.25">
      <c r="B3" s="702" t="s">
        <v>11124</v>
      </c>
      <c r="C3" s="702"/>
      <c r="D3" s="702"/>
      <c r="E3" s="702"/>
      <c r="F3" s="702"/>
      <c r="G3" s="702"/>
      <c r="H3" s="702"/>
      <c r="I3" s="702"/>
      <c r="J3" s="702"/>
      <c r="K3" s="702"/>
      <c r="L3" s="702"/>
      <c r="M3" s="702"/>
    </row>
    <row r="4" spans="1:16384" s="291" customFormat="1" ht="30" customHeight="1" x14ac:dyDescent="0.25">
      <c r="B4" s="700" t="s">
        <v>679</v>
      </c>
      <c r="C4" s="700"/>
      <c r="D4" s="700"/>
      <c r="E4" s="700"/>
      <c r="F4" s="700"/>
      <c r="G4" s="700"/>
      <c r="H4" s="700"/>
      <c r="I4" s="700"/>
      <c r="J4" s="700"/>
      <c r="K4" s="700"/>
      <c r="L4" s="700"/>
      <c r="M4" s="700"/>
      <c r="N4" s="378"/>
    </row>
    <row r="5" spans="1:16384" s="12" customFormat="1" ht="10.35" customHeight="1" x14ac:dyDescent="0.25">
      <c r="A5" s="316"/>
      <c r="B5" s="320"/>
      <c r="C5" s="284"/>
      <c r="D5" s="112"/>
      <c r="E5" s="272"/>
      <c r="F5" s="274"/>
      <c r="G5" s="273"/>
      <c r="H5" s="113"/>
      <c r="I5" s="113"/>
      <c r="J5" s="113"/>
      <c r="K5" s="113"/>
      <c r="L5" s="113"/>
      <c r="M5" s="113"/>
      <c r="N5" s="327"/>
    </row>
    <row r="6" spans="1:16384" s="12" customFormat="1" ht="23.25" customHeight="1" x14ac:dyDescent="0.25">
      <c r="A6" s="316"/>
      <c r="B6" s="599" t="s">
        <v>236</v>
      </c>
      <c r="C6" s="599"/>
      <c r="D6" s="599"/>
      <c r="E6" s="599"/>
      <c r="F6" s="599"/>
      <c r="G6" s="599"/>
      <c r="H6" s="599"/>
      <c r="I6" s="599"/>
      <c r="J6" s="599"/>
      <c r="K6" s="599"/>
      <c r="L6" s="599"/>
      <c r="M6" s="599"/>
      <c r="N6" s="327"/>
    </row>
    <row r="7" spans="1:16384" s="12" customFormat="1" ht="10.35" customHeight="1" x14ac:dyDescent="0.25">
      <c r="A7" s="316"/>
      <c r="B7" s="429"/>
      <c r="C7" s="264"/>
      <c r="D7" s="263"/>
      <c r="E7" s="262"/>
      <c r="F7" s="261"/>
      <c r="G7" s="260"/>
      <c r="H7" s="259"/>
      <c r="I7" s="259"/>
      <c r="J7" s="259"/>
      <c r="K7" s="259"/>
      <c r="L7" s="259"/>
      <c r="M7" s="259"/>
      <c r="N7" s="327"/>
    </row>
    <row r="8" spans="1:16384" s="12" customFormat="1" ht="15.75" x14ac:dyDescent="0.25">
      <c r="A8" s="321"/>
      <c r="B8" s="58" t="s">
        <v>3333</v>
      </c>
      <c r="C8" s="67"/>
      <c r="D8" s="67"/>
      <c r="E8" s="67"/>
      <c r="F8" s="482"/>
      <c r="G8" s="67"/>
      <c r="H8" s="67"/>
      <c r="I8" s="67"/>
      <c r="J8" s="67"/>
      <c r="K8" s="67"/>
      <c r="L8" s="67"/>
      <c r="M8" s="67"/>
      <c r="N8" s="379"/>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pans="1:16384" s="12" customFormat="1" ht="12.75" customHeight="1" x14ac:dyDescent="0.25">
      <c r="A9" s="316"/>
      <c r="B9" s="434"/>
      <c r="C9" s="435" t="s">
        <v>235</v>
      </c>
      <c r="D9" s="435"/>
      <c r="E9" s="272"/>
      <c r="F9" s="274"/>
      <c r="G9" s="273"/>
      <c r="H9" s="113"/>
      <c r="I9" s="113"/>
      <c r="J9" s="113"/>
      <c r="K9" s="113"/>
      <c r="L9" s="113"/>
      <c r="M9" s="113"/>
      <c r="N9" s="327"/>
    </row>
    <row r="10" spans="1:16384" s="12" customFormat="1" x14ac:dyDescent="0.25">
      <c r="A10" s="316"/>
      <c r="B10" s="434"/>
      <c r="C10" s="435" t="s">
        <v>234</v>
      </c>
      <c r="D10" s="435"/>
      <c r="E10" s="272"/>
      <c r="F10" s="274"/>
      <c r="G10" s="273"/>
      <c r="H10" s="113"/>
      <c r="I10" s="113"/>
      <c r="J10" s="113"/>
      <c r="K10" s="113"/>
      <c r="L10" s="113"/>
      <c r="M10" s="113"/>
      <c r="N10" s="327"/>
    </row>
    <row r="11" spans="1:16384" s="12" customFormat="1" ht="12.75" customHeight="1" x14ac:dyDescent="0.25">
      <c r="A11" s="316"/>
      <c r="B11" s="434"/>
      <c r="C11" s="435" t="s">
        <v>233</v>
      </c>
      <c r="D11" s="435"/>
      <c r="E11" s="316"/>
      <c r="F11" s="316"/>
      <c r="G11" s="273"/>
      <c r="H11" s="113"/>
      <c r="I11" s="113"/>
      <c r="J11" s="113"/>
      <c r="K11" s="113"/>
      <c r="L11" s="113"/>
      <c r="M11" s="113"/>
      <c r="N11" s="327"/>
    </row>
    <row r="12" spans="1:16384" s="12" customFormat="1" ht="12.75" customHeight="1" x14ac:dyDescent="0.25">
      <c r="A12" s="316"/>
      <c r="B12" s="434"/>
      <c r="C12" s="435" t="s">
        <v>232</v>
      </c>
      <c r="D12" s="435"/>
      <c r="E12" s="272"/>
      <c r="F12" s="316"/>
      <c r="G12" s="273"/>
      <c r="H12" s="113"/>
      <c r="I12" s="113"/>
      <c r="J12" s="113"/>
      <c r="K12" s="113"/>
      <c r="L12" s="113"/>
      <c r="M12" s="113"/>
      <c r="N12" s="327"/>
    </row>
    <row r="13" spans="1:16384" s="12" customFormat="1" ht="12.75" customHeight="1" x14ac:dyDescent="0.25">
      <c r="A13" s="316"/>
      <c r="B13" s="434"/>
      <c r="C13" s="435" t="s">
        <v>231</v>
      </c>
      <c r="D13" s="435"/>
      <c r="E13" s="272"/>
      <c r="F13" s="274"/>
      <c r="G13" s="273"/>
      <c r="H13" s="113"/>
      <c r="I13" s="113"/>
      <c r="J13" s="113"/>
      <c r="K13" s="113"/>
      <c r="L13" s="113"/>
      <c r="M13" s="113"/>
      <c r="N13" s="327"/>
    </row>
    <row r="14" spans="1:16384" s="12" customFormat="1" ht="10.35" customHeight="1" x14ac:dyDescent="0.25">
      <c r="A14" s="316"/>
      <c r="B14" s="320"/>
      <c r="C14" s="284"/>
      <c r="D14" s="112"/>
      <c r="E14" s="272"/>
      <c r="F14" s="274"/>
      <c r="G14" s="273"/>
      <c r="H14" s="113"/>
      <c r="I14" s="113"/>
      <c r="J14" s="113"/>
      <c r="K14" s="113"/>
      <c r="L14" s="113"/>
      <c r="M14" s="113"/>
      <c r="N14" s="327"/>
    </row>
    <row r="15" spans="1:16384" s="12" customFormat="1" ht="18.75" customHeight="1" x14ac:dyDescent="0.25">
      <c r="A15" s="316"/>
      <c r="B15" s="602" t="s">
        <v>230</v>
      </c>
      <c r="C15" s="602"/>
      <c r="D15" s="602"/>
      <c r="E15" s="602"/>
      <c r="F15" s="602"/>
      <c r="G15" s="602"/>
      <c r="H15" s="602"/>
      <c r="I15" s="602"/>
      <c r="J15" s="602"/>
      <c r="K15" s="602"/>
      <c r="L15" s="602"/>
      <c r="M15" s="602"/>
      <c r="N15" s="327"/>
    </row>
    <row r="16" spans="1:16384" s="12" customFormat="1" ht="10.35" hidden="1" customHeight="1" x14ac:dyDescent="0.25">
      <c r="A16" s="316"/>
      <c r="B16" s="258"/>
      <c r="C16" s="257"/>
      <c r="D16" s="256"/>
      <c r="E16" s="255"/>
      <c r="F16" s="254"/>
      <c r="G16" s="253"/>
      <c r="H16" s="252"/>
      <c r="I16" s="252"/>
      <c r="J16" s="252"/>
      <c r="K16" s="252"/>
      <c r="L16" s="252"/>
      <c r="M16" s="252"/>
      <c r="N16" s="327"/>
    </row>
    <row r="17" spans="1:14" s="249" customFormat="1" ht="63" customHeight="1" x14ac:dyDescent="0.25">
      <c r="A17" s="251"/>
      <c r="B17" s="696" t="s">
        <v>17</v>
      </c>
      <c r="C17" s="698" t="s">
        <v>209</v>
      </c>
      <c r="D17" s="693" t="s">
        <v>18</v>
      </c>
      <c r="E17" s="693" t="s">
        <v>208</v>
      </c>
      <c r="F17" s="690" t="s">
        <v>207</v>
      </c>
      <c r="G17" s="690" t="s">
        <v>206</v>
      </c>
      <c r="H17" s="701" t="s">
        <v>8916</v>
      </c>
      <c r="I17" s="701"/>
      <c r="J17" s="701"/>
      <c r="K17" s="701"/>
      <c r="L17" s="701"/>
      <c r="M17" s="701"/>
      <c r="N17" s="327"/>
    </row>
    <row r="18" spans="1:14" s="249" customFormat="1" ht="61.5" customHeight="1" x14ac:dyDescent="0.25">
      <c r="A18" s="251"/>
      <c r="B18" s="697"/>
      <c r="C18" s="691"/>
      <c r="D18" s="694"/>
      <c r="E18" s="694"/>
      <c r="F18" s="691"/>
      <c r="G18" s="691"/>
      <c r="H18" s="250" t="s">
        <v>205</v>
      </c>
      <c r="I18" s="250" t="s">
        <v>204</v>
      </c>
      <c r="J18" s="250" t="s">
        <v>203</v>
      </c>
      <c r="K18" s="250" t="s">
        <v>202</v>
      </c>
      <c r="L18" s="250" t="s">
        <v>201</v>
      </c>
      <c r="M18" s="250" t="s">
        <v>200</v>
      </c>
      <c r="N18" s="380"/>
    </row>
    <row r="19" spans="1:14" x14ac:dyDescent="0.25">
      <c r="A19" s="322"/>
      <c r="B19" s="283" t="s">
        <v>7</v>
      </c>
      <c r="C19" s="280">
        <v>1</v>
      </c>
      <c r="D19" s="279" t="s">
        <v>759</v>
      </c>
      <c r="E19" s="443" t="s">
        <v>3656</v>
      </c>
      <c r="F19" s="274" t="s">
        <v>4268</v>
      </c>
      <c r="G19" s="297" t="s">
        <v>161</v>
      </c>
      <c r="H19" s="298"/>
      <c r="I19" s="298"/>
      <c r="J19" s="298"/>
      <c r="K19" s="298"/>
      <c r="L19" s="298"/>
      <c r="M19" s="298"/>
    </row>
    <row r="20" spans="1:14" x14ac:dyDescent="0.25">
      <c r="A20" s="322"/>
      <c r="B20" s="283" t="s">
        <v>8</v>
      </c>
      <c r="C20" s="280">
        <v>1</v>
      </c>
      <c r="D20" s="279" t="s">
        <v>773</v>
      </c>
      <c r="E20" s="287" t="s">
        <v>3671</v>
      </c>
      <c r="F20" s="290" t="s">
        <v>4283</v>
      </c>
      <c r="G20" s="297" t="s">
        <v>161</v>
      </c>
      <c r="H20" s="298"/>
      <c r="I20" s="298"/>
      <c r="J20" s="298"/>
      <c r="K20" s="298"/>
      <c r="L20" s="298"/>
      <c r="M20" s="298"/>
    </row>
    <row r="21" spans="1:14" x14ac:dyDescent="0.25">
      <c r="A21" s="322"/>
      <c r="B21" s="283" t="s">
        <v>9</v>
      </c>
      <c r="C21" s="280">
        <v>1</v>
      </c>
      <c r="D21" s="279" t="s">
        <v>787</v>
      </c>
      <c r="E21" s="287" t="s">
        <v>787</v>
      </c>
      <c r="F21" s="289" t="s">
        <v>11107</v>
      </c>
      <c r="G21" s="297" t="s">
        <v>161</v>
      </c>
      <c r="H21" s="298"/>
      <c r="I21" s="298"/>
      <c r="J21" s="298"/>
      <c r="K21" s="298"/>
      <c r="L21" s="298"/>
      <c r="M21" s="298"/>
    </row>
    <row r="22" spans="1:14" x14ac:dyDescent="0.25">
      <c r="A22" s="322"/>
      <c r="B22" s="283" t="s">
        <v>10</v>
      </c>
      <c r="C22" s="280">
        <v>1</v>
      </c>
      <c r="D22" s="279" t="s">
        <v>801</v>
      </c>
      <c r="E22" s="287" t="s">
        <v>3690</v>
      </c>
      <c r="F22" s="289" t="s">
        <v>11107</v>
      </c>
      <c r="G22" s="297" t="s">
        <v>161</v>
      </c>
      <c r="H22" s="298"/>
      <c r="I22" s="298"/>
      <c r="J22" s="298"/>
      <c r="K22" s="298"/>
      <c r="L22" s="298"/>
      <c r="M22" s="298"/>
    </row>
    <row r="23" spans="1:14" ht="25.5" x14ac:dyDescent="0.25">
      <c r="A23" s="322"/>
      <c r="B23" s="283" t="s">
        <v>11</v>
      </c>
      <c r="C23" s="280">
        <v>1</v>
      </c>
      <c r="D23" s="279" t="s">
        <v>815</v>
      </c>
      <c r="E23" s="287" t="s">
        <v>3705</v>
      </c>
      <c r="F23" s="289" t="s">
        <v>10499</v>
      </c>
      <c r="G23" s="297" t="s">
        <v>161</v>
      </c>
      <c r="H23" s="298"/>
      <c r="I23" s="298"/>
      <c r="J23" s="298"/>
      <c r="K23" s="298"/>
      <c r="L23" s="298"/>
      <c r="M23" s="298"/>
    </row>
    <row r="24" spans="1:14" ht="147.75" customHeight="1" x14ac:dyDescent="0.25">
      <c r="A24" s="322"/>
      <c r="B24" s="283" t="s">
        <v>12</v>
      </c>
      <c r="C24" s="280">
        <v>1</v>
      </c>
      <c r="D24" s="279" t="s">
        <v>11160</v>
      </c>
      <c r="E24" s="496" t="s">
        <v>11147</v>
      </c>
      <c r="F24" s="288" t="s">
        <v>11148</v>
      </c>
      <c r="G24" s="297" t="s">
        <v>161</v>
      </c>
      <c r="H24" s="298"/>
      <c r="I24" s="298"/>
      <c r="J24" s="298"/>
      <c r="K24" s="298"/>
      <c r="L24" s="298"/>
      <c r="M24" s="298"/>
    </row>
    <row r="25" spans="1:14" ht="120" customHeight="1" x14ac:dyDescent="0.25">
      <c r="A25" s="322"/>
      <c r="B25" s="283" t="s">
        <v>13</v>
      </c>
      <c r="C25" s="280">
        <v>1</v>
      </c>
      <c r="D25" s="279" t="s">
        <v>830</v>
      </c>
      <c r="E25" s="496" t="s">
        <v>9192</v>
      </c>
      <c r="F25" s="559" t="s">
        <v>10500</v>
      </c>
      <c r="G25" s="297" t="s">
        <v>161</v>
      </c>
      <c r="H25" s="298"/>
      <c r="I25" s="298"/>
      <c r="J25" s="298"/>
      <c r="K25" s="298"/>
      <c r="L25" s="298"/>
      <c r="M25" s="298"/>
    </row>
    <row r="26" spans="1:14" ht="40.5" customHeight="1" x14ac:dyDescent="0.25">
      <c r="A26" s="322"/>
      <c r="B26" s="283" t="s">
        <v>14</v>
      </c>
      <c r="C26" s="280">
        <v>1</v>
      </c>
      <c r="D26" s="279" t="s">
        <v>842</v>
      </c>
      <c r="E26" s="443" t="s">
        <v>11149</v>
      </c>
      <c r="F26" s="286" t="s">
        <v>11150</v>
      </c>
      <c r="G26" s="297" t="s">
        <v>161</v>
      </c>
      <c r="H26" s="298"/>
      <c r="I26" s="298"/>
      <c r="J26" s="298"/>
      <c r="K26" s="298"/>
      <c r="L26" s="298"/>
      <c r="M26" s="298"/>
    </row>
    <row r="27" spans="1:14" s="12" customFormat="1" ht="10.35" customHeight="1" x14ac:dyDescent="0.25">
      <c r="A27" s="316"/>
      <c r="B27" s="320"/>
      <c r="C27" s="284"/>
      <c r="D27" s="112"/>
      <c r="E27" s="272"/>
      <c r="F27" s="274"/>
      <c r="G27" s="273"/>
      <c r="H27" s="113"/>
      <c r="I27" s="113"/>
      <c r="J27" s="113"/>
      <c r="K27" s="113"/>
      <c r="L27" s="113"/>
      <c r="M27" s="113"/>
      <c r="N27" s="327"/>
    </row>
    <row r="28" spans="1:14" s="12" customFormat="1" ht="18.75" customHeight="1" x14ac:dyDescent="0.25">
      <c r="A28" s="316"/>
      <c r="B28" s="602" t="s">
        <v>229</v>
      </c>
      <c r="C28" s="602"/>
      <c r="D28" s="602"/>
      <c r="E28" s="602"/>
      <c r="F28" s="602"/>
      <c r="G28" s="602"/>
      <c r="H28" s="602"/>
      <c r="I28" s="602"/>
      <c r="J28" s="602"/>
      <c r="K28" s="602"/>
      <c r="L28" s="602"/>
      <c r="M28" s="602"/>
      <c r="N28" s="327"/>
    </row>
    <row r="29" spans="1:14" s="12" customFormat="1" ht="10.35" hidden="1" customHeight="1" x14ac:dyDescent="0.25">
      <c r="A29" s="316"/>
      <c r="B29" s="258"/>
      <c r="C29" s="257"/>
      <c r="D29" s="256"/>
      <c r="E29" s="255"/>
      <c r="F29" s="254"/>
      <c r="G29" s="253"/>
      <c r="H29" s="252"/>
      <c r="I29" s="252"/>
      <c r="J29" s="252"/>
      <c r="K29" s="252"/>
      <c r="L29" s="252"/>
      <c r="M29" s="252"/>
      <c r="N29" s="327"/>
    </row>
    <row r="30" spans="1:14" s="249" customFormat="1" ht="68.25" customHeight="1" x14ac:dyDescent="0.25">
      <c r="A30" s="251"/>
      <c r="B30" s="696" t="s">
        <v>17</v>
      </c>
      <c r="C30" s="698" t="s">
        <v>209</v>
      </c>
      <c r="D30" s="693" t="s">
        <v>18</v>
      </c>
      <c r="E30" s="693" t="s">
        <v>208</v>
      </c>
      <c r="F30" s="690" t="s">
        <v>207</v>
      </c>
      <c r="G30" s="690" t="s">
        <v>206</v>
      </c>
      <c r="H30" s="692" t="s">
        <v>8916</v>
      </c>
      <c r="I30" s="692"/>
      <c r="J30" s="692"/>
      <c r="K30" s="692"/>
      <c r="L30" s="692"/>
      <c r="M30" s="692"/>
      <c r="N30" s="327"/>
    </row>
    <row r="31" spans="1:14" s="249" customFormat="1" ht="40.35" customHeight="1" x14ac:dyDescent="0.25">
      <c r="A31" s="251"/>
      <c r="B31" s="697"/>
      <c r="C31" s="691"/>
      <c r="D31" s="694"/>
      <c r="E31" s="694"/>
      <c r="F31" s="691"/>
      <c r="G31" s="691"/>
      <c r="H31" s="250" t="s">
        <v>205</v>
      </c>
      <c r="I31" s="250" t="s">
        <v>204</v>
      </c>
      <c r="J31" s="250" t="s">
        <v>203</v>
      </c>
      <c r="K31" s="250" t="s">
        <v>202</v>
      </c>
      <c r="L31" s="250" t="s">
        <v>201</v>
      </c>
      <c r="M31" s="250" t="s">
        <v>200</v>
      </c>
      <c r="N31" s="380"/>
    </row>
    <row r="32" spans="1:14" x14ac:dyDescent="0.25">
      <c r="A32" s="322"/>
      <c r="B32" s="283" t="s">
        <v>5</v>
      </c>
      <c r="C32" s="280">
        <v>1</v>
      </c>
      <c r="D32" s="279" t="s">
        <v>856</v>
      </c>
      <c r="E32" s="299"/>
      <c r="F32" s="297"/>
      <c r="G32" s="297" t="s">
        <v>161</v>
      </c>
      <c r="H32" s="298"/>
      <c r="I32" s="298"/>
      <c r="J32" s="298"/>
      <c r="K32" s="298"/>
      <c r="L32" s="298"/>
      <c r="M32" s="298"/>
    </row>
    <row r="33" spans="1:14" x14ac:dyDescent="0.25">
      <c r="A33" s="322"/>
      <c r="B33" s="283" t="s">
        <v>6</v>
      </c>
      <c r="C33" s="280">
        <v>1</v>
      </c>
      <c r="D33" s="279" t="s">
        <v>870</v>
      </c>
      <c r="E33" s="299"/>
      <c r="F33" s="297"/>
      <c r="G33" s="297" t="s">
        <v>161</v>
      </c>
      <c r="H33" s="298"/>
      <c r="I33" s="298"/>
      <c r="J33" s="298"/>
      <c r="K33" s="298"/>
      <c r="L33" s="298"/>
      <c r="M33" s="298"/>
    </row>
    <row r="34" spans="1:14" ht="25.5" x14ac:dyDescent="0.25">
      <c r="A34" s="322"/>
      <c r="B34" s="283" t="s">
        <v>15</v>
      </c>
      <c r="C34" s="280">
        <v>1</v>
      </c>
      <c r="D34" s="279" t="s">
        <v>884</v>
      </c>
      <c r="E34" s="299"/>
      <c r="F34" s="297"/>
      <c r="G34" s="297" t="s">
        <v>161</v>
      </c>
      <c r="H34" s="298"/>
      <c r="I34" s="298"/>
      <c r="J34" s="298"/>
      <c r="K34" s="298"/>
      <c r="L34" s="298"/>
      <c r="M34" s="298"/>
    </row>
    <row r="35" spans="1:14" ht="25.5" x14ac:dyDescent="0.25">
      <c r="A35" s="322"/>
      <c r="B35" s="283" t="s">
        <v>16</v>
      </c>
      <c r="C35" s="280">
        <v>1</v>
      </c>
      <c r="D35" s="279" t="s">
        <v>898</v>
      </c>
      <c r="E35" s="299" t="s">
        <v>3733</v>
      </c>
      <c r="F35" s="297" t="s">
        <v>4350</v>
      </c>
      <c r="G35" s="297" t="s">
        <v>161</v>
      </c>
      <c r="H35" s="298"/>
      <c r="I35" s="298"/>
      <c r="J35" s="298"/>
      <c r="K35" s="298"/>
      <c r="L35" s="298"/>
      <c r="M35" s="298"/>
    </row>
    <row r="36" spans="1:14" x14ac:dyDescent="0.25">
      <c r="A36" s="322"/>
      <c r="B36" s="283" t="s">
        <v>148</v>
      </c>
      <c r="C36" s="280">
        <v>1</v>
      </c>
      <c r="D36" s="279" t="s">
        <v>912</v>
      </c>
      <c r="E36" s="299" t="s">
        <v>3748</v>
      </c>
      <c r="F36" s="297" t="s">
        <v>4365</v>
      </c>
      <c r="G36" s="297" t="s">
        <v>161</v>
      </c>
      <c r="H36" s="298"/>
      <c r="I36" s="298"/>
      <c r="J36" s="298"/>
      <c r="K36" s="298"/>
      <c r="L36" s="298"/>
      <c r="M36" s="298"/>
    </row>
    <row r="37" spans="1:14" s="12" customFormat="1" ht="10.35" customHeight="1" x14ac:dyDescent="0.25">
      <c r="A37" s="316"/>
      <c r="B37" s="320"/>
      <c r="C37" s="284"/>
      <c r="D37" s="112"/>
      <c r="E37" s="272"/>
      <c r="F37" s="274"/>
      <c r="G37" s="273"/>
      <c r="H37" s="113"/>
      <c r="I37" s="113"/>
      <c r="J37" s="113"/>
      <c r="K37" s="113"/>
      <c r="L37" s="113"/>
      <c r="M37" s="113"/>
      <c r="N37" s="327"/>
    </row>
    <row r="38" spans="1:14" s="12" customFormat="1" ht="18.75" customHeight="1" x14ac:dyDescent="0.25">
      <c r="A38" s="316"/>
      <c r="B38" s="602" t="s">
        <v>228</v>
      </c>
      <c r="C38" s="602"/>
      <c r="D38" s="602"/>
      <c r="E38" s="602"/>
      <c r="F38" s="602"/>
      <c r="G38" s="602"/>
      <c r="H38" s="602"/>
      <c r="I38" s="602"/>
      <c r="J38" s="602"/>
      <c r="K38" s="602"/>
      <c r="L38" s="602"/>
      <c r="M38" s="602"/>
      <c r="N38" s="327"/>
    </row>
    <row r="39" spans="1:14" s="12" customFormat="1" ht="10.35" hidden="1" customHeight="1" x14ac:dyDescent="0.25">
      <c r="A39" s="316"/>
      <c r="B39" s="258"/>
      <c r="C39" s="257"/>
      <c r="D39" s="256"/>
      <c r="E39" s="255"/>
      <c r="F39" s="254"/>
      <c r="G39" s="253"/>
      <c r="H39" s="252"/>
      <c r="I39" s="252"/>
      <c r="J39" s="252"/>
      <c r="K39" s="252"/>
      <c r="L39" s="252"/>
      <c r="M39" s="252"/>
      <c r="N39" s="327"/>
    </row>
    <row r="40" spans="1:14" s="249" customFormat="1" ht="65.25" customHeight="1" x14ac:dyDescent="0.25">
      <c r="A40" s="251"/>
      <c r="B40" s="696" t="s">
        <v>17</v>
      </c>
      <c r="C40" s="698" t="s">
        <v>209</v>
      </c>
      <c r="D40" s="693" t="s">
        <v>18</v>
      </c>
      <c r="E40" s="693" t="s">
        <v>208</v>
      </c>
      <c r="F40" s="690" t="s">
        <v>207</v>
      </c>
      <c r="G40" s="690" t="s">
        <v>206</v>
      </c>
      <c r="H40" s="692" t="s">
        <v>8916</v>
      </c>
      <c r="I40" s="692"/>
      <c r="J40" s="692"/>
      <c r="K40" s="692"/>
      <c r="L40" s="692"/>
      <c r="M40" s="692"/>
      <c r="N40" s="327"/>
    </row>
    <row r="41" spans="1:14" s="249" customFormat="1" ht="45.75" customHeight="1" x14ac:dyDescent="0.25">
      <c r="A41" s="251"/>
      <c r="B41" s="697"/>
      <c r="C41" s="691"/>
      <c r="D41" s="694"/>
      <c r="E41" s="694"/>
      <c r="F41" s="691"/>
      <c r="G41" s="691"/>
      <c r="H41" s="250" t="s">
        <v>205</v>
      </c>
      <c r="I41" s="250" t="s">
        <v>204</v>
      </c>
      <c r="J41" s="250" t="s">
        <v>203</v>
      </c>
      <c r="K41" s="250" t="s">
        <v>202</v>
      </c>
      <c r="L41" s="250" t="s">
        <v>201</v>
      </c>
      <c r="M41" s="250" t="s">
        <v>200</v>
      </c>
      <c r="N41" s="380"/>
    </row>
    <row r="42" spans="1:14" ht="95.25" customHeight="1" x14ac:dyDescent="0.25">
      <c r="A42" s="322"/>
      <c r="B42" s="283" t="s">
        <v>34</v>
      </c>
      <c r="C42" s="280">
        <v>1</v>
      </c>
      <c r="D42" s="279" t="s">
        <v>926</v>
      </c>
      <c r="E42" s="300" t="s">
        <v>8692</v>
      </c>
      <c r="F42" s="297" t="s">
        <v>4301</v>
      </c>
      <c r="G42" s="297" t="s">
        <v>161</v>
      </c>
      <c r="H42" s="298"/>
      <c r="I42" s="298"/>
      <c r="J42" s="298"/>
      <c r="K42" s="298"/>
      <c r="L42" s="298"/>
      <c r="M42" s="298"/>
    </row>
    <row r="43" spans="1:14" ht="93.75" customHeight="1" x14ac:dyDescent="0.25">
      <c r="A43" s="322"/>
      <c r="B43" s="283" t="s">
        <v>35</v>
      </c>
      <c r="C43" s="280">
        <v>1</v>
      </c>
      <c r="D43" s="279" t="s">
        <v>939</v>
      </c>
      <c r="E43" s="299" t="s">
        <v>9193</v>
      </c>
      <c r="F43" s="297" t="s">
        <v>10264</v>
      </c>
      <c r="G43" s="297" t="s">
        <v>161</v>
      </c>
      <c r="H43" s="298"/>
      <c r="I43" s="298"/>
      <c r="J43" s="298"/>
      <c r="K43" s="298"/>
      <c r="L43" s="298"/>
      <c r="M43" s="298"/>
    </row>
    <row r="44" spans="1:14" ht="73.5" customHeight="1" x14ac:dyDescent="0.25">
      <c r="A44" s="322"/>
      <c r="B44" s="283" t="s">
        <v>36</v>
      </c>
      <c r="C44" s="280">
        <v>1</v>
      </c>
      <c r="D44" s="279" t="s">
        <v>952</v>
      </c>
      <c r="E44" s="300" t="s">
        <v>9194</v>
      </c>
      <c r="F44" s="297" t="s">
        <v>10265</v>
      </c>
      <c r="G44" s="297" t="s">
        <v>161</v>
      </c>
      <c r="H44" s="298"/>
      <c r="I44" s="298"/>
      <c r="J44" s="298"/>
      <c r="K44" s="298"/>
      <c r="L44" s="298"/>
      <c r="M44" s="298"/>
    </row>
    <row r="45" spans="1:14" ht="114" customHeight="1" x14ac:dyDescent="0.25">
      <c r="A45" s="322"/>
      <c r="B45" s="283" t="s">
        <v>37</v>
      </c>
      <c r="C45" s="280">
        <v>1</v>
      </c>
      <c r="D45" s="279" t="s">
        <v>965</v>
      </c>
      <c r="E45" s="299" t="s">
        <v>3769</v>
      </c>
      <c r="F45" s="297" t="s">
        <v>10266</v>
      </c>
      <c r="G45" s="297" t="s">
        <v>161</v>
      </c>
      <c r="H45" s="298"/>
      <c r="I45" s="298"/>
      <c r="J45" s="298"/>
      <c r="K45" s="298"/>
      <c r="L45" s="298"/>
      <c r="M45" s="298"/>
    </row>
    <row r="46" spans="1:14" ht="136.5" customHeight="1" x14ac:dyDescent="0.25">
      <c r="A46" s="322"/>
      <c r="B46" s="283" t="s">
        <v>38</v>
      </c>
      <c r="C46" s="280">
        <v>1</v>
      </c>
      <c r="D46" s="279" t="s">
        <v>977</v>
      </c>
      <c r="E46" s="299" t="s">
        <v>8733</v>
      </c>
      <c r="F46" s="297" t="s">
        <v>10267</v>
      </c>
      <c r="G46" s="297" t="s">
        <v>161</v>
      </c>
      <c r="H46" s="298"/>
      <c r="I46" s="298"/>
      <c r="J46" s="298"/>
      <c r="K46" s="298"/>
      <c r="L46" s="298"/>
      <c r="M46" s="298"/>
    </row>
    <row r="47" spans="1:14" ht="96" customHeight="1" x14ac:dyDescent="0.25">
      <c r="A47" s="322"/>
      <c r="B47" s="283" t="s">
        <v>39</v>
      </c>
      <c r="C47" s="280">
        <v>1</v>
      </c>
      <c r="D47" s="279" t="s">
        <v>988</v>
      </c>
      <c r="E47" s="299" t="s">
        <v>8799</v>
      </c>
      <c r="F47" s="297" t="s">
        <v>10263</v>
      </c>
      <c r="G47" s="297" t="s">
        <v>161</v>
      </c>
      <c r="H47" s="298"/>
      <c r="I47" s="298"/>
      <c r="J47" s="298"/>
      <c r="K47" s="298"/>
      <c r="L47" s="298"/>
      <c r="M47" s="298"/>
    </row>
    <row r="48" spans="1:14" ht="242.25" customHeight="1" x14ac:dyDescent="0.25">
      <c r="A48" s="322"/>
      <c r="B48" s="283" t="s">
        <v>40</v>
      </c>
      <c r="C48" s="280">
        <v>1</v>
      </c>
      <c r="D48" s="279" t="s">
        <v>1000</v>
      </c>
      <c r="E48" s="300" t="s">
        <v>9196</v>
      </c>
      <c r="F48" s="297" t="s">
        <v>10268</v>
      </c>
      <c r="G48" s="297" t="s">
        <v>161</v>
      </c>
      <c r="H48" s="298"/>
      <c r="I48" s="298"/>
      <c r="J48" s="298"/>
      <c r="K48" s="298"/>
      <c r="L48" s="298"/>
      <c r="M48" s="298"/>
    </row>
    <row r="49" spans="1:14" ht="324.75" customHeight="1" x14ac:dyDescent="0.25">
      <c r="A49" s="322"/>
      <c r="B49" s="283" t="s">
        <v>41</v>
      </c>
      <c r="C49" s="280">
        <v>1</v>
      </c>
      <c r="D49" s="279" t="s">
        <v>11151</v>
      </c>
      <c r="E49" s="300" t="s">
        <v>11152</v>
      </c>
      <c r="F49" s="297" t="s">
        <v>11153</v>
      </c>
      <c r="G49" s="297" t="s">
        <v>161</v>
      </c>
      <c r="H49" s="298"/>
      <c r="I49" s="298"/>
      <c r="J49" s="298"/>
      <c r="K49" s="298"/>
      <c r="L49" s="298"/>
      <c r="M49" s="298"/>
    </row>
    <row r="50" spans="1:14" ht="263.25" customHeight="1" x14ac:dyDescent="0.25">
      <c r="A50" s="322"/>
      <c r="B50" s="283" t="s">
        <v>42</v>
      </c>
      <c r="C50" s="280">
        <v>1</v>
      </c>
      <c r="D50" s="279" t="s">
        <v>1023</v>
      </c>
      <c r="E50" s="300" t="s">
        <v>9197</v>
      </c>
      <c r="F50" s="285" t="s">
        <v>10270</v>
      </c>
      <c r="G50" s="297" t="s">
        <v>161</v>
      </c>
      <c r="H50" s="298"/>
      <c r="I50" s="298"/>
      <c r="J50" s="298"/>
      <c r="K50" s="298"/>
      <c r="L50" s="298"/>
      <c r="M50" s="298"/>
    </row>
    <row r="51" spans="1:14" ht="194.25" customHeight="1" x14ac:dyDescent="0.25">
      <c r="A51" s="322"/>
      <c r="B51" s="283" t="s">
        <v>43</v>
      </c>
      <c r="C51" s="280">
        <v>1</v>
      </c>
      <c r="D51" s="279" t="s">
        <v>1035</v>
      </c>
      <c r="E51" s="300" t="s">
        <v>3794</v>
      </c>
      <c r="F51" s="297" t="s">
        <v>10271</v>
      </c>
      <c r="G51" s="297" t="s">
        <v>161</v>
      </c>
      <c r="H51" s="298"/>
      <c r="I51" s="298"/>
      <c r="J51" s="298"/>
      <c r="K51" s="298"/>
      <c r="L51" s="298"/>
      <c r="M51" s="298"/>
    </row>
    <row r="52" spans="1:14" s="12" customFormat="1" ht="10.35" customHeight="1" x14ac:dyDescent="0.25">
      <c r="A52" s="316"/>
      <c r="B52" s="320"/>
      <c r="C52" s="284"/>
      <c r="D52" s="112"/>
      <c r="E52" s="272"/>
      <c r="F52" s="274"/>
      <c r="G52" s="273"/>
      <c r="H52" s="113"/>
      <c r="I52" s="113"/>
      <c r="J52" s="113"/>
      <c r="K52" s="113"/>
      <c r="L52" s="113"/>
      <c r="M52" s="113"/>
      <c r="N52" s="327"/>
    </row>
    <row r="53" spans="1:14" s="12" customFormat="1" ht="18.75" customHeight="1" x14ac:dyDescent="0.25">
      <c r="A53" s="316"/>
      <c r="B53" s="602" t="s">
        <v>227</v>
      </c>
      <c r="C53" s="602"/>
      <c r="D53" s="602"/>
      <c r="E53" s="602"/>
      <c r="F53" s="602"/>
      <c r="G53" s="602"/>
      <c r="H53" s="602"/>
      <c r="I53" s="602"/>
      <c r="J53" s="602"/>
      <c r="K53" s="602"/>
      <c r="L53" s="602"/>
      <c r="M53" s="602"/>
      <c r="N53" s="327"/>
    </row>
    <row r="54" spans="1:14" s="12" customFormat="1" ht="10.35" customHeight="1" x14ac:dyDescent="0.25">
      <c r="A54" s="316"/>
      <c r="B54" s="258"/>
      <c r="C54" s="257"/>
      <c r="D54" s="256"/>
      <c r="E54" s="255"/>
      <c r="F54" s="254"/>
      <c r="G54" s="253"/>
      <c r="H54" s="252"/>
      <c r="I54" s="252"/>
      <c r="J54" s="252"/>
      <c r="K54" s="252"/>
      <c r="L54" s="252"/>
      <c r="M54" s="252"/>
      <c r="N54" s="327"/>
    </row>
    <row r="55" spans="1:14" s="249" customFormat="1" ht="48" customHeight="1" x14ac:dyDescent="0.25">
      <c r="A55" s="251"/>
      <c r="B55" s="696" t="s">
        <v>17</v>
      </c>
      <c r="C55" s="698" t="s">
        <v>209</v>
      </c>
      <c r="D55" s="693" t="s">
        <v>18</v>
      </c>
      <c r="E55" s="693" t="s">
        <v>208</v>
      </c>
      <c r="F55" s="690" t="s">
        <v>207</v>
      </c>
      <c r="G55" s="690" t="s">
        <v>206</v>
      </c>
      <c r="H55" s="692" t="s">
        <v>8916</v>
      </c>
      <c r="I55" s="692"/>
      <c r="J55" s="692"/>
      <c r="K55" s="692"/>
      <c r="L55" s="692"/>
      <c r="M55" s="692"/>
      <c r="N55" s="327"/>
    </row>
    <row r="56" spans="1:14" s="249" customFormat="1" ht="51" customHeight="1" x14ac:dyDescent="0.25">
      <c r="A56" s="251"/>
      <c r="B56" s="697"/>
      <c r="C56" s="691"/>
      <c r="D56" s="691"/>
      <c r="E56" s="691"/>
      <c r="F56" s="691"/>
      <c r="G56" s="691"/>
      <c r="H56" s="250" t="s">
        <v>205</v>
      </c>
      <c r="I56" s="250" t="s">
        <v>204</v>
      </c>
      <c r="J56" s="250" t="s">
        <v>203</v>
      </c>
      <c r="K56" s="250" t="s">
        <v>202</v>
      </c>
      <c r="L56" s="250" t="s">
        <v>201</v>
      </c>
      <c r="M56" s="250" t="s">
        <v>200</v>
      </c>
      <c r="N56" s="380"/>
    </row>
    <row r="57" spans="1:14" ht="81" customHeight="1" x14ac:dyDescent="0.25">
      <c r="A57" s="322"/>
      <c r="B57" s="283" t="s">
        <v>107</v>
      </c>
      <c r="C57" s="280">
        <v>1</v>
      </c>
      <c r="D57" s="279" t="s">
        <v>1048</v>
      </c>
      <c r="E57" s="299"/>
      <c r="F57" s="282" t="s">
        <v>10277</v>
      </c>
      <c r="G57" s="297" t="s">
        <v>161</v>
      </c>
      <c r="H57" s="298"/>
      <c r="I57" s="298"/>
      <c r="J57" s="298"/>
      <c r="K57" s="298"/>
      <c r="L57" s="298"/>
      <c r="M57" s="298"/>
    </row>
    <row r="58" spans="1:14" ht="54" customHeight="1" x14ac:dyDescent="0.25">
      <c r="A58" s="322"/>
      <c r="B58" s="283" t="s">
        <v>113</v>
      </c>
      <c r="C58" s="280">
        <v>1</v>
      </c>
      <c r="D58" s="279" t="s">
        <v>1060</v>
      </c>
      <c r="E58" s="299"/>
      <c r="F58" s="282" t="s">
        <v>10519</v>
      </c>
      <c r="G58" s="297" t="s">
        <v>161</v>
      </c>
      <c r="H58" s="298"/>
      <c r="I58" s="298"/>
      <c r="J58" s="298"/>
      <c r="K58" s="298"/>
      <c r="L58" s="298"/>
      <c r="M58" s="298"/>
    </row>
    <row r="59" spans="1:14" s="12" customFormat="1" ht="10.35" customHeight="1" x14ac:dyDescent="0.25">
      <c r="A59" s="316"/>
      <c r="B59" s="265"/>
      <c r="C59" s="264"/>
      <c r="D59" s="263"/>
      <c r="E59" s="262"/>
      <c r="F59" s="261"/>
      <c r="G59" s="260"/>
      <c r="H59" s="259"/>
      <c r="I59" s="259"/>
      <c r="J59" s="259"/>
      <c r="K59" s="259"/>
      <c r="L59" s="259"/>
      <c r="M59" s="259"/>
      <c r="N59" s="327"/>
    </row>
    <row r="60" spans="1:14" s="12" customFormat="1" ht="18.75" x14ac:dyDescent="0.25">
      <c r="A60" s="316"/>
      <c r="B60" s="602" t="s">
        <v>139</v>
      </c>
      <c r="C60" s="602"/>
      <c r="D60" s="602"/>
      <c r="E60" s="602"/>
      <c r="F60" s="602"/>
      <c r="G60" s="602"/>
      <c r="H60" s="602"/>
      <c r="I60" s="602"/>
      <c r="J60" s="602"/>
      <c r="K60" s="602"/>
      <c r="L60" s="602"/>
      <c r="M60" s="602"/>
      <c r="N60" s="327"/>
    </row>
    <row r="61" spans="1:14" s="12" customFormat="1" ht="10.35" hidden="1" customHeight="1" x14ac:dyDescent="0.25">
      <c r="A61" s="316"/>
      <c r="B61" s="258"/>
      <c r="C61" s="257"/>
      <c r="D61" s="256"/>
      <c r="E61" s="255"/>
      <c r="F61" s="254"/>
      <c r="G61" s="253"/>
      <c r="H61" s="252"/>
      <c r="I61" s="252"/>
      <c r="J61" s="252"/>
      <c r="K61" s="252"/>
      <c r="L61" s="252"/>
      <c r="M61" s="252"/>
      <c r="N61" s="327"/>
    </row>
    <row r="62" spans="1:14" s="249" customFormat="1" ht="48" customHeight="1" x14ac:dyDescent="0.25">
      <c r="A62" s="251"/>
      <c r="B62" s="696" t="s">
        <v>17</v>
      </c>
      <c r="C62" s="698" t="s">
        <v>209</v>
      </c>
      <c r="D62" s="693" t="s">
        <v>18</v>
      </c>
      <c r="E62" s="693" t="s">
        <v>208</v>
      </c>
      <c r="F62" s="690" t="s">
        <v>207</v>
      </c>
      <c r="G62" s="690" t="s">
        <v>206</v>
      </c>
      <c r="H62" s="692" t="s">
        <v>8916</v>
      </c>
      <c r="I62" s="692"/>
      <c r="J62" s="692"/>
      <c r="K62" s="692"/>
      <c r="L62" s="692"/>
      <c r="M62" s="692"/>
      <c r="N62" s="327"/>
    </row>
    <row r="63" spans="1:14" s="249" customFormat="1" ht="44.25" customHeight="1" x14ac:dyDescent="0.25">
      <c r="A63" s="251"/>
      <c r="B63" s="697"/>
      <c r="C63" s="691"/>
      <c r="D63" s="694"/>
      <c r="E63" s="694"/>
      <c r="F63" s="691"/>
      <c r="G63" s="691"/>
      <c r="H63" s="250" t="s">
        <v>205</v>
      </c>
      <c r="I63" s="250" t="s">
        <v>204</v>
      </c>
      <c r="J63" s="250" t="s">
        <v>203</v>
      </c>
      <c r="K63" s="250" t="s">
        <v>202</v>
      </c>
      <c r="L63" s="250" t="s">
        <v>201</v>
      </c>
      <c r="M63" s="250" t="s">
        <v>200</v>
      </c>
      <c r="N63" s="380"/>
    </row>
    <row r="64" spans="1:14" ht="25.5" x14ac:dyDescent="0.25">
      <c r="A64" s="323"/>
      <c r="B64" s="281" t="s">
        <v>114</v>
      </c>
      <c r="C64" s="280">
        <v>1</v>
      </c>
      <c r="D64" s="279" t="s">
        <v>1074</v>
      </c>
      <c r="E64" s="313" t="s">
        <v>8777</v>
      </c>
      <c r="F64" s="301"/>
      <c r="G64" s="297" t="s">
        <v>161</v>
      </c>
      <c r="H64" s="298"/>
      <c r="I64" s="298"/>
      <c r="J64" s="298"/>
      <c r="K64" s="298"/>
      <c r="L64" s="298"/>
      <c r="M64" s="298"/>
    </row>
    <row r="65" spans="1:16384" s="12" customFormat="1" ht="10.35" customHeight="1" x14ac:dyDescent="0.25">
      <c r="A65" s="316"/>
      <c r="B65" s="265"/>
      <c r="C65" s="264"/>
      <c r="D65" s="316"/>
      <c r="E65" s="262"/>
      <c r="F65" s="261"/>
      <c r="G65" s="260"/>
      <c r="H65" s="259"/>
      <c r="I65" s="259"/>
      <c r="J65" s="259"/>
      <c r="K65" s="259"/>
      <c r="L65" s="259"/>
      <c r="M65" s="259"/>
      <c r="N65" s="327"/>
    </row>
    <row r="66" spans="1:16384" s="12" customFormat="1" ht="23.25" customHeight="1" x14ac:dyDescent="0.25">
      <c r="A66" s="316"/>
      <c r="B66" s="599" t="s">
        <v>226</v>
      </c>
      <c r="C66" s="599"/>
      <c r="D66" s="599"/>
      <c r="E66" s="599"/>
      <c r="F66" s="599"/>
      <c r="G66" s="599"/>
      <c r="H66" s="599"/>
      <c r="I66" s="599"/>
      <c r="J66" s="599"/>
      <c r="K66" s="599"/>
      <c r="L66" s="599"/>
      <c r="M66" s="599"/>
      <c r="N66" s="327"/>
    </row>
    <row r="67" spans="1:16384" s="12" customFormat="1" ht="10.35" customHeight="1" x14ac:dyDescent="0.25">
      <c r="A67" s="316"/>
      <c r="B67" s="265"/>
      <c r="C67" s="264"/>
      <c r="D67" s="263"/>
      <c r="E67" s="262"/>
      <c r="F67" s="261"/>
      <c r="G67" s="260"/>
      <c r="H67" s="259"/>
      <c r="I67" s="259"/>
      <c r="J67" s="259"/>
      <c r="K67" s="259"/>
      <c r="L67" s="259"/>
      <c r="M67" s="259"/>
      <c r="N67" s="327"/>
    </row>
    <row r="68" spans="1:16384" s="12" customFormat="1" ht="15.75" x14ac:dyDescent="0.25">
      <c r="A68" s="321"/>
      <c r="B68" s="58" t="s">
        <v>3440</v>
      </c>
      <c r="C68" s="67"/>
      <c r="D68" s="67"/>
      <c r="E68" s="67"/>
      <c r="F68" s="482"/>
      <c r="G68" s="67"/>
      <c r="H68" s="67"/>
      <c r="I68" s="67"/>
      <c r="J68" s="67"/>
      <c r="K68" s="67"/>
      <c r="L68" s="67"/>
      <c r="M68" s="67"/>
      <c r="N68" s="379"/>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c r="WVL68" s="67"/>
      <c r="WVM68" s="67"/>
      <c r="WVN68" s="67"/>
      <c r="WVO68" s="67"/>
      <c r="WVP68" s="67"/>
      <c r="WVQ68" s="67"/>
      <c r="WVR68" s="67"/>
      <c r="WVS68" s="67"/>
      <c r="WVT68" s="67"/>
      <c r="WVU68" s="67"/>
      <c r="WVV68" s="67"/>
      <c r="WVW68" s="67"/>
      <c r="WVX68" s="67"/>
      <c r="WVY68" s="67"/>
      <c r="WVZ68" s="67"/>
      <c r="WWA68" s="67"/>
      <c r="WWB68" s="67"/>
      <c r="WWC68" s="67"/>
      <c r="WWD68" s="67"/>
      <c r="WWE68" s="67"/>
      <c r="WWF68" s="67"/>
      <c r="WWG68" s="67"/>
      <c r="WWH68" s="67"/>
      <c r="WWI68" s="67"/>
      <c r="WWJ68" s="67"/>
      <c r="WWK68" s="67"/>
      <c r="WWL68" s="67"/>
      <c r="WWM68" s="67"/>
      <c r="WWN68" s="67"/>
      <c r="WWO68" s="67"/>
      <c r="WWP68" s="67"/>
      <c r="WWQ68" s="67"/>
      <c r="WWR68" s="67"/>
      <c r="WWS68" s="67"/>
      <c r="WWT68" s="67"/>
      <c r="WWU68" s="67"/>
      <c r="WWV68" s="67"/>
      <c r="WWW68" s="67"/>
      <c r="WWX68" s="67"/>
      <c r="WWY68" s="67"/>
      <c r="WWZ68" s="67"/>
      <c r="WXA68" s="67"/>
      <c r="WXB68" s="67"/>
      <c r="WXC68" s="67"/>
      <c r="WXD68" s="67"/>
      <c r="WXE68" s="67"/>
      <c r="WXF68" s="67"/>
      <c r="WXG68" s="67"/>
      <c r="WXH68" s="67"/>
      <c r="WXI68" s="67"/>
      <c r="WXJ68" s="67"/>
      <c r="WXK68" s="67"/>
      <c r="WXL68" s="67"/>
      <c r="WXM68" s="67"/>
      <c r="WXN68" s="67"/>
      <c r="WXO68" s="67"/>
      <c r="WXP68" s="67"/>
      <c r="WXQ68" s="67"/>
      <c r="WXR68" s="67"/>
      <c r="WXS68" s="67"/>
      <c r="WXT68" s="67"/>
      <c r="WXU68" s="67"/>
      <c r="WXV68" s="67"/>
      <c r="WXW68" s="67"/>
      <c r="WXX68" s="67"/>
      <c r="WXY68" s="67"/>
      <c r="WXZ68" s="67"/>
      <c r="WYA68" s="67"/>
      <c r="WYB68" s="67"/>
      <c r="WYC68" s="67"/>
      <c r="WYD68" s="67"/>
      <c r="WYE68" s="67"/>
      <c r="WYF68" s="67"/>
      <c r="WYG68" s="67"/>
      <c r="WYH68" s="67"/>
      <c r="WYI68" s="67"/>
      <c r="WYJ68" s="67"/>
      <c r="WYK68" s="67"/>
      <c r="WYL68" s="67"/>
      <c r="WYM68" s="67"/>
      <c r="WYN68" s="67"/>
      <c r="WYO68" s="67"/>
      <c r="WYP68" s="67"/>
      <c r="WYQ68" s="67"/>
      <c r="WYR68" s="67"/>
      <c r="WYS68" s="67"/>
      <c r="WYT68" s="67"/>
      <c r="WYU68" s="67"/>
      <c r="WYV68" s="67"/>
      <c r="WYW68" s="67"/>
      <c r="WYX68" s="67"/>
      <c r="WYY68" s="67"/>
      <c r="WYZ68" s="67"/>
      <c r="WZA68" s="67"/>
      <c r="WZB68" s="67"/>
      <c r="WZC68" s="67"/>
      <c r="WZD68" s="67"/>
      <c r="WZE68" s="67"/>
      <c r="WZF68" s="67"/>
      <c r="WZG68" s="67"/>
      <c r="WZH68" s="67"/>
      <c r="WZI68" s="67"/>
      <c r="WZJ68" s="67"/>
      <c r="WZK68" s="67"/>
      <c r="WZL68" s="67"/>
      <c r="WZM68" s="67"/>
      <c r="WZN68" s="67"/>
      <c r="WZO68" s="67"/>
      <c r="WZP68" s="67"/>
      <c r="WZQ68" s="67"/>
      <c r="WZR68" s="67"/>
      <c r="WZS68" s="67"/>
      <c r="WZT68" s="67"/>
      <c r="WZU68" s="67"/>
      <c r="WZV68" s="67"/>
      <c r="WZW68" s="67"/>
      <c r="WZX68" s="67"/>
      <c r="WZY68" s="67"/>
      <c r="WZZ68" s="67"/>
      <c r="XAA68" s="67"/>
      <c r="XAB68" s="67"/>
      <c r="XAC68" s="67"/>
      <c r="XAD68" s="67"/>
      <c r="XAE68" s="67"/>
      <c r="XAF68" s="67"/>
      <c r="XAG68" s="67"/>
      <c r="XAH68" s="67"/>
      <c r="XAI68" s="67"/>
      <c r="XAJ68" s="67"/>
      <c r="XAK68" s="67"/>
      <c r="XAL68" s="67"/>
      <c r="XAM68" s="67"/>
      <c r="XAN68" s="67"/>
      <c r="XAO68" s="67"/>
      <c r="XAP68" s="67"/>
      <c r="XAQ68" s="67"/>
      <c r="XAR68" s="67"/>
      <c r="XAS68" s="67"/>
      <c r="XAT68" s="67"/>
      <c r="XAU68" s="67"/>
      <c r="XAV68" s="67"/>
      <c r="XAW68" s="67"/>
      <c r="XAX68" s="67"/>
      <c r="XAY68" s="67"/>
      <c r="XAZ68" s="67"/>
      <c r="XBA68" s="67"/>
      <c r="XBB68" s="67"/>
      <c r="XBC68" s="67"/>
      <c r="XBD68" s="67"/>
      <c r="XBE68" s="67"/>
      <c r="XBF68" s="67"/>
      <c r="XBG68" s="67"/>
      <c r="XBH68" s="67"/>
      <c r="XBI68" s="67"/>
      <c r="XBJ68" s="67"/>
      <c r="XBK68" s="67"/>
      <c r="XBL68" s="67"/>
      <c r="XBM68" s="67"/>
      <c r="XBN68" s="67"/>
      <c r="XBO68" s="67"/>
      <c r="XBP68" s="67"/>
      <c r="XBQ68" s="67"/>
      <c r="XBR68" s="67"/>
      <c r="XBS68" s="67"/>
      <c r="XBT68" s="67"/>
      <c r="XBU68" s="67"/>
      <c r="XBV68" s="67"/>
      <c r="XBW68" s="67"/>
      <c r="XBX68" s="67"/>
      <c r="XBY68" s="67"/>
      <c r="XBZ68" s="67"/>
      <c r="XCA68" s="67"/>
      <c r="XCB68" s="67"/>
      <c r="XCC68" s="67"/>
      <c r="XCD68" s="67"/>
      <c r="XCE68" s="67"/>
      <c r="XCF68" s="67"/>
      <c r="XCG68" s="67"/>
      <c r="XCH68" s="67"/>
      <c r="XCI68" s="67"/>
      <c r="XCJ68" s="67"/>
      <c r="XCK68" s="67"/>
      <c r="XCL68" s="67"/>
      <c r="XCM68" s="67"/>
      <c r="XCN68" s="67"/>
      <c r="XCO68" s="67"/>
      <c r="XCP68" s="67"/>
      <c r="XCQ68" s="67"/>
      <c r="XCR68" s="67"/>
      <c r="XCS68" s="67"/>
      <c r="XCT68" s="67"/>
      <c r="XCU68" s="67"/>
      <c r="XCV68" s="67"/>
      <c r="XCW68" s="67"/>
      <c r="XCX68" s="67"/>
      <c r="XCY68" s="67"/>
      <c r="XCZ68" s="67"/>
      <c r="XDA68" s="67"/>
      <c r="XDB68" s="67"/>
      <c r="XDC68" s="67"/>
      <c r="XDD68" s="67"/>
      <c r="XDE68" s="67"/>
      <c r="XDF68" s="67"/>
      <c r="XDG68" s="67"/>
      <c r="XDH68" s="67"/>
      <c r="XDI68" s="67"/>
      <c r="XDJ68" s="67"/>
      <c r="XDK68" s="67"/>
      <c r="XDL68" s="67"/>
      <c r="XDM68" s="67"/>
      <c r="XDN68" s="67"/>
      <c r="XDO68" s="67"/>
      <c r="XDP68" s="67"/>
      <c r="XDQ68" s="67"/>
      <c r="XDR68" s="67"/>
      <c r="XDS68" s="67"/>
      <c r="XDT68" s="67"/>
      <c r="XDU68" s="67"/>
      <c r="XDV68" s="67"/>
      <c r="XDW68" s="67"/>
      <c r="XDX68" s="67"/>
      <c r="XDY68" s="67"/>
      <c r="XDZ68" s="67"/>
      <c r="XEA68" s="67"/>
      <c r="XEB68" s="67"/>
      <c r="XEC68" s="67"/>
      <c r="XED68" s="67"/>
      <c r="XEE68" s="67"/>
      <c r="XEF68" s="67"/>
      <c r="XEG68" s="67"/>
      <c r="XEH68" s="67"/>
      <c r="XEI68" s="67"/>
      <c r="XEJ68" s="67"/>
      <c r="XEK68" s="67"/>
      <c r="XEL68" s="67"/>
      <c r="XEM68" s="67"/>
      <c r="XEN68" s="67"/>
      <c r="XEO68" s="67"/>
      <c r="XEP68" s="67"/>
      <c r="XEQ68" s="67"/>
      <c r="XER68" s="67"/>
      <c r="XES68" s="67"/>
      <c r="XET68" s="67"/>
      <c r="XEU68" s="67"/>
      <c r="XEV68" s="67"/>
      <c r="XEW68" s="67"/>
      <c r="XEX68" s="67"/>
      <c r="XEY68" s="67"/>
      <c r="XEZ68" s="67"/>
      <c r="XFA68" s="67"/>
      <c r="XFB68" s="67"/>
      <c r="XFC68" s="67"/>
      <c r="XFD68" s="67"/>
    </row>
    <row r="69" spans="1:16384" s="12" customFormat="1" ht="12.75" customHeight="1" x14ac:dyDescent="0.25">
      <c r="A69" s="316"/>
      <c r="B69" s="320"/>
      <c r="C69" s="695" t="s">
        <v>147</v>
      </c>
      <c r="D69" s="695"/>
      <c r="E69" s="695"/>
      <c r="F69" s="274"/>
      <c r="G69" s="273"/>
      <c r="H69" s="113"/>
      <c r="I69" s="113"/>
      <c r="J69" s="113"/>
      <c r="K69" s="113"/>
      <c r="L69" s="113"/>
      <c r="M69" s="113"/>
      <c r="N69" s="327"/>
    </row>
    <row r="70" spans="1:16384" s="12" customFormat="1" ht="12.75" customHeight="1" x14ac:dyDescent="0.25">
      <c r="A70" s="316"/>
      <c r="B70" s="320"/>
      <c r="C70" s="695" t="s">
        <v>225</v>
      </c>
      <c r="D70" s="695"/>
      <c r="E70" s="272"/>
      <c r="F70" s="274"/>
      <c r="G70" s="273"/>
      <c r="H70" s="113"/>
      <c r="I70" s="113"/>
      <c r="J70" s="113"/>
      <c r="K70" s="113"/>
      <c r="L70" s="113"/>
      <c r="M70" s="113"/>
      <c r="N70" s="327"/>
    </row>
    <row r="71" spans="1:16384" s="12" customFormat="1" ht="12.75" customHeight="1" x14ac:dyDescent="0.25">
      <c r="A71" s="316"/>
      <c r="B71" s="320"/>
      <c r="C71" s="695" t="s">
        <v>145</v>
      </c>
      <c r="D71" s="695"/>
      <c r="E71" s="695"/>
      <c r="F71" s="274"/>
      <c r="G71" s="273"/>
      <c r="H71" s="113"/>
      <c r="I71" s="113"/>
      <c r="J71" s="113"/>
      <c r="K71" s="113"/>
      <c r="L71" s="113"/>
      <c r="M71" s="113"/>
      <c r="N71" s="327"/>
    </row>
    <row r="72" spans="1:16384" s="12" customFormat="1" ht="10.35" customHeight="1" x14ac:dyDescent="0.25">
      <c r="A72" s="316"/>
      <c r="B72" s="320"/>
      <c r="C72" s="320"/>
      <c r="D72" s="699"/>
      <c r="E72" s="699"/>
      <c r="F72" s="699"/>
      <c r="G72" s="273"/>
      <c r="H72" s="113"/>
      <c r="I72" s="113"/>
      <c r="J72" s="113"/>
      <c r="K72" s="113"/>
      <c r="L72" s="113"/>
      <c r="M72" s="113"/>
      <c r="N72" s="327"/>
    </row>
    <row r="73" spans="1:16384" s="12" customFormat="1" ht="18.75" x14ac:dyDescent="0.25">
      <c r="A73" s="316"/>
      <c r="B73" s="602" t="s">
        <v>146</v>
      </c>
      <c r="C73" s="602"/>
      <c r="D73" s="602"/>
      <c r="E73" s="602"/>
      <c r="F73" s="602"/>
      <c r="G73" s="602"/>
      <c r="H73" s="602"/>
      <c r="I73" s="602"/>
      <c r="J73" s="602"/>
      <c r="K73" s="602"/>
      <c r="L73" s="602"/>
      <c r="M73" s="602"/>
      <c r="N73" s="327"/>
    </row>
    <row r="74" spans="1:16384" s="12" customFormat="1" ht="10.35" hidden="1" customHeight="1" x14ac:dyDescent="0.25">
      <c r="A74" s="316"/>
      <c r="B74" s="258"/>
      <c r="C74" s="257"/>
      <c r="D74" s="256"/>
      <c r="E74" s="255"/>
      <c r="F74" s="254"/>
      <c r="G74" s="253"/>
      <c r="H74" s="252"/>
      <c r="I74" s="252"/>
      <c r="J74" s="252"/>
      <c r="K74" s="252"/>
      <c r="L74" s="252"/>
      <c r="M74" s="252"/>
      <c r="N74" s="327"/>
    </row>
    <row r="75" spans="1:16384" s="249" customFormat="1" ht="48" customHeight="1" x14ac:dyDescent="0.25">
      <c r="A75" s="251"/>
      <c r="B75" s="696" t="s">
        <v>17</v>
      </c>
      <c r="C75" s="698" t="s">
        <v>209</v>
      </c>
      <c r="D75" s="693" t="s">
        <v>18</v>
      </c>
      <c r="E75" s="693" t="s">
        <v>208</v>
      </c>
      <c r="F75" s="690" t="s">
        <v>207</v>
      </c>
      <c r="G75" s="690" t="s">
        <v>206</v>
      </c>
      <c r="H75" s="692" t="s">
        <v>8916</v>
      </c>
      <c r="I75" s="692"/>
      <c r="J75" s="692"/>
      <c r="K75" s="692"/>
      <c r="L75" s="692"/>
      <c r="M75" s="692"/>
      <c r="N75" s="327"/>
    </row>
    <row r="76" spans="1:16384" s="249" customFormat="1" ht="40.35" customHeight="1" x14ac:dyDescent="0.25">
      <c r="A76" s="251"/>
      <c r="B76" s="697"/>
      <c r="C76" s="691"/>
      <c r="D76" s="694"/>
      <c r="E76" s="694"/>
      <c r="F76" s="691"/>
      <c r="G76" s="691"/>
      <c r="H76" s="250" t="s">
        <v>205</v>
      </c>
      <c r="I76" s="250" t="s">
        <v>204</v>
      </c>
      <c r="J76" s="250" t="s">
        <v>203</v>
      </c>
      <c r="K76" s="250" t="s">
        <v>202</v>
      </c>
      <c r="L76" s="250" t="s">
        <v>201</v>
      </c>
      <c r="M76" s="250" t="s">
        <v>200</v>
      </c>
      <c r="N76" s="380"/>
    </row>
    <row r="77" spans="1:16384" ht="137.25" customHeight="1" x14ac:dyDescent="0.25">
      <c r="A77" s="324"/>
      <c r="B77" s="302" t="s">
        <v>3</v>
      </c>
      <c r="C77" s="303">
        <v>2</v>
      </c>
      <c r="D77" s="278" t="s">
        <v>1206</v>
      </c>
      <c r="E77" s="314" t="s">
        <v>8840</v>
      </c>
      <c r="F77" s="313" t="s">
        <v>8778</v>
      </c>
      <c r="G77" s="297" t="s">
        <v>161</v>
      </c>
      <c r="H77" s="298"/>
      <c r="I77" s="298"/>
      <c r="J77" s="298"/>
      <c r="K77" s="298"/>
      <c r="L77" s="298"/>
      <c r="M77" s="298"/>
    </row>
    <row r="78" spans="1:16384" ht="100.5" customHeight="1" x14ac:dyDescent="0.25">
      <c r="A78" s="324"/>
      <c r="B78" s="302" t="s">
        <v>44</v>
      </c>
      <c r="C78" s="303">
        <v>2</v>
      </c>
      <c r="D78" s="278" t="s">
        <v>1220</v>
      </c>
      <c r="E78" s="314" t="s">
        <v>8351</v>
      </c>
      <c r="F78" s="314" t="s">
        <v>8678</v>
      </c>
      <c r="G78" s="297" t="s">
        <v>161</v>
      </c>
      <c r="H78" s="110" t="s">
        <v>199</v>
      </c>
      <c r="I78" s="110">
        <v>1</v>
      </c>
      <c r="J78" s="110" t="s">
        <v>214</v>
      </c>
      <c r="K78" s="110">
        <v>1</v>
      </c>
      <c r="L78" s="110" t="s">
        <v>0</v>
      </c>
      <c r="M78" s="270" t="s">
        <v>192</v>
      </c>
    </row>
    <row r="79" spans="1:16384" ht="271.5" customHeight="1" x14ac:dyDescent="0.25">
      <c r="A79" s="324"/>
      <c r="B79" s="302" t="s">
        <v>45</v>
      </c>
      <c r="C79" s="303">
        <v>2</v>
      </c>
      <c r="D79" s="278" t="s">
        <v>173</v>
      </c>
      <c r="E79" s="313" t="s">
        <v>9210</v>
      </c>
      <c r="F79" s="314" t="s">
        <v>8779</v>
      </c>
      <c r="G79" s="297" t="s">
        <v>161</v>
      </c>
      <c r="H79" s="298"/>
      <c r="I79" s="298"/>
      <c r="J79" s="298"/>
      <c r="K79" s="298"/>
      <c r="L79" s="298"/>
      <c r="M79" s="298"/>
    </row>
    <row r="80" spans="1:16384" s="12" customFormat="1" ht="10.35" customHeight="1" x14ac:dyDescent="0.25">
      <c r="A80" s="316"/>
      <c r="B80" s="265"/>
      <c r="C80" s="264"/>
      <c r="D80" s="263"/>
      <c r="E80" s="262"/>
      <c r="F80" s="261"/>
      <c r="G80" s="260"/>
      <c r="H80" s="259"/>
      <c r="I80" s="259"/>
      <c r="J80" s="259"/>
      <c r="K80" s="259"/>
      <c r="L80" s="259"/>
      <c r="M80" s="259"/>
      <c r="N80" s="327"/>
    </row>
    <row r="81" spans="1:14" s="12" customFormat="1" ht="18.75" x14ac:dyDescent="0.25">
      <c r="A81" s="316"/>
      <c r="B81" s="602" t="s">
        <v>141</v>
      </c>
      <c r="C81" s="602"/>
      <c r="D81" s="602"/>
      <c r="E81" s="602"/>
      <c r="F81" s="602"/>
      <c r="G81" s="602"/>
      <c r="H81" s="602"/>
      <c r="I81" s="602"/>
      <c r="J81" s="602"/>
      <c r="K81" s="602"/>
      <c r="L81" s="602"/>
      <c r="M81" s="602"/>
      <c r="N81" s="327"/>
    </row>
    <row r="82" spans="1:14" s="249" customFormat="1" ht="70.5" customHeight="1" x14ac:dyDescent="0.25">
      <c r="A82" s="251"/>
      <c r="B82" s="696" t="s">
        <v>17</v>
      </c>
      <c r="C82" s="698" t="s">
        <v>209</v>
      </c>
      <c r="D82" s="693" t="s">
        <v>18</v>
      </c>
      <c r="E82" s="693" t="s">
        <v>208</v>
      </c>
      <c r="F82" s="690" t="s">
        <v>207</v>
      </c>
      <c r="G82" s="690" t="s">
        <v>206</v>
      </c>
      <c r="H82" s="692" t="s">
        <v>8916</v>
      </c>
      <c r="I82" s="692"/>
      <c r="J82" s="692"/>
      <c r="K82" s="692"/>
      <c r="L82" s="692"/>
      <c r="M82" s="692"/>
      <c r="N82" s="327"/>
    </row>
    <row r="83" spans="1:14" s="249" customFormat="1" ht="40.35" customHeight="1" x14ac:dyDescent="0.25">
      <c r="A83" s="251"/>
      <c r="B83" s="697"/>
      <c r="C83" s="691"/>
      <c r="D83" s="694"/>
      <c r="E83" s="694"/>
      <c r="F83" s="691"/>
      <c r="G83" s="691"/>
      <c r="H83" s="250" t="s">
        <v>205</v>
      </c>
      <c r="I83" s="250" t="s">
        <v>204</v>
      </c>
      <c r="J83" s="250" t="s">
        <v>203</v>
      </c>
      <c r="K83" s="250" t="s">
        <v>202</v>
      </c>
      <c r="L83" s="250" t="s">
        <v>201</v>
      </c>
      <c r="M83" s="250" t="s">
        <v>200</v>
      </c>
      <c r="N83" s="380"/>
    </row>
    <row r="84" spans="1:14" s="249" customFormat="1" ht="75.95" hidden="1" customHeight="1" x14ac:dyDescent="0.25">
      <c r="A84" s="324"/>
      <c r="B84" s="302"/>
      <c r="C84" s="303"/>
      <c r="D84" s="278"/>
      <c r="E84" s="314"/>
      <c r="F84" s="314"/>
      <c r="G84" s="297"/>
      <c r="H84" s="298"/>
      <c r="I84" s="298"/>
      <c r="J84" s="298"/>
      <c r="K84" s="298"/>
      <c r="L84" s="298"/>
      <c r="M84" s="298"/>
    </row>
    <row r="85" spans="1:14" ht="126" customHeight="1" x14ac:dyDescent="0.25">
      <c r="A85" s="324"/>
      <c r="B85" s="269" t="s">
        <v>46</v>
      </c>
      <c r="C85" s="305">
        <v>2</v>
      </c>
      <c r="D85" s="276" t="s">
        <v>1247</v>
      </c>
      <c r="E85" s="296" t="s">
        <v>9212</v>
      </c>
      <c r="F85" s="277" t="s">
        <v>11154</v>
      </c>
      <c r="G85" s="297" t="s">
        <v>162</v>
      </c>
      <c r="H85" s="298"/>
      <c r="I85" s="298"/>
      <c r="J85" s="298"/>
      <c r="K85" s="298"/>
      <c r="L85" s="298"/>
      <c r="M85" s="298"/>
    </row>
    <row r="86" spans="1:14" ht="322.5" customHeight="1" x14ac:dyDescent="0.25">
      <c r="A86" s="324"/>
      <c r="B86" s="302" t="s">
        <v>47</v>
      </c>
      <c r="C86" s="303">
        <v>2</v>
      </c>
      <c r="D86" s="278" t="s">
        <v>1260</v>
      </c>
      <c r="E86" s="314"/>
      <c r="F86" s="314" t="s">
        <v>11155</v>
      </c>
      <c r="G86" s="297" t="s">
        <v>161</v>
      </c>
      <c r="H86" s="298"/>
      <c r="I86" s="298"/>
      <c r="J86" s="298"/>
      <c r="K86" s="298"/>
      <c r="L86" s="298"/>
      <c r="M86" s="298"/>
    </row>
    <row r="87" spans="1:14" s="12" customFormat="1" ht="10.35" customHeight="1" x14ac:dyDescent="0.25">
      <c r="A87" s="316"/>
      <c r="B87" s="265"/>
      <c r="C87" s="264"/>
      <c r="D87" s="263"/>
      <c r="E87" s="262"/>
      <c r="F87" s="261"/>
      <c r="G87" s="260"/>
      <c r="H87" s="259"/>
      <c r="I87" s="259"/>
      <c r="J87" s="259"/>
      <c r="K87" s="259"/>
      <c r="L87" s="259"/>
      <c r="M87" s="259"/>
      <c r="N87" s="327"/>
    </row>
    <row r="88" spans="1:14" s="12" customFormat="1" ht="18.75" x14ac:dyDescent="0.25">
      <c r="A88" s="316"/>
      <c r="B88" s="602" t="s">
        <v>144</v>
      </c>
      <c r="C88" s="602"/>
      <c r="D88" s="602"/>
      <c r="E88" s="602"/>
      <c r="F88" s="602"/>
      <c r="G88" s="602"/>
      <c r="H88" s="602"/>
      <c r="I88" s="602"/>
      <c r="J88" s="602"/>
      <c r="K88" s="602"/>
      <c r="L88" s="602"/>
      <c r="M88" s="602"/>
      <c r="N88" s="327"/>
    </row>
    <row r="89" spans="1:14" s="12" customFormat="1" ht="10.35" hidden="1" customHeight="1" x14ac:dyDescent="0.25">
      <c r="A89" s="316"/>
      <c r="B89" s="258"/>
      <c r="C89" s="257"/>
      <c r="D89" s="256"/>
      <c r="E89" s="255"/>
      <c r="F89" s="254"/>
      <c r="G89" s="253"/>
      <c r="H89" s="252"/>
      <c r="I89" s="252"/>
      <c r="J89" s="252"/>
      <c r="K89" s="252"/>
      <c r="L89" s="252"/>
      <c r="M89" s="252"/>
      <c r="N89" s="327"/>
    </row>
    <row r="90" spans="1:14" s="249" customFormat="1" ht="69" customHeight="1" x14ac:dyDescent="0.25">
      <c r="A90" s="251"/>
      <c r="B90" s="696" t="s">
        <v>17</v>
      </c>
      <c r="C90" s="698" t="s">
        <v>209</v>
      </c>
      <c r="D90" s="693" t="s">
        <v>18</v>
      </c>
      <c r="E90" s="693" t="s">
        <v>208</v>
      </c>
      <c r="F90" s="690" t="s">
        <v>207</v>
      </c>
      <c r="G90" s="690" t="s">
        <v>206</v>
      </c>
      <c r="H90" s="692" t="s">
        <v>8916</v>
      </c>
      <c r="I90" s="692"/>
      <c r="J90" s="692"/>
      <c r="K90" s="692"/>
      <c r="L90" s="692"/>
      <c r="M90" s="692"/>
      <c r="N90" s="327"/>
    </row>
    <row r="91" spans="1:14" s="249" customFormat="1" ht="42" customHeight="1" x14ac:dyDescent="0.25">
      <c r="A91" s="251"/>
      <c r="B91" s="697"/>
      <c r="C91" s="691"/>
      <c r="D91" s="694"/>
      <c r="E91" s="694"/>
      <c r="F91" s="691"/>
      <c r="G91" s="691"/>
      <c r="H91" s="250" t="s">
        <v>205</v>
      </c>
      <c r="I91" s="250" t="s">
        <v>204</v>
      </c>
      <c r="J91" s="250" t="s">
        <v>203</v>
      </c>
      <c r="K91" s="250" t="s">
        <v>202</v>
      </c>
      <c r="L91" s="250" t="s">
        <v>201</v>
      </c>
      <c r="M91" s="250" t="s">
        <v>200</v>
      </c>
      <c r="N91" s="380"/>
    </row>
    <row r="92" spans="1:14" ht="135.94999999999999" customHeight="1" x14ac:dyDescent="0.25">
      <c r="A92" s="324"/>
      <c r="B92" s="302" t="s">
        <v>48</v>
      </c>
      <c r="C92" s="303">
        <v>2</v>
      </c>
      <c r="D92" s="278" t="s">
        <v>7529</v>
      </c>
      <c r="E92" s="296" t="s">
        <v>10289</v>
      </c>
      <c r="F92" s="314" t="s">
        <v>4429</v>
      </c>
      <c r="G92" s="297" t="s">
        <v>161</v>
      </c>
      <c r="H92" s="298"/>
      <c r="I92" s="298"/>
      <c r="J92" s="298"/>
      <c r="K92" s="298"/>
      <c r="L92" s="298"/>
      <c r="M92" s="298"/>
    </row>
    <row r="93" spans="1:14" ht="157.5" customHeight="1" x14ac:dyDescent="0.25">
      <c r="A93" s="324"/>
      <c r="B93" s="302" t="s">
        <v>49</v>
      </c>
      <c r="C93" s="303">
        <v>2</v>
      </c>
      <c r="D93" s="278" t="s">
        <v>1282</v>
      </c>
      <c r="E93" s="296" t="s">
        <v>10290</v>
      </c>
      <c r="F93" s="314" t="s">
        <v>10555</v>
      </c>
      <c r="G93" s="297" t="s">
        <v>161</v>
      </c>
      <c r="H93" s="298"/>
      <c r="I93" s="298"/>
      <c r="J93" s="298"/>
      <c r="K93" s="298"/>
      <c r="L93" s="298"/>
      <c r="M93" s="298"/>
    </row>
    <row r="94" spans="1:14" ht="183.75" customHeight="1" x14ac:dyDescent="0.25">
      <c r="A94" s="324"/>
      <c r="B94" s="302" t="s">
        <v>50</v>
      </c>
      <c r="C94" s="303">
        <v>2</v>
      </c>
      <c r="D94" s="278" t="s">
        <v>1295</v>
      </c>
      <c r="E94" s="296" t="s">
        <v>10290</v>
      </c>
      <c r="F94" s="314" t="s">
        <v>8780</v>
      </c>
      <c r="G94" s="297" t="s">
        <v>161</v>
      </c>
      <c r="H94" s="298"/>
      <c r="I94" s="298"/>
      <c r="J94" s="298"/>
      <c r="K94" s="298"/>
      <c r="L94" s="298"/>
      <c r="M94" s="298"/>
    </row>
    <row r="95" spans="1:14" ht="138.75" customHeight="1" x14ac:dyDescent="0.25">
      <c r="A95" s="324"/>
      <c r="B95" s="269" t="s">
        <v>51</v>
      </c>
      <c r="C95" s="305">
        <v>2</v>
      </c>
      <c r="D95" s="276" t="s">
        <v>1309</v>
      </c>
      <c r="E95" s="296"/>
      <c r="F95" s="277" t="s">
        <v>4470</v>
      </c>
      <c r="G95" s="297" t="s">
        <v>162</v>
      </c>
      <c r="H95" s="298"/>
      <c r="I95" s="298"/>
      <c r="J95" s="298"/>
      <c r="K95" s="298"/>
      <c r="L95" s="298"/>
      <c r="M95" s="298"/>
    </row>
    <row r="96" spans="1:14" ht="110.25" customHeight="1" x14ac:dyDescent="0.25">
      <c r="A96" s="324"/>
      <c r="B96" s="269" t="s">
        <v>142</v>
      </c>
      <c r="C96" s="305">
        <v>2</v>
      </c>
      <c r="D96" s="276" t="s">
        <v>1323</v>
      </c>
      <c r="E96" s="296"/>
      <c r="F96" s="277" t="s">
        <v>4485</v>
      </c>
      <c r="G96" s="297" t="s">
        <v>162</v>
      </c>
      <c r="H96" s="298"/>
      <c r="I96" s="298"/>
      <c r="J96" s="298"/>
      <c r="K96" s="298"/>
      <c r="L96" s="298"/>
      <c r="M96" s="298"/>
    </row>
    <row r="97" spans="1:16384" ht="96.75" customHeight="1" x14ac:dyDescent="0.25">
      <c r="A97" s="324"/>
      <c r="B97" s="269" t="s">
        <v>143</v>
      </c>
      <c r="C97" s="305">
        <v>2</v>
      </c>
      <c r="D97" s="276" t="s">
        <v>1336</v>
      </c>
      <c r="E97" s="296"/>
      <c r="F97" s="304" t="s">
        <v>4500</v>
      </c>
      <c r="G97" s="297" t="s">
        <v>162</v>
      </c>
      <c r="H97" s="298"/>
      <c r="I97" s="298"/>
      <c r="J97" s="298"/>
      <c r="K97" s="298"/>
      <c r="L97" s="298"/>
      <c r="M97" s="298"/>
    </row>
    <row r="98" spans="1:16384" s="12" customFormat="1" ht="10.35" customHeight="1" x14ac:dyDescent="0.25">
      <c r="A98" s="316"/>
      <c r="B98" s="265"/>
      <c r="C98" s="264"/>
      <c r="D98" s="263"/>
      <c r="E98" s="262"/>
      <c r="F98" s="261"/>
      <c r="G98" s="260"/>
      <c r="H98" s="259"/>
      <c r="I98" s="259"/>
      <c r="J98" s="259"/>
      <c r="K98" s="259"/>
      <c r="L98" s="259"/>
      <c r="M98" s="259"/>
      <c r="N98" s="327"/>
    </row>
    <row r="99" spans="1:16384" s="12" customFormat="1" ht="23.25" x14ac:dyDescent="0.25">
      <c r="A99" s="316"/>
      <c r="B99" s="599" t="s">
        <v>224</v>
      </c>
      <c r="C99" s="599"/>
      <c r="D99" s="599"/>
      <c r="E99" s="599"/>
      <c r="F99" s="599"/>
      <c r="G99" s="599"/>
      <c r="H99" s="599"/>
      <c r="I99" s="599"/>
      <c r="J99" s="599"/>
      <c r="K99" s="599"/>
      <c r="L99" s="599"/>
      <c r="M99" s="599"/>
      <c r="N99" s="327"/>
    </row>
    <row r="100" spans="1:16384" s="12" customFormat="1" ht="10.35" customHeight="1" x14ac:dyDescent="0.25">
      <c r="A100" s="316"/>
      <c r="B100" s="265"/>
      <c r="C100" s="264"/>
      <c r="D100" s="263"/>
      <c r="E100" s="262"/>
      <c r="F100" s="261"/>
      <c r="G100" s="260"/>
      <c r="H100" s="259"/>
      <c r="I100" s="259"/>
      <c r="J100" s="259"/>
      <c r="K100" s="259"/>
      <c r="L100" s="259"/>
      <c r="M100" s="259"/>
      <c r="N100" s="327"/>
    </row>
    <row r="101" spans="1:16384" s="12" customFormat="1" ht="15.75" x14ac:dyDescent="0.25">
      <c r="A101" s="321"/>
      <c r="B101" s="58" t="s">
        <v>3496</v>
      </c>
      <c r="C101" s="67"/>
      <c r="D101" s="67"/>
      <c r="E101" s="67"/>
      <c r="F101" s="482"/>
      <c r="G101" s="67"/>
      <c r="H101" s="67"/>
      <c r="I101" s="67"/>
      <c r="J101" s="67"/>
      <c r="K101" s="67"/>
      <c r="L101" s="67"/>
      <c r="M101" s="67"/>
      <c r="N101" s="379"/>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c r="GO101" s="67"/>
      <c r="GP101" s="67"/>
      <c r="GQ101" s="67"/>
      <c r="GR101" s="67"/>
      <c r="GS101" s="67"/>
      <c r="GT101" s="67"/>
      <c r="GU101" s="67"/>
      <c r="GV101" s="67"/>
      <c r="GW101" s="67"/>
      <c r="GX101" s="67"/>
      <c r="GY101" s="67"/>
      <c r="GZ101" s="67"/>
      <c r="HA101" s="67"/>
      <c r="HB101" s="67"/>
      <c r="HC101" s="67"/>
      <c r="HD101" s="67"/>
      <c r="HE101" s="67"/>
      <c r="HF101" s="67"/>
      <c r="HG101" s="67"/>
      <c r="HH101" s="67"/>
      <c r="HI101" s="67"/>
      <c r="HJ101" s="67"/>
      <c r="HK101" s="67"/>
      <c r="HL101" s="67"/>
      <c r="HM101" s="67"/>
      <c r="HN101" s="67"/>
      <c r="HO101" s="67"/>
      <c r="HP101" s="67"/>
      <c r="HQ101" s="67"/>
      <c r="HR101" s="67"/>
      <c r="HS101" s="67"/>
      <c r="HT101" s="67"/>
      <c r="HU101" s="67"/>
      <c r="HV101" s="67"/>
      <c r="HW101" s="67"/>
      <c r="HX101" s="67"/>
      <c r="HY101" s="67"/>
      <c r="HZ101" s="67"/>
      <c r="IA101" s="67"/>
      <c r="IB101" s="67"/>
      <c r="IC101" s="67"/>
      <c r="ID101" s="67"/>
      <c r="IE101" s="67"/>
      <c r="IF101" s="67"/>
      <c r="IG101" s="67"/>
      <c r="IH101" s="67"/>
      <c r="II101" s="67"/>
      <c r="IJ101" s="67"/>
      <c r="IK101" s="67"/>
      <c r="IL101" s="67"/>
      <c r="IM101" s="67"/>
      <c r="IN101" s="67"/>
      <c r="IO101" s="67"/>
      <c r="IP101" s="67"/>
      <c r="IQ101" s="67"/>
      <c r="IR101" s="67"/>
      <c r="IS101" s="67"/>
      <c r="IT101" s="67"/>
      <c r="IU101" s="67"/>
      <c r="IV101" s="67"/>
      <c r="IW101" s="67"/>
      <c r="IX101" s="67"/>
      <c r="IY101" s="67"/>
      <c r="IZ101" s="67"/>
      <c r="JA101" s="67"/>
      <c r="JB101" s="67"/>
      <c r="JC101" s="67"/>
      <c r="JD101" s="67"/>
      <c r="JE101" s="67"/>
      <c r="JF101" s="67"/>
      <c r="JG101" s="67"/>
      <c r="JH101" s="67"/>
      <c r="JI101" s="67"/>
      <c r="JJ101" s="67"/>
      <c r="JK101" s="67"/>
      <c r="JL101" s="67"/>
      <c r="JM101" s="67"/>
      <c r="JN101" s="67"/>
      <c r="JO101" s="67"/>
      <c r="JP101" s="67"/>
      <c r="JQ101" s="67"/>
      <c r="JR101" s="67"/>
      <c r="JS101" s="67"/>
      <c r="JT101" s="67"/>
      <c r="JU101" s="67"/>
      <c r="JV101" s="67"/>
      <c r="JW101" s="67"/>
      <c r="JX101" s="67"/>
      <c r="JY101" s="67"/>
      <c r="JZ101" s="67"/>
      <c r="KA101" s="67"/>
      <c r="KB101" s="67"/>
      <c r="KC101" s="67"/>
      <c r="KD101" s="67"/>
      <c r="KE101" s="67"/>
      <c r="KF101" s="67"/>
      <c r="KG101" s="67"/>
      <c r="KH101" s="67"/>
      <c r="KI101" s="67"/>
      <c r="KJ101" s="67"/>
      <c r="KK101" s="67"/>
      <c r="KL101" s="67"/>
      <c r="KM101" s="67"/>
      <c r="KN101" s="67"/>
      <c r="KO101" s="67"/>
      <c r="KP101" s="67"/>
      <c r="KQ101" s="67"/>
      <c r="KR101" s="67"/>
      <c r="KS101" s="67"/>
      <c r="KT101" s="67"/>
      <c r="KU101" s="67"/>
      <c r="KV101" s="67"/>
      <c r="KW101" s="67"/>
      <c r="KX101" s="67"/>
      <c r="KY101" s="67"/>
      <c r="KZ101" s="67"/>
      <c r="LA101" s="67"/>
      <c r="LB101" s="67"/>
      <c r="LC101" s="67"/>
      <c r="LD101" s="67"/>
      <c r="LE101" s="67"/>
      <c r="LF101" s="67"/>
      <c r="LG101" s="67"/>
      <c r="LH101" s="67"/>
      <c r="LI101" s="67"/>
      <c r="LJ101" s="67"/>
      <c r="LK101" s="67"/>
      <c r="LL101" s="67"/>
      <c r="LM101" s="67"/>
      <c r="LN101" s="67"/>
      <c r="LO101" s="67"/>
      <c r="LP101" s="67"/>
      <c r="LQ101" s="67"/>
      <c r="LR101" s="67"/>
      <c r="LS101" s="67"/>
      <c r="LT101" s="67"/>
      <c r="LU101" s="67"/>
      <c r="LV101" s="67"/>
      <c r="LW101" s="67"/>
      <c r="LX101" s="67"/>
      <c r="LY101" s="67"/>
      <c r="LZ101" s="67"/>
      <c r="MA101" s="67"/>
      <c r="MB101" s="67"/>
      <c r="MC101" s="67"/>
      <c r="MD101" s="67"/>
      <c r="ME101" s="67"/>
      <c r="MF101" s="67"/>
      <c r="MG101" s="67"/>
      <c r="MH101" s="67"/>
      <c r="MI101" s="67"/>
      <c r="MJ101" s="67"/>
      <c r="MK101" s="67"/>
      <c r="ML101" s="67"/>
      <c r="MM101" s="67"/>
      <c r="MN101" s="67"/>
      <c r="MO101" s="67"/>
      <c r="MP101" s="67"/>
      <c r="MQ101" s="67"/>
      <c r="MR101" s="67"/>
      <c r="MS101" s="67"/>
      <c r="MT101" s="67"/>
      <c r="MU101" s="67"/>
      <c r="MV101" s="67"/>
      <c r="MW101" s="67"/>
      <c r="MX101" s="67"/>
      <c r="MY101" s="67"/>
      <c r="MZ101" s="67"/>
      <c r="NA101" s="67"/>
      <c r="NB101" s="67"/>
      <c r="NC101" s="67"/>
      <c r="ND101" s="67"/>
      <c r="NE101" s="67"/>
      <c r="NF101" s="67"/>
      <c r="NG101" s="67"/>
      <c r="NH101" s="67"/>
      <c r="NI101" s="67"/>
      <c r="NJ101" s="67"/>
      <c r="NK101" s="67"/>
      <c r="NL101" s="67"/>
      <c r="NM101" s="67"/>
      <c r="NN101" s="67"/>
      <c r="NO101" s="67"/>
      <c r="NP101" s="67"/>
      <c r="NQ101" s="67"/>
      <c r="NR101" s="67"/>
      <c r="NS101" s="67"/>
      <c r="NT101" s="67"/>
      <c r="NU101" s="67"/>
      <c r="NV101" s="67"/>
      <c r="NW101" s="67"/>
      <c r="NX101" s="67"/>
      <c r="NY101" s="67"/>
      <c r="NZ101" s="67"/>
      <c r="OA101" s="67"/>
      <c r="OB101" s="67"/>
      <c r="OC101" s="67"/>
      <c r="OD101" s="67"/>
      <c r="OE101" s="67"/>
      <c r="OF101" s="67"/>
      <c r="OG101" s="67"/>
      <c r="OH101" s="67"/>
      <c r="OI101" s="67"/>
      <c r="OJ101" s="67"/>
      <c r="OK101" s="67"/>
      <c r="OL101" s="67"/>
      <c r="OM101" s="67"/>
      <c r="ON101" s="67"/>
      <c r="OO101" s="67"/>
      <c r="OP101" s="67"/>
      <c r="OQ101" s="67"/>
      <c r="OR101" s="67"/>
      <c r="OS101" s="67"/>
      <c r="OT101" s="67"/>
      <c r="OU101" s="67"/>
      <c r="OV101" s="67"/>
      <c r="OW101" s="67"/>
      <c r="OX101" s="67"/>
      <c r="OY101" s="67"/>
      <c r="OZ101" s="67"/>
      <c r="PA101" s="67"/>
      <c r="PB101" s="67"/>
      <c r="PC101" s="67"/>
      <c r="PD101" s="67"/>
      <c r="PE101" s="67"/>
      <c r="PF101" s="67"/>
      <c r="PG101" s="67"/>
      <c r="PH101" s="67"/>
      <c r="PI101" s="67"/>
      <c r="PJ101" s="67"/>
      <c r="PK101" s="67"/>
      <c r="PL101" s="67"/>
      <c r="PM101" s="67"/>
      <c r="PN101" s="67"/>
      <c r="PO101" s="67"/>
      <c r="PP101" s="67"/>
      <c r="PQ101" s="67"/>
      <c r="PR101" s="67"/>
      <c r="PS101" s="67"/>
      <c r="PT101" s="67"/>
      <c r="PU101" s="67"/>
      <c r="PV101" s="67"/>
      <c r="PW101" s="67"/>
      <c r="PX101" s="67"/>
      <c r="PY101" s="67"/>
      <c r="PZ101" s="67"/>
      <c r="QA101" s="67"/>
      <c r="QB101" s="67"/>
      <c r="QC101" s="67"/>
      <c r="QD101" s="67"/>
      <c r="QE101" s="67"/>
      <c r="QF101" s="67"/>
      <c r="QG101" s="67"/>
      <c r="QH101" s="67"/>
      <c r="QI101" s="67"/>
      <c r="QJ101" s="67"/>
      <c r="QK101" s="67"/>
      <c r="QL101" s="67"/>
      <c r="QM101" s="67"/>
      <c r="QN101" s="67"/>
      <c r="QO101" s="67"/>
      <c r="QP101" s="67"/>
      <c r="QQ101" s="67"/>
      <c r="QR101" s="67"/>
      <c r="QS101" s="67"/>
      <c r="QT101" s="67"/>
      <c r="QU101" s="67"/>
      <c r="QV101" s="67"/>
      <c r="QW101" s="67"/>
      <c r="QX101" s="67"/>
      <c r="QY101" s="67"/>
      <c r="QZ101" s="67"/>
      <c r="RA101" s="67"/>
      <c r="RB101" s="67"/>
      <c r="RC101" s="67"/>
      <c r="RD101" s="67"/>
      <c r="RE101" s="67"/>
      <c r="RF101" s="67"/>
      <c r="RG101" s="67"/>
      <c r="RH101" s="67"/>
      <c r="RI101" s="67"/>
      <c r="RJ101" s="67"/>
      <c r="RK101" s="67"/>
      <c r="RL101" s="67"/>
      <c r="RM101" s="67"/>
      <c r="RN101" s="67"/>
      <c r="RO101" s="67"/>
      <c r="RP101" s="67"/>
      <c r="RQ101" s="67"/>
      <c r="RR101" s="67"/>
      <c r="RS101" s="67"/>
      <c r="RT101" s="67"/>
      <c r="RU101" s="67"/>
      <c r="RV101" s="67"/>
      <c r="RW101" s="67"/>
      <c r="RX101" s="67"/>
      <c r="RY101" s="67"/>
      <c r="RZ101" s="67"/>
      <c r="SA101" s="67"/>
      <c r="SB101" s="67"/>
      <c r="SC101" s="67"/>
      <c r="SD101" s="67"/>
      <c r="SE101" s="67"/>
      <c r="SF101" s="67"/>
      <c r="SG101" s="67"/>
      <c r="SH101" s="67"/>
      <c r="SI101" s="67"/>
      <c r="SJ101" s="67"/>
      <c r="SK101" s="67"/>
      <c r="SL101" s="67"/>
      <c r="SM101" s="67"/>
      <c r="SN101" s="67"/>
      <c r="SO101" s="67"/>
      <c r="SP101" s="67"/>
      <c r="SQ101" s="67"/>
      <c r="SR101" s="67"/>
      <c r="SS101" s="67"/>
      <c r="ST101" s="67"/>
      <c r="SU101" s="67"/>
      <c r="SV101" s="67"/>
      <c r="SW101" s="67"/>
      <c r="SX101" s="67"/>
      <c r="SY101" s="67"/>
      <c r="SZ101" s="67"/>
      <c r="TA101" s="67"/>
      <c r="TB101" s="67"/>
      <c r="TC101" s="67"/>
      <c r="TD101" s="67"/>
      <c r="TE101" s="67"/>
      <c r="TF101" s="67"/>
      <c r="TG101" s="67"/>
      <c r="TH101" s="67"/>
      <c r="TI101" s="67"/>
      <c r="TJ101" s="67"/>
      <c r="TK101" s="67"/>
      <c r="TL101" s="67"/>
      <c r="TM101" s="67"/>
      <c r="TN101" s="67"/>
      <c r="TO101" s="67"/>
      <c r="TP101" s="67"/>
      <c r="TQ101" s="67"/>
      <c r="TR101" s="67"/>
      <c r="TS101" s="67"/>
      <c r="TT101" s="67"/>
      <c r="TU101" s="67"/>
      <c r="TV101" s="67"/>
      <c r="TW101" s="67"/>
      <c r="TX101" s="67"/>
      <c r="TY101" s="67"/>
      <c r="TZ101" s="67"/>
      <c r="UA101" s="67"/>
      <c r="UB101" s="67"/>
      <c r="UC101" s="67"/>
      <c r="UD101" s="67"/>
      <c r="UE101" s="67"/>
      <c r="UF101" s="67"/>
      <c r="UG101" s="67"/>
      <c r="UH101" s="67"/>
      <c r="UI101" s="67"/>
      <c r="UJ101" s="67"/>
      <c r="UK101" s="67"/>
      <c r="UL101" s="67"/>
      <c r="UM101" s="67"/>
      <c r="UN101" s="67"/>
      <c r="UO101" s="67"/>
      <c r="UP101" s="67"/>
      <c r="UQ101" s="67"/>
      <c r="UR101" s="67"/>
      <c r="US101" s="67"/>
      <c r="UT101" s="67"/>
      <c r="UU101" s="67"/>
      <c r="UV101" s="67"/>
      <c r="UW101" s="67"/>
      <c r="UX101" s="67"/>
      <c r="UY101" s="67"/>
      <c r="UZ101" s="67"/>
      <c r="VA101" s="67"/>
      <c r="VB101" s="67"/>
      <c r="VC101" s="67"/>
      <c r="VD101" s="67"/>
      <c r="VE101" s="67"/>
      <c r="VF101" s="67"/>
      <c r="VG101" s="67"/>
      <c r="VH101" s="67"/>
      <c r="VI101" s="67"/>
      <c r="VJ101" s="67"/>
      <c r="VK101" s="67"/>
      <c r="VL101" s="67"/>
      <c r="VM101" s="67"/>
      <c r="VN101" s="67"/>
      <c r="VO101" s="67"/>
      <c r="VP101" s="67"/>
      <c r="VQ101" s="67"/>
      <c r="VR101" s="67"/>
      <c r="VS101" s="67"/>
      <c r="VT101" s="67"/>
      <c r="VU101" s="67"/>
      <c r="VV101" s="67"/>
      <c r="VW101" s="67"/>
      <c r="VX101" s="67"/>
      <c r="VY101" s="67"/>
      <c r="VZ101" s="67"/>
      <c r="WA101" s="67"/>
      <c r="WB101" s="67"/>
      <c r="WC101" s="67"/>
      <c r="WD101" s="67"/>
      <c r="WE101" s="67"/>
      <c r="WF101" s="67"/>
      <c r="WG101" s="67"/>
      <c r="WH101" s="67"/>
      <c r="WI101" s="67"/>
      <c r="WJ101" s="67"/>
      <c r="WK101" s="67"/>
      <c r="WL101" s="67"/>
      <c r="WM101" s="67"/>
      <c r="WN101" s="67"/>
      <c r="WO101" s="67"/>
      <c r="WP101" s="67"/>
      <c r="WQ101" s="67"/>
      <c r="WR101" s="67"/>
      <c r="WS101" s="67"/>
      <c r="WT101" s="67"/>
      <c r="WU101" s="67"/>
      <c r="WV101" s="67"/>
      <c r="WW101" s="67"/>
      <c r="WX101" s="67"/>
      <c r="WY101" s="67"/>
      <c r="WZ101" s="67"/>
      <c r="XA101" s="67"/>
      <c r="XB101" s="67"/>
      <c r="XC101" s="67"/>
      <c r="XD101" s="67"/>
      <c r="XE101" s="67"/>
      <c r="XF101" s="67"/>
      <c r="XG101" s="67"/>
      <c r="XH101" s="67"/>
      <c r="XI101" s="67"/>
      <c r="XJ101" s="67"/>
      <c r="XK101" s="67"/>
      <c r="XL101" s="67"/>
      <c r="XM101" s="67"/>
      <c r="XN101" s="67"/>
      <c r="XO101" s="67"/>
      <c r="XP101" s="67"/>
      <c r="XQ101" s="67"/>
      <c r="XR101" s="67"/>
      <c r="XS101" s="67"/>
      <c r="XT101" s="67"/>
      <c r="XU101" s="67"/>
      <c r="XV101" s="67"/>
      <c r="XW101" s="67"/>
      <c r="XX101" s="67"/>
      <c r="XY101" s="67"/>
      <c r="XZ101" s="67"/>
      <c r="YA101" s="67"/>
      <c r="YB101" s="67"/>
      <c r="YC101" s="67"/>
      <c r="YD101" s="67"/>
      <c r="YE101" s="67"/>
      <c r="YF101" s="67"/>
      <c r="YG101" s="67"/>
      <c r="YH101" s="67"/>
      <c r="YI101" s="67"/>
      <c r="YJ101" s="67"/>
      <c r="YK101" s="67"/>
      <c r="YL101" s="67"/>
      <c r="YM101" s="67"/>
      <c r="YN101" s="67"/>
      <c r="YO101" s="67"/>
      <c r="YP101" s="67"/>
      <c r="YQ101" s="67"/>
      <c r="YR101" s="67"/>
      <c r="YS101" s="67"/>
      <c r="YT101" s="67"/>
      <c r="YU101" s="67"/>
      <c r="YV101" s="67"/>
      <c r="YW101" s="67"/>
      <c r="YX101" s="67"/>
      <c r="YY101" s="67"/>
      <c r="YZ101" s="67"/>
      <c r="ZA101" s="67"/>
      <c r="ZB101" s="67"/>
      <c r="ZC101" s="67"/>
      <c r="ZD101" s="67"/>
      <c r="ZE101" s="67"/>
      <c r="ZF101" s="67"/>
      <c r="ZG101" s="67"/>
      <c r="ZH101" s="67"/>
      <c r="ZI101" s="67"/>
      <c r="ZJ101" s="67"/>
      <c r="ZK101" s="67"/>
      <c r="ZL101" s="67"/>
      <c r="ZM101" s="67"/>
      <c r="ZN101" s="67"/>
      <c r="ZO101" s="67"/>
      <c r="ZP101" s="67"/>
      <c r="ZQ101" s="67"/>
      <c r="ZR101" s="67"/>
      <c r="ZS101" s="67"/>
      <c r="ZT101" s="67"/>
      <c r="ZU101" s="67"/>
      <c r="ZV101" s="67"/>
      <c r="ZW101" s="67"/>
      <c r="ZX101" s="67"/>
      <c r="ZY101" s="67"/>
      <c r="ZZ101" s="67"/>
      <c r="AAA101" s="67"/>
      <c r="AAB101" s="67"/>
      <c r="AAC101" s="67"/>
      <c r="AAD101" s="67"/>
      <c r="AAE101" s="67"/>
      <c r="AAF101" s="67"/>
      <c r="AAG101" s="67"/>
      <c r="AAH101" s="67"/>
      <c r="AAI101" s="67"/>
      <c r="AAJ101" s="67"/>
      <c r="AAK101" s="67"/>
      <c r="AAL101" s="67"/>
      <c r="AAM101" s="67"/>
      <c r="AAN101" s="67"/>
      <c r="AAO101" s="67"/>
      <c r="AAP101" s="67"/>
      <c r="AAQ101" s="67"/>
      <c r="AAR101" s="67"/>
      <c r="AAS101" s="67"/>
      <c r="AAT101" s="67"/>
      <c r="AAU101" s="67"/>
      <c r="AAV101" s="67"/>
      <c r="AAW101" s="67"/>
      <c r="AAX101" s="67"/>
      <c r="AAY101" s="67"/>
      <c r="AAZ101" s="67"/>
      <c r="ABA101" s="67"/>
      <c r="ABB101" s="67"/>
      <c r="ABC101" s="67"/>
      <c r="ABD101" s="67"/>
      <c r="ABE101" s="67"/>
      <c r="ABF101" s="67"/>
      <c r="ABG101" s="67"/>
      <c r="ABH101" s="67"/>
      <c r="ABI101" s="67"/>
      <c r="ABJ101" s="67"/>
      <c r="ABK101" s="67"/>
      <c r="ABL101" s="67"/>
      <c r="ABM101" s="67"/>
      <c r="ABN101" s="67"/>
      <c r="ABO101" s="67"/>
      <c r="ABP101" s="67"/>
      <c r="ABQ101" s="67"/>
      <c r="ABR101" s="67"/>
      <c r="ABS101" s="67"/>
      <c r="ABT101" s="67"/>
      <c r="ABU101" s="67"/>
      <c r="ABV101" s="67"/>
      <c r="ABW101" s="67"/>
      <c r="ABX101" s="67"/>
      <c r="ABY101" s="67"/>
      <c r="ABZ101" s="67"/>
      <c r="ACA101" s="67"/>
      <c r="ACB101" s="67"/>
      <c r="ACC101" s="67"/>
      <c r="ACD101" s="67"/>
      <c r="ACE101" s="67"/>
      <c r="ACF101" s="67"/>
      <c r="ACG101" s="67"/>
      <c r="ACH101" s="67"/>
      <c r="ACI101" s="67"/>
      <c r="ACJ101" s="67"/>
      <c r="ACK101" s="67"/>
      <c r="ACL101" s="67"/>
      <c r="ACM101" s="67"/>
      <c r="ACN101" s="67"/>
      <c r="ACO101" s="67"/>
      <c r="ACP101" s="67"/>
      <c r="ACQ101" s="67"/>
      <c r="ACR101" s="67"/>
      <c r="ACS101" s="67"/>
      <c r="ACT101" s="67"/>
      <c r="ACU101" s="67"/>
      <c r="ACV101" s="67"/>
      <c r="ACW101" s="67"/>
      <c r="ACX101" s="67"/>
      <c r="ACY101" s="67"/>
      <c r="ACZ101" s="67"/>
      <c r="ADA101" s="67"/>
      <c r="ADB101" s="67"/>
      <c r="ADC101" s="67"/>
      <c r="ADD101" s="67"/>
      <c r="ADE101" s="67"/>
      <c r="ADF101" s="67"/>
      <c r="ADG101" s="67"/>
      <c r="ADH101" s="67"/>
      <c r="ADI101" s="67"/>
      <c r="ADJ101" s="67"/>
      <c r="ADK101" s="67"/>
      <c r="ADL101" s="67"/>
      <c r="ADM101" s="67"/>
      <c r="ADN101" s="67"/>
      <c r="ADO101" s="67"/>
      <c r="ADP101" s="67"/>
      <c r="ADQ101" s="67"/>
      <c r="ADR101" s="67"/>
      <c r="ADS101" s="67"/>
      <c r="ADT101" s="67"/>
      <c r="ADU101" s="67"/>
      <c r="ADV101" s="67"/>
      <c r="ADW101" s="67"/>
      <c r="ADX101" s="67"/>
      <c r="ADY101" s="67"/>
      <c r="ADZ101" s="67"/>
      <c r="AEA101" s="67"/>
      <c r="AEB101" s="67"/>
      <c r="AEC101" s="67"/>
      <c r="AED101" s="67"/>
      <c r="AEE101" s="67"/>
      <c r="AEF101" s="67"/>
      <c r="AEG101" s="67"/>
      <c r="AEH101" s="67"/>
      <c r="AEI101" s="67"/>
      <c r="AEJ101" s="67"/>
      <c r="AEK101" s="67"/>
      <c r="AEL101" s="67"/>
      <c r="AEM101" s="67"/>
      <c r="AEN101" s="67"/>
      <c r="AEO101" s="67"/>
      <c r="AEP101" s="67"/>
      <c r="AEQ101" s="67"/>
      <c r="AER101" s="67"/>
      <c r="AES101" s="67"/>
      <c r="AET101" s="67"/>
      <c r="AEU101" s="67"/>
      <c r="AEV101" s="67"/>
      <c r="AEW101" s="67"/>
      <c r="AEX101" s="67"/>
      <c r="AEY101" s="67"/>
      <c r="AEZ101" s="67"/>
      <c r="AFA101" s="67"/>
      <c r="AFB101" s="67"/>
      <c r="AFC101" s="67"/>
      <c r="AFD101" s="67"/>
      <c r="AFE101" s="67"/>
      <c r="AFF101" s="67"/>
      <c r="AFG101" s="67"/>
      <c r="AFH101" s="67"/>
      <c r="AFI101" s="67"/>
      <c r="AFJ101" s="67"/>
      <c r="AFK101" s="67"/>
      <c r="AFL101" s="67"/>
      <c r="AFM101" s="67"/>
      <c r="AFN101" s="67"/>
      <c r="AFO101" s="67"/>
      <c r="AFP101" s="67"/>
      <c r="AFQ101" s="67"/>
      <c r="AFR101" s="67"/>
      <c r="AFS101" s="67"/>
      <c r="AFT101" s="67"/>
      <c r="AFU101" s="67"/>
      <c r="AFV101" s="67"/>
      <c r="AFW101" s="67"/>
      <c r="AFX101" s="67"/>
      <c r="AFY101" s="67"/>
      <c r="AFZ101" s="67"/>
      <c r="AGA101" s="67"/>
      <c r="AGB101" s="67"/>
      <c r="AGC101" s="67"/>
      <c r="AGD101" s="67"/>
      <c r="AGE101" s="67"/>
      <c r="AGF101" s="67"/>
      <c r="AGG101" s="67"/>
      <c r="AGH101" s="67"/>
      <c r="AGI101" s="67"/>
      <c r="AGJ101" s="67"/>
      <c r="AGK101" s="67"/>
      <c r="AGL101" s="67"/>
      <c r="AGM101" s="67"/>
      <c r="AGN101" s="67"/>
      <c r="AGO101" s="67"/>
      <c r="AGP101" s="67"/>
      <c r="AGQ101" s="67"/>
      <c r="AGR101" s="67"/>
      <c r="AGS101" s="67"/>
      <c r="AGT101" s="67"/>
      <c r="AGU101" s="67"/>
      <c r="AGV101" s="67"/>
      <c r="AGW101" s="67"/>
      <c r="AGX101" s="67"/>
      <c r="AGY101" s="67"/>
      <c r="AGZ101" s="67"/>
      <c r="AHA101" s="67"/>
      <c r="AHB101" s="67"/>
      <c r="AHC101" s="67"/>
      <c r="AHD101" s="67"/>
      <c r="AHE101" s="67"/>
      <c r="AHF101" s="67"/>
      <c r="AHG101" s="67"/>
      <c r="AHH101" s="67"/>
      <c r="AHI101" s="67"/>
      <c r="AHJ101" s="67"/>
      <c r="AHK101" s="67"/>
      <c r="AHL101" s="67"/>
      <c r="AHM101" s="67"/>
      <c r="AHN101" s="67"/>
      <c r="AHO101" s="67"/>
      <c r="AHP101" s="67"/>
      <c r="AHQ101" s="67"/>
      <c r="AHR101" s="67"/>
      <c r="AHS101" s="67"/>
      <c r="AHT101" s="67"/>
      <c r="AHU101" s="67"/>
      <c r="AHV101" s="67"/>
      <c r="AHW101" s="67"/>
      <c r="AHX101" s="67"/>
      <c r="AHY101" s="67"/>
      <c r="AHZ101" s="67"/>
      <c r="AIA101" s="67"/>
      <c r="AIB101" s="67"/>
      <c r="AIC101" s="67"/>
      <c r="AID101" s="67"/>
      <c r="AIE101" s="67"/>
      <c r="AIF101" s="67"/>
      <c r="AIG101" s="67"/>
      <c r="AIH101" s="67"/>
      <c r="AII101" s="67"/>
      <c r="AIJ101" s="67"/>
      <c r="AIK101" s="67"/>
      <c r="AIL101" s="67"/>
      <c r="AIM101" s="67"/>
      <c r="AIN101" s="67"/>
      <c r="AIO101" s="67"/>
      <c r="AIP101" s="67"/>
      <c r="AIQ101" s="67"/>
      <c r="AIR101" s="67"/>
      <c r="AIS101" s="67"/>
      <c r="AIT101" s="67"/>
      <c r="AIU101" s="67"/>
      <c r="AIV101" s="67"/>
      <c r="AIW101" s="67"/>
      <c r="AIX101" s="67"/>
      <c r="AIY101" s="67"/>
      <c r="AIZ101" s="67"/>
      <c r="AJA101" s="67"/>
      <c r="AJB101" s="67"/>
      <c r="AJC101" s="67"/>
      <c r="AJD101" s="67"/>
      <c r="AJE101" s="67"/>
      <c r="AJF101" s="67"/>
      <c r="AJG101" s="67"/>
      <c r="AJH101" s="67"/>
      <c r="AJI101" s="67"/>
      <c r="AJJ101" s="67"/>
      <c r="AJK101" s="67"/>
      <c r="AJL101" s="67"/>
      <c r="AJM101" s="67"/>
      <c r="AJN101" s="67"/>
      <c r="AJO101" s="67"/>
      <c r="AJP101" s="67"/>
      <c r="AJQ101" s="67"/>
      <c r="AJR101" s="67"/>
      <c r="AJS101" s="67"/>
      <c r="AJT101" s="67"/>
      <c r="AJU101" s="67"/>
      <c r="AJV101" s="67"/>
      <c r="AJW101" s="67"/>
      <c r="AJX101" s="67"/>
      <c r="AJY101" s="67"/>
      <c r="AJZ101" s="67"/>
      <c r="AKA101" s="67"/>
      <c r="AKB101" s="67"/>
      <c r="AKC101" s="67"/>
      <c r="AKD101" s="67"/>
      <c r="AKE101" s="67"/>
      <c r="AKF101" s="67"/>
      <c r="AKG101" s="67"/>
      <c r="AKH101" s="67"/>
      <c r="AKI101" s="67"/>
      <c r="AKJ101" s="67"/>
      <c r="AKK101" s="67"/>
      <c r="AKL101" s="67"/>
      <c r="AKM101" s="67"/>
      <c r="AKN101" s="67"/>
      <c r="AKO101" s="67"/>
      <c r="AKP101" s="67"/>
      <c r="AKQ101" s="67"/>
      <c r="AKR101" s="67"/>
      <c r="AKS101" s="67"/>
      <c r="AKT101" s="67"/>
      <c r="AKU101" s="67"/>
      <c r="AKV101" s="67"/>
      <c r="AKW101" s="67"/>
      <c r="AKX101" s="67"/>
      <c r="AKY101" s="67"/>
      <c r="AKZ101" s="67"/>
      <c r="ALA101" s="67"/>
      <c r="ALB101" s="67"/>
      <c r="ALC101" s="67"/>
      <c r="ALD101" s="67"/>
      <c r="ALE101" s="67"/>
      <c r="ALF101" s="67"/>
      <c r="ALG101" s="67"/>
      <c r="ALH101" s="67"/>
      <c r="ALI101" s="67"/>
      <c r="ALJ101" s="67"/>
      <c r="ALK101" s="67"/>
      <c r="ALL101" s="67"/>
      <c r="ALM101" s="67"/>
      <c r="ALN101" s="67"/>
      <c r="ALO101" s="67"/>
      <c r="ALP101" s="67"/>
      <c r="ALQ101" s="67"/>
      <c r="ALR101" s="67"/>
      <c r="ALS101" s="67"/>
      <c r="ALT101" s="67"/>
      <c r="ALU101" s="67"/>
      <c r="ALV101" s="67"/>
      <c r="ALW101" s="67"/>
      <c r="ALX101" s="67"/>
      <c r="ALY101" s="67"/>
      <c r="ALZ101" s="67"/>
      <c r="AMA101" s="67"/>
      <c r="AMB101" s="67"/>
      <c r="AMC101" s="67"/>
      <c r="AMD101" s="67"/>
      <c r="AME101" s="67"/>
      <c r="AMF101" s="67"/>
      <c r="AMG101" s="67"/>
      <c r="AMH101" s="67"/>
      <c r="AMI101" s="67"/>
      <c r="AMJ101" s="67"/>
      <c r="AMK101" s="67"/>
      <c r="AML101" s="67"/>
      <c r="AMM101" s="67"/>
      <c r="AMN101" s="67"/>
      <c r="AMO101" s="67"/>
      <c r="AMP101" s="67"/>
      <c r="AMQ101" s="67"/>
      <c r="AMR101" s="67"/>
      <c r="AMS101" s="67"/>
      <c r="AMT101" s="67"/>
      <c r="AMU101" s="67"/>
      <c r="AMV101" s="67"/>
      <c r="AMW101" s="67"/>
      <c r="AMX101" s="67"/>
      <c r="AMY101" s="67"/>
      <c r="AMZ101" s="67"/>
      <c r="ANA101" s="67"/>
      <c r="ANB101" s="67"/>
      <c r="ANC101" s="67"/>
      <c r="AND101" s="67"/>
      <c r="ANE101" s="67"/>
      <c r="ANF101" s="67"/>
      <c r="ANG101" s="67"/>
      <c r="ANH101" s="67"/>
      <c r="ANI101" s="67"/>
      <c r="ANJ101" s="67"/>
      <c r="ANK101" s="67"/>
      <c r="ANL101" s="67"/>
      <c r="ANM101" s="67"/>
      <c r="ANN101" s="67"/>
      <c r="ANO101" s="67"/>
      <c r="ANP101" s="67"/>
      <c r="ANQ101" s="67"/>
      <c r="ANR101" s="67"/>
      <c r="ANS101" s="67"/>
      <c r="ANT101" s="67"/>
      <c r="ANU101" s="67"/>
      <c r="ANV101" s="67"/>
      <c r="ANW101" s="67"/>
      <c r="ANX101" s="67"/>
      <c r="ANY101" s="67"/>
      <c r="ANZ101" s="67"/>
      <c r="AOA101" s="67"/>
      <c r="AOB101" s="67"/>
      <c r="AOC101" s="67"/>
      <c r="AOD101" s="67"/>
      <c r="AOE101" s="67"/>
      <c r="AOF101" s="67"/>
      <c r="AOG101" s="67"/>
      <c r="AOH101" s="67"/>
      <c r="AOI101" s="67"/>
      <c r="AOJ101" s="67"/>
      <c r="AOK101" s="67"/>
      <c r="AOL101" s="67"/>
      <c r="AOM101" s="67"/>
      <c r="AON101" s="67"/>
      <c r="AOO101" s="67"/>
      <c r="AOP101" s="67"/>
      <c r="AOQ101" s="67"/>
      <c r="AOR101" s="67"/>
      <c r="AOS101" s="67"/>
      <c r="AOT101" s="67"/>
      <c r="AOU101" s="67"/>
      <c r="AOV101" s="67"/>
      <c r="AOW101" s="67"/>
      <c r="AOX101" s="67"/>
      <c r="AOY101" s="67"/>
      <c r="AOZ101" s="67"/>
      <c r="APA101" s="67"/>
      <c r="APB101" s="67"/>
      <c r="APC101" s="67"/>
      <c r="APD101" s="67"/>
      <c r="APE101" s="67"/>
      <c r="APF101" s="67"/>
      <c r="APG101" s="67"/>
      <c r="APH101" s="67"/>
      <c r="API101" s="67"/>
      <c r="APJ101" s="67"/>
      <c r="APK101" s="67"/>
      <c r="APL101" s="67"/>
      <c r="APM101" s="67"/>
      <c r="APN101" s="67"/>
      <c r="APO101" s="67"/>
      <c r="APP101" s="67"/>
      <c r="APQ101" s="67"/>
      <c r="APR101" s="67"/>
      <c r="APS101" s="67"/>
      <c r="APT101" s="67"/>
      <c r="APU101" s="67"/>
      <c r="APV101" s="67"/>
      <c r="APW101" s="67"/>
      <c r="APX101" s="67"/>
      <c r="APY101" s="67"/>
      <c r="APZ101" s="67"/>
      <c r="AQA101" s="67"/>
      <c r="AQB101" s="67"/>
      <c r="AQC101" s="67"/>
      <c r="AQD101" s="67"/>
      <c r="AQE101" s="67"/>
      <c r="AQF101" s="67"/>
      <c r="AQG101" s="67"/>
      <c r="AQH101" s="67"/>
      <c r="AQI101" s="67"/>
      <c r="AQJ101" s="67"/>
      <c r="AQK101" s="67"/>
      <c r="AQL101" s="67"/>
      <c r="AQM101" s="67"/>
      <c r="AQN101" s="67"/>
      <c r="AQO101" s="67"/>
      <c r="AQP101" s="67"/>
      <c r="AQQ101" s="67"/>
      <c r="AQR101" s="67"/>
      <c r="AQS101" s="67"/>
      <c r="AQT101" s="67"/>
      <c r="AQU101" s="67"/>
      <c r="AQV101" s="67"/>
      <c r="AQW101" s="67"/>
      <c r="AQX101" s="67"/>
      <c r="AQY101" s="67"/>
      <c r="AQZ101" s="67"/>
      <c r="ARA101" s="67"/>
      <c r="ARB101" s="67"/>
      <c r="ARC101" s="67"/>
      <c r="ARD101" s="67"/>
      <c r="ARE101" s="67"/>
      <c r="ARF101" s="67"/>
      <c r="ARG101" s="67"/>
      <c r="ARH101" s="67"/>
      <c r="ARI101" s="67"/>
      <c r="ARJ101" s="67"/>
      <c r="ARK101" s="67"/>
      <c r="ARL101" s="67"/>
      <c r="ARM101" s="67"/>
      <c r="ARN101" s="67"/>
      <c r="ARO101" s="67"/>
      <c r="ARP101" s="67"/>
      <c r="ARQ101" s="67"/>
      <c r="ARR101" s="67"/>
      <c r="ARS101" s="67"/>
      <c r="ART101" s="67"/>
      <c r="ARU101" s="67"/>
      <c r="ARV101" s="67"/>
      <c r="ARW101" s="67"/>
      <c r="ARX101" s="67"/>
      <c r="ARY101" s="67"/>
      <c r="ARZ101" s="67"/>
      <c r="ASA101" s="67"/>
      <c r="ASB101" s="67"/>
      <c r="ASC101" s="67"/>
      <c r="ASD101" s="67"/>
      <c r="ASE101" s="67"/>
      <c r="ASF101" s="67"/>
      <c r="ASG101" s="67"/>
      <c r="ASH101" s="67"/>
      <c r="ASI101" s="67"/>
      <c r="ASJ101" s="67"/>
      <c r="ASK101" s="67"/>
      <c r="ASL101" s="67"/>
      <c r="ASM101" s="67"/>
      <c r="ASN101" s="67"/>
      <c r="ASO101" s="67"/>
      <c r="ASP101" s="67"/>
      <c r="ASQ101" s="67"/>
      <c r="ASR101" s="67"/>
      <c r="ASS101" s="67"/>
      <c r="AST101" s="67"/>
      <c r="ASU101" s="67"/>
      <c r="ASV101" s="67"/>
      <c r="ASW101" s="67"/>
      <c r="ASX101" s="67"/>
      <c r="ASY101" s="67"/>
      <c r="ASZ101" s="67"/>
      <c r="ATA101" s="67"/>
      <c r="ATB101" s="67"/>
      <c r="ATC101" s="67"/>
      <c r="ATD101" s="67"/>
      <c r="ATE101" s="67"/>
      <c r="ATF101" s="67"/>
      <c r="ATG101" s="67"/>
      <c r="ATH101" s="67"/>
      <c r="ATI101" s="67"/>
      <c r="ATJ101" s="67"/>
      <c r="ATK101" s="67"/>
      <c r="ATL101" s="67"/>
      <c r="ATM101" s="67"/>
      <c r="ATN101" s="67"/>
      <c r="ATO101" s="67"/>
      <c r="ATP101" s="67"/>
      <c r="ATQ101" s="67"/>
      <c r="ATR101" s="67"/>
      <c r="ATS101" s="67"/>
      <c r="ATT101" s="67"/>
      <c r="ATU101" s="67"/>
      <c r="ATV101" s="67"/>
      <c r="ATW101" s="67"/>
      <c r="ATX101" s="67"/>
      <c r="ATY101" s="67"/>
      <c r="ATZ101" s="67"/>
      <c r="AUA101" s="67"/>
      <c r="AUB101" s="67"/>
      <c r="AUC101" s="67"/>
      <c r="AUD101" s="67"/>
      <c r="AUE101" s="67"/>
      <c r="AUF101" s="67"/>
      <c r="AUG101" s="67"/>
      <c r="AUH101" s="67"/>
      <c r="AUI101" s="67"/>
      <c r="AUJ101" s="67"/>
      <c r="AUK101" s="67"/>
      <c r="AUL101" s="67"/>
      <c r="AUM101" s="67"/>
      <c r="AUN101" s="67"/>
      <c r="AUO101" s="67"/>
      <c r="AUP101" s="67"/>
      <c r="AUQ101" s="67"/>
      <c r="AUR101" s="67"/>
      <c r="AUS101" s="67"/>
      <c r="AUT101" s="67"/>
      <c r="AUU101" s="67"/>
      <c r="AUV101" s="67"/>
      <c r="AUW101" s="67"/>
      <c r="AUX101" s="67"/>
      <c r="AUY101" s="67"/>
      <c r="AUZ101" s="67"/>
      <c r="AVA101" s="67"/>
      <c r="AVB101" s="67"/>
      <c r="AVC101" s="67"/>
      <c r="AVD101" s="67"/>
      <c r="AVE101" s="67"/>
      <c r="AVF101" s="67"/>
      <c r="AVG101" s="67"/>
      <c r="AVH101" s="67"/>
      <c r="AVI101" s="67"/>
      <c r="AVJ101" s="67"/>
      <c r="AVK101" s="67"/>
      <c r="AVL101" s="67"/>
      <c r="AVM101" s="67"/>
      <c r="AVN101" s="67"/>
      <c r="AVO101" s="67"/>
      <c r="AVP101" s="67"/>
      <c r="AVQ101" s="67"/>
      <c r="AVR101" s="67"/>
      <c r="AVS101" s="67"/>
      <c r="AVT101" s="67"/>
      <c r="AVU101" s="67"/>
      <c r="AVV101" s="67"/>
      <c r="AVW101" s="67"/>
      <c r="AVX101" s="67"/>
      <c r="AVY101" s="67"/>
      <c r="AVZ101" s="67"/>
      <c r="AWA101" s="67"/>
      <c r="AWB101" s="67"/>
      <c r="AWC101" s="67"/>
      <c r="AWD101" s="67"/>
      <c r="AWE101" s="67"/>
      <c r="AWF101" s="67"/>
      <c r="AWG101" s="67"/>
      <c r="AWH101" s="67"/>
      <c r="AWI101" s="67"/>
      <c r="AWJ101" s="67"/>
      <c r="AWK101" s="67"/>
      <c r="AWL101" s="67"/>
      <c r="AWM101" s="67"/>
      <c r="AWN101" s="67"/>
      <c r="AWO101" s="67"/>
      <c r="AWP101" s="67"/>
      <c r="AWQ101" s="67"/>
      <c r="AWR101" s="67"/>
      <c r="AWS101" s="67"/>
      <c r="AWT101" s="67"/>
      <c r="AWU101" s="67"/>
      <c r="AWV101" s="67"/>
      <c r="AWW101" s="67"/>
      <c r="AWX101" s="67"/>
      <c r="AWY101" s="67"/>
      <c r="AWZ101" s="67"/>
      <c r="AXA101" s="67"/>
      <c r="AXB101" s="67"/>
      <c r="AXC101" s="67"/>
      <c r="AXD101" s="67"/>
      <c r="AXE101" s="67"/>
      <c r="AXF101" s="67"/>
      <c r="AXG101" s="67"/>
      <c r="AXH101" s="67"/>
      <c r="AXI101" s="67"/>
      <c r="AXJ101" s="67"/>
      <c r="AXK101" s="67"/>
      <c r="AXL101" s="67"/>
      <c r="AXM101" s="67"/>
      <c r="AXN101" s="67"/>
      <c r="AXO101" s="67"/>
      <c r="AXP101" s="67"/>
      <c r="AXQ101" s="67"/>
      <c r="AXR101" s="67"/>
      <c r="AXS101" s="67"/>
      <c r="AXT101" s="67"/>
      <c r="AXU101" s="67"/>
      <c r="AXV101" s="67"/>
      <c r="AXW101" s="67"/>
      <c r="AXX101" s="67"/>
      <c r="AXY101" s="67"/>
      <c r="AXZ101" s="67"/>
      <c r="AYA101" s="67"/>
      <c r="AYB101" s="67"/>
      <c r="AYC101" s="67"/>
      <c r="AYD101" s="67"/>
      <c r="AYE101" s="67"/>
      <c r="AYF101" s="67"/>
      <c r="AYG101" s="67"/>
      <c r="AYH101" s="67"/>
      <c r="AYI101" s="67"/>
      <c r="AYJ101" s="67"/>
      <c r="AYK101" s="67"/>
      <c r="AYL101" s="67"/>
      <c r="AYM101" s="67"/>
      <c r="AYN101" s="67"/>
      <c r="AYO101" s="67"/>
      <c r="AYP101" s="67"/>
      <c r="AYQ101" s="67"/>
      <c r="AYR101" s="67"/>
      <c r="AYS101" s="67"/>
      <c r="AYT101" s="67"/>
      <c r="AYU101" s="67"/>
      <c r="AYV101" s="67"/>
      <c r="AYW101" s="67"/>
      <c r="AYX101" s="67"/>
      <c r="AYY101" s="67"/>
      <c r="AYZ101" s="67"/>
      <c r="AZA101" s="67"/>
      <c r="AZB101" s="67"/>
      <c r="AZC101" s="67"/>
      <c r="AZD101" s="67"/>
      <c r="AZE101" s="67"/>
      <c r="AZF101" s="67"/>
      <c r="AZG101" s="67"/>
      <c r="AZH101" s="67"/>
      <c r="AZI101" s="67"/>
      <c r="AZJ101" s="67"/>
      <c r="AZK101" s="67"/>
      <c r="AZL101" s="67"/>
      <c r="AZM101" s="67"/>
      <c r="AZN101" s="67"/>
      <c r="AZO101" s="67"/>
      <c r="AZP101" s="67"/>
      <c r="AZQ101" s="67"/>
      <c r="AZR101" s="67"/>
      <c r="AZS101" s="67"/>
      <c r="AZT101" s="67"/>
      <c r="AZU101" s="67"/>
      <c r="AZV101" s="67"/>
      <c r="AZW101" s="67"/>
      <c r="AZX101" s="67"/>
      <c r="AZY101" s="67"/>
      <c r="AZZ101" s="67"/>
      <c r="BAA101" s="67"/>
      <c r="BAB101" s="67"/>
      <c r="BAC101" s="67"/>
      <c r="BAD101" s="67"/>
      <c r="BAE101" s="67"/>
      <c r="BAF101" s="67"/>
      <c r="BAG101" s="67"/>
      <c r="BAH101" s="67"/>
      <c r="BAI101" s="67"/>
      <c r="BAJ101" s="67"/>
      <c r="BAK101" s="67"/>
      <c r="BAL101" s="67"/>
      <c r="BAM101" s="67"/>
      <c r="BAN101" s="67"/>
      <c r="BAO101" s="67"/>
      <c r="BAP101" s="67"/>
      <c r="BAQ101" s="67"/>
      <c r="BAR101" s="67"/>
      <c r="BAS101" s="67"/>
      <c r="BAT101" s="67"/>
      <c r="BAU101" s="67"/>
      <c r="BAV101" s="67"/>
      <c r="BAW101" s="67"/>
      <c r="BAX101" s="67"/>
      <c r="BAY101" s="67"/>
      <c r="BAZ101" s="67"/>
      <c r="BBA101" s="67"/>
      <c r="BBB101" s="67"/>
      <c r="BBC101" s="67"/>
      <c r="BBD101" s="67"/>
      <c r="BBE101" s="67"/>
      <c r="BBF101" s="67"/>
      <c r="BBG101" s="67"/>
      <c r="BBH101" s="67"/>
      <c r="BBI101" s="67"/>
      <c r="BBJ101" s="67"/>
      <c r="BBK101" s="67"/>
      <c r="BBL101" s="67"/>
      <c r="BBM101" s="67"/>
      <c r="BBN101" s="67"/>
      <c r="BBO101" s="67"/>
      <c r="BBP101" s="67"/>
      <c r="BBQ101" s="67"/>
      <c r="BBR101" s="67"/>
      <c r="BBS101" s="67"/>
      <c r="BBT101" s="67"/>
      <c r="BBU101" s="67"/>
      <c r="BBV101" s="67"/>
      <c r="BBW101" s="67"/>
      <c r="BBX101" s="67"/>
      <c r="BBY101" s="67"/>
      <c r="BBZ101" s="67"/>
      <c r="BCA101" s="67"/>
      <c r="BCB101" s="67"/>
      <c r="BCC101" s="67"/>
      <c r="BCD101" s="67"/>
      <c r="BCE101" s="67"/>
      <c r="BCF101" s="67"/>
      <c r="BCG101" s="67"/>
      <c r="BCH101" s="67"/>
      <c r="BCI101" s="67"/>
      <c r="BCJ101" s="67"/>
      <c r="BCK101" s="67"/>
      <c r="BCL101" s="67"/>
      <c r="BCM101" s="67"/>
      <c r="BCN101" s="67"/>
      <c r="BCO101" s="67"/>
      <c r="BCP101" s="67"/>
      <c r="BCQ101" s="67"/>
      <c r="BCR101" s="67"/>
      <c r="BCS101" s="67"/>
      <c r="BCT101" s="67"/>
      <c r="BCU101" s="67"/>
      <c r="BCV101" s="67"/>
      <c r="BCW101" s="67"/>
      <c r="BCX101" s="67"/>
      <c r="BCY101" s="67"/>
      <c r="BCZ101" s="67"/>
      <c r="BDA101" s="67"/>
      <c r="BDB101" s="67"/>
      <c r="BDC101" s="67"/>
      <c r="BDD101" s="67"/>
      <c r="BDE101" s="67"/>
      <c r="BDF101" s="67"/>
      <c r="BDG101" s="67"/>
      <c r="BDH101" s="67"/>
      <c r="BDI101" s="67"/>
      <c r="BDJ101" s="67"/>
      <c r="BDK101" s="67"/>
      <c r="BDL101" s="67"/>
      <c r="BDM101" s="67"/>
      <c r="BDN101" s="67"/>
      <c r="BDO101" s="67"/>
      <c r="BDP101" s="67"/>
      <c r="BDQ101" s="67"/>
      <c r="BDR101" s="67"/>
      <c r="BDS101" s="67"/>
      <c r="BDT101" s="67"/>
      <c r="BDU101" s="67"/>
      <c r="BDV101" s="67"/>
      <c r="BDW101" s="67"/>
      <c r="BDX101" s="67"/>
      <c r="BDY101" s="67"/>
      <c r="BDZ101" s="67"/>
      <c r="BEA101" s="67"/>
      <c r="BEB101" s="67"/>
      <c r="BEC101" s="67"/>
      <c r="BED101" s="67"/>
      <c r="BEE101" s="67"/>
      <c r="BEF101" s="67"/>
      <c r="BEG101" s="67"/>
      <c r="BEH101" s="67"/>
      <c r="BEI101" s="67"/>
      <c r="BEJ101" s="67"/>
      <c r="BEK101" s="67"/>
      <c r="BEL101" s="67"/>
      <c r="BEM101" s="67"/>
      <c r="BEN101" s="67"/>
      <c r="BEO101" s="67"/>
      <c r="BEP101" s="67"/>
      <c r="BEQ101" s="67"/>
      <c r="BER101" s="67"/>
      <c r="BES101" s="67"/>
      <c r="BET101" s="67"/>
      <c r="BEU101" s="67"/>
      <c r="BEV101" s="67"/>
      <c r="BEW101" s="67"/>
      <c r="BEX101" s="67"/>
      <c r="BEY101" s="67"/>
      <c r="BEZ101" s="67"/>
      <c r="BFA101" s="67"/>
      <c r="BFB101" s="67"/>
      <c r="BFC101" s="67"/>
      <c r="BFD101" s="67"/>
      <c r="BFE101" s="67"/>
      <c r="BFF101" s="67"/>
      <c r="BFG101" s="67"/>
      <c r="BFH101" s="67"/>
      <c r="BFI101" s="67"/>
      <c r="BFJ101" s="67"/>
      <c r="BFK101" s="67"/>
      <c r="BFL101" s="67"/>
      <c r="BFM101" s="67"/>
      <c r="BFN101" s="67"/>
      <c r="BFO101" s="67"/>
      <c r="BFP101" s="67"/>
      <c r="BFQ101" s="67"/>
      <c r="BFR101" s="67"/>
      <c r="BFS101" s="67"/>
      <c r="BFT101" s="67"/>
      <c r="BFU101" s="67"/>
      <c r="BFV101" s="67"/>
      <c r="BFW101" s="67"/>
      <c r="BFX101" s="67"/>
      <c r="BFY101" s="67"/>
      <c r="BFZ101" s="67"/>
      <c r="BGA101" s="67"/>
      <c r="BGB101" s="67"/>
      <c r="BGC101" s="67"/>
      <c r="BGD101" s="67"/>
      <c r="BGE101" s="67"/>
      <c r="BGF101" s="67"/>
      <c r="BGG101" s="67"/>
      <c r="BGH101" s="67"/>
      <c r="BGI101" s="67"/>
      <c r="BGJ101" s="67"/>
      <c r="BGK101" s="67"/>
      <c r="BGL101" s="67"/>
      <c r="BGM101" s="67"/>
      <c r="BGN101" s="67"/>
      <c r="BGO101" s="67"/>
      <c r="BGP101" s="67"/>
      <c r="BGQ101" s="67"/>
      <c r="BGR101" s="67"/>
      <c r="BGS101" s="67"/>
      <c r="BGT101" s="67"/>
      <c r="BGU101" s="67"/>
      <c r="BGV101" s="67"/>
      <c r="BGW101" s="67"/>
      <c r="BGX101" s="67"/>
      <c r="BGY101" s="67"/>
      <c r="BGZ101" s="67"/>
      <c r="BHA101" s="67"/>
      <c r="BHB101" s="67"/>
      <c r="BHC101" s="67"/>
      <c r="BHD101" s="67"/>
      <c r="BHE101" s="67"/>
      <c r="BHF101" s="67"/>
      <c r="BHG101" s="67"/>
      <c r="BHH101" s="67"/>
      <c r="BHI101" s="67"/>
      <c r="BHJ101" s="67"/>
      <c r="BHK101" s="67"/>
      <c r="BHL101" s="67"/>
      <c r="BHM101" s="67"/>
      <c r="BHN101" s="67"/>
      <c r="BHO101" s="67"/>
      <c r="BHP101" s="67"/>
      <c r="BHQ101" s="67"/>
      <c r="BHR101" s="67"/>
      <c r="BHS101" s="67"/>
      <c r="BHT101" s="67"/>
      <c r="BHU101" s="67"/>
      <c r="BHV101" s="67"/>
      <c r="BHW101" s="67"/>
      <c r="BHX101" s="67"/>
      <c r="BHY101" s="67"/>
      <c r="BHZ101" s="67"/>
      <c r="BIA101" s="67"/>
      <c r="BIB101" s="67"/>
      <c r="BIC101" s="67"/>
      <c r="BID101" s="67"/>
      <c r="BIE101" s="67"/>
      <c r="BIF101" s="67"/>
      <c r="BIG101" s="67"/>
      <c r="BIH101" s="67"/>
      <c r="BII101" s="67"/>
      <c r="BIJ101" s="67"/>
      <c r="BIK101" s="67"/>
      <c r="BIL101" s="67"/>
      <c r="BIM101" s="67"/>
      <c r="BIN101" s="67"/>
      <c r="BIO101" s="67"/>
      <c r="BIP101" s="67"/>
      <c r="BIQ101" s="67"/>
      <c r="BIR101" s="67"/>
      <c r="BIS101" s="67"/>
      <c r="BIT101" s="67"/>
      <c r="BIU101" s="67"/>
      <c r="BIV101" s="67"/>
      <c r="BIW101" s="67"/>
      <c r="BIX101" s="67"/>
      <c r="BIY101" s="67"/>
      <c r="BIZ101" s="67"/>
      <c r="BJA101" s="67"/>
      <c r="BJB101" s="67"/>
      <c r="BJC101" s="67"/>
      <c r="BJD101" s="67"/>
      <c r="BJE101" s="67"/>
      <c r="BJF101" s="67"/>
      <c r="BJG101" s="67"/>
      <c r="BJH101" s="67"/>
      <c r="BJI101" s="67"/>
      <c r="BJJ101" s="67"/>
      <c r="BJK101" s="67"/>
      <c r="BJL101" s="67"/>
      <c r="BJM101" s="67"/>
      <c r="BJN101" s="67"/>
      <c r="BJO101" s="67"/>
      <c r="BJP101" s="67"/>
      <c r="BJQ101" s="67"/>
      <c r="BJR101" s="67"/>
      <c r="BJS101" s="67"/>
      <c r="BJT101" s="67"/>
      <c r="BJU101" s="67"/>
      <c r="BJV101" s="67"/>
      <c r="BJW101" s="67"/>
      <c r="BJX101" s="67"/>
      <c r="BJY101" s="67"/>
      <c r="BJZ101" s="67"/>
      <c r="BKA101" s="67"/>
      <c r="BKB101" s="67"/>
      <c r="BKC101" s="67"/>
      <c r="BKD101" s="67"/>
      <c r="BKE101" s="67"/>
      <c r="BKF101" s="67"/>
      <c r="BKG101" s="67"/>
      <c r="BKH101" s="67"/>
      <c r="BKI101" s="67"/>
      <c r="BKJ101" s="67"/>
      <c r="BKK101" s="67"/>
      <c r="BKL101" s="67"/>
      <c r="BKM101" s="67"/>
      <c r="BKN101" s="67"/>
      <c r="BKO101" s="67"/>
      <c r="BKP101" s="67"/>
      <c r="BKQ101" s="67"/>
      <c r="BKR101" s="67"/>
      <c r="BKS101" s="67"/>
      <c r="BKT101" s="67"/>
      <c r="BKU101" s="67"/>
      <c r="BKV101" s="67"/>
      <c r="BKW101" s="67"/>
      <c r="BKX101" s="67"/>
      <c r="BKY101" s="67"/>
      <c r="BKZ101" s="67"/>
      <c r="BLA101" s="67"/>
      <c r="BLB101" s="67"/>
      <c r="BLC101" s="67"/>
      <c r="BLD101" s="67"/>
      <c r="BLE101" s="67"/>
      <c r="BLF101" s="67"/>
      <c r="BLG101" s="67"/>
      <c r="BLH101" s="67"/>
      <c r="BLI101" s="67"/>
      <c r="BLJ101" s="67"/>
      <c r="BLK101" s="67"/>
      <c r="BLL101" s="67"/>
      <c r="BLM101" s="67"/>
      <c r="BLN101" s="67"/>
      <c r="BLO101" s="67"/>
      <c r="BLP101" s="67"/>
      <c r="BLQ101" s="67"/>
      <c r="BLR101" s="67"/>
      <c r="BLS101" s="67"/>
      <c r="BLT101" s="67"/>
      <c r="BLU101" s="67"/>
      <c r="BLV101" s="67"/>
      <c r="BLW101" s="67"/>
      <c r="BLX101" s="67"/>
      <c r="BLY101" s="67"/>
      <c r="BLZ101" s="67"/>
      <c r="BMA101" s="67"/>
      <c r="BMB101" s="67"/>
      <c r="BMC101" s="67"/>
      <c r="BMD101" s="67"/>
      <c r="BME101" s="67"/>
      <c r="BMF101" s="67"/>
      <c r="BMG101" s="67"/>
      <c r="BMH101" s="67"/>
      <c r="BMI101" s="67"/>
      <c r="BMJ101" s="67"/>
      <c r="BMK101" s="67"/>
      <c r="BML101" s="67"/>
      <c r="BMM101" s="67"/>
      <c r="BMN101" s="67"/>
      <c r="BMO101" s="67"/>
      <c r="BMP101" s="67"/>
      <c r="BMQ101" s="67"/>
      <c r="BMR101" s="67"/>
      <c r="BMS101" s="67"/>
      <c r="BMT101" s="67"/>
      <c r="BMU101" s="67"/>
      <c r="BMV101" s="67"/>
      <c r="BMW101" s="67"/>
      <c r="BMX101" s="67"/>
      <c r="BMY101" s="67"/>
      <c r="BMZ101" s="67"/>
      <c r="BNA101" s="67"/>
      <c r="BNB101" s="67"/>
      <c r="BNC101" s="67"/>
      <c r="BND101" s="67"/>
      <c r="BNE101" s="67"/>
      <c r="BNF101" s="67"/>
      <c r="BNG101" s="67"/>
      <c r="BNH101" s="67"/>
      <c r="BNI101" s="67"/>
      <c r="BNJ101" s="67"/>
      <c r="BNK101" s="67"/>
      <c r="BNL101" s="67"/>
      <c r="BNM101" s="67"/>
      <c r="BNN101" s="67"/>
      <c r="BNO101" s="67"/>
      <c r="BNP101" s="67"/>
      <c r="BNQ101" s="67"/>
      <c r="BNR101" s="67"/>
      <c r="BNS101" s="67"/>
      <c r="BNT101" s="67"/>
      <c r="BNU101" s="67"/>
      <c r="BNV101" s="67"/>
      <c r="BNW101" s="67"/>
      <c r="BNX101" s="67"/>
      <c r="BNY101" s="67"/>
      <c r="BNZ101" s="67"/>
      <c r="BOA101" s="67"/>
      <c r="BOB101" s="67"/>
      <c r="BOC101" s="67"/>
      <c r="BOD101" s="67"/>
      <c r="BOE101" s="67"/>
      <c r="BOF101" s="67"/>
      <c r="BOG101" s="67"/>
      <c r="BOH101" s="67"/>
      <c r="BOI101" s="67"/>
      <c r="BOJ101" s="67"/>
      <c r="BOK101" s="67"/>
      <c r="BOL101" s="67"/>
      <c r="BOM101" s="67"/>
      <c r="BON101" s="67"/>
      <c r="BOO101" s="67"/>
      <c r="BOP101" s="67"/>
      <c r="BOQ101" s="67"/>
      <c r="BOR101" s="67"/>
      <c r="BOS101" s="67"/>
      <c r="BOT101" s="67"/>
      <c r="BOU101" s="67"/>
      <c r="BOV101" s="67"/>
      <c r="BOW101" s="67"/>
      <c r="BOX101" s="67"/>
      <c r="BOY101" s="67"/>
      <c r="BOZ101" s="67"/>
      <c r="BPA101" s="67"/>
      <c r="BPB101" s="67"/>
      <c r="BPC101" s="67"/>
      <c r="BPD101" s="67"/>
      <c r="BPE101" s="67"/>
      <c r="BPF101" s="67"/>
      <c r="BPG101" s="67"/>
      <c r="BPH101" s="67"/>
      <c r="BPI101" s="67"/>
      <c r="BPJ101" s="67"/>
      <c r="BPK101" s="67"/>
      <c r="BPL101" s="67"/>
      <c r="BPM101" s="67"/>
      <c r="BPN101" s="67"/>
      <c r="BPO101" s="67"/>
      <c r="BPP101" s="67"/>
      <c r="BPQ101" s="67"/>
      <c r="BPR101" s="67"/>
      <c r="BPS101" s="67"/>
      <c r="BPT101" s="67"/>
      <c r="BPU101" s="67"/>
      <c r="BPV101" s="67"/>
      <c r="BPW101" s="67"/>
      <c r="BPX101" s="67"/>
      <c r="BPY101" s="67"/>
      <c r="BPZ101" s="67"/>
      <c r="BQA101" s="67"/>
      <c r="BQB101" s="67"/>
      <c r="BQC101" s="67"/>
      <c r="BQD101" s="67"/>
      <c r="BQE101" s="67"/>
      <c r="BQF101" s="67"/>
      <c r="BQG101" s="67"/>
      <c r="BQH101" s="67"/>
      <c r="BQI101" s="67"/>
      <c r="BQJ101" s="67"/>
      <c r="BQK101" s="67"/>
      <c r="BQL101" s="67"/>
      <c r="BQM101" s="67"/>
      <c r="BQN101" s="67"/>
      <c r="BQO101" s="67"/>
      <c r="BQP101" s="67"/>
      <c r="BQQ101" s="67"/>
      <c r="BQR101" s="67"/>
      <c r="BQS101" s="67"/>
      <c r="BQT101" s="67"/>
      <c r="BQU101" s="67"/>
      <c r="BQV101" s="67"/>
      <c r="BQW101" s="67"/>
      <c r="BQX101" s="67"/>
      <c r="BQY101" s="67"/>
      <c r="BQZ101" s="67"/>
      <c r="BRA101" s="67"/>
      <c r="BRB101" s="67"/>
      <c r="BRC101" s="67"/>
      <c r="BRD101" s="67"/>
      <c r="BRE101" s="67"/>
      <c r="BRF101" s="67"/>
      <c r="BRG101" s="67"/>
      <c r="BRH101" s="67"/>
      <c r="BRI101" s="67"/>
      <c r="BRJ101" s="67"/>
      <c r="BRK101" s="67"/>
      <c r="BRL101" s="67"/>
      <c r="BRM101" s="67"/>
      <c r="BRN101" s="67"/>
      <c r="BRO101" s="67"/>
      <c r="BRP101" s="67"/>
      <c r="BRQ101" s="67"/>
      <c r="BRR101" s="67"/>
      <c r="BRS101" s="67"/>
      <c r="BRT101" s="67"/>
      <c r="BRU101" s="67"/>
      <c r="BRV101" s="67"/>
      <c r="BRW101" s="67"/>
      <c r="BRX101" s="67"/>
      <c r="BRY101" s="67"/>
      <c r="BRZ101" s="67"/>
      <c r="BSA101" s="67"/>
      <c r="BSB101" s="67"/>
      <c r="BSC101" s="67"/>
      <c r="BSD101" s="67"/>
      <c r="BSE101" s="67"/>
      <c r="BSF101" s="67"/>
      <c r="BSG101" s="67"/>
      <c r="BSH101" s="67"/>
      <c r="BSI101" s="67"/>
      <c r="BSJ101" s="67"/>
      <c r="BSK101" s="67"/>
      <c r="BSL101" s="67"/>
      <c r="BSM101" s="67"/>
      <c r="BSN101" s="67"/>
      <c r="BSO101" s="67"/>
      <c r="BSP101" s="67"/>
      <c r="BSQ101" s="67"/>
      <c r="BSR101" s="67"/>
      <c r="BSS101" s="67"/>
      <c r="BST101" s="67"/>
      <c r="BSU101" s="67"/>
      <c r="BSV101" s="67"/>
      <c r="BSW101" s="67"/>
      <c r="BSX101" s="67"/>
      <c r="BSY101" s="67"/>
      <c r="BSZ101" s="67"/>
      <c r="BTA101" s="67"/>
      <c r="BTB101" s="67"/>
      <c r="BTC101" s="67"/>
      <c r="BTD101" s="67"/>
      <c r="BTE101" s="67"/>
      <c r="BTF101" s="67"/>
      <c r="BTG101" s="67"/>
      <c r="BTH101" s="67"/>
      <c r="BTI101" s="67"/>
      <c r="BTJ101" s="67"/>
      <c r="BTK101" s="67"/>
      <c r="BTL101" s="67"/>
      <c r="BTM101" s="67"/>
      <c r="BTN101" s="67"/>
      <c r="BTO101" s="67"/>
      <c r="BTP101" s="67"/>
      <c r="BTQ101" s="67"/>
      <c r="BTR101" s="67"/>
      <c r="BTS101" s="67"/>
      <c r="BTT101" s="67"/>
      <c r="BTU101" s="67"/>
      <c r="BTV101" s="67"/>
      <c r="BTW101" s="67"/>
      <c r="BTX101" s="67"/>
      <c r="BTY101" s="67"/>
      <c r="BTZ101" s="67"/>
      <c r="BUA101" s="67"/>
      <c r="BUB101" s="67"/>
      <c r="BUC101" s="67"/>
      <c r="BUD101" s="67"/>
      <c r="BUE101" s="67"/>
      <c r="BUF101" s="67"/>
      <c r="BUG101" s="67"/>
      <c r="BUH101" s="67"/>
      <c r="BUI101" s="67"/>
      <c r="BUJ101" s="67"/>
      <c r="BUK101" s="67"/>
      <c r="BUL101" s="67"/>
      <c r="BUM101" s="67"/>
      <c r="BUN101" s="67"/>
      <c r="BUO101" s="67"/>
      <c r="BUP101" s="67"/>
      <c r="BUQ101" s="67"/>
      <c r="BUR101" s="67"/>
      <c r="BUS101" s="67"/>
      <c r="BUT101" s="67"/>
      <c r="BUU101" s="67"/>
      <c r="BUV101" s="67"/>
      <c r="BUW101" s="67"/>
      <c r="BUX101" s="67"/>
      <c r="BUY101" s="67"/>
      <c r="BUZ101" s="67"/>
      <c r="BVA101" s="67"/>
      <c r="BVB101" s="67"/>
      <c r="BVC101" s="67"/>
      <c r="BVD101" s="67"/>
      <c r="BVE101" s="67"/>
      <c r="BVF101" s="67"/>
      <c r="BVG101" s="67"/>
      <c r="BVH101" s="67"/>
      <c r="BVI101" s="67"/>
      <c r="BVJ101" s="67"/>
      <c r="BVK101" s="67"/>
      <c r="BVL101" s="67"/>
      <c r="BVM101" s="67"/>
      <c r="BVN101" s="67"/>
      <c r="BVO101" s="67"/>
      <c r="BVP101" s="67"/>
      <c r="BVQ101" s="67"/>
      <c r="BVR101" s="67"/>
      <c r="BVS101" s="67"/>
      <c r="BVT101" s="67"/>
      <c r="BVU101" s="67"/>
      <c r="BVV101" s="67"/>
      <c r="BVW101" s="67"/>
      <c r="BVX101" s="67"/>
      <c r="BVY101" s="67"/>
      <c r="BVZ101" s="67"/>
      <c r="BWA101" s="67"/>
      <c r="BWB101" s="67"/>
      <c r="BWC101" s="67"/>
      <c r="BWD101" s="67"/>
      <c r="BWE101" s="67"/>
      <c r="BWF101" s="67"/>
      <c r="BWG101" s="67"/>
      <c r="BWH101" s="67"/>
      <c r="BWI101" s="67"/>
      <c r="BWJ101" s="67"/>
      <c r="BWK101" s="67"/>
      <c r="BWL101" s="67"/>
      <c r="BWM101" s="67"/>
      <c r="BWN101" s="67"/>
      <c r="BWO101" s="67"/>
      <c r="BWP101" s="67"/>
      <c r="BWQ101" s="67"/>
      <c r="BWR101" s="67"/>
      <c r="BWS101" s="67"/>
      <c r="BWT101" s="67"/>
      <c r="BWU101" s="67"/>
      <c r="BWV101" s="67"/>
      <c r="BWW101" s="67"/>
      <c r="BWX101" s="67"/>
      <c r="BWY101" s="67"/>
      <c r="BWZ101" s="67"/>
      <c r="BXA101" s="67"/>
      <c r="BXB101" s="67"/>
      <c r="BXC101" s="67"/>
      <c r="BXD101" s="67"/>
      <c r="BXE101" s="67"/>
      <c r="BXF101" s="67"/>
      <c r="BXG101" s="67"/>
      <c r="BXH101" s="67"/>
      <c r="BXI101" s="67"/>
      <c r="BXJ101" s="67"/>
      <c r="BXK101" s="67"/>
      <c r="BXL101" s="67"/>
      <c r="BXM101" s="67"/>
      <c r="BXN101" s="67"/>
      <c r="BXO101" s="67"/>
      <c r="BXP101" s="67"/>
      <c r="BXQ101" s="67"/>
      <c r="BXR101" s="67"/>
      <c r="BXS101" s="67"/>
      <c r="BXT101" s="67"/>
      <c r="BXU101" s="67"/>
      <c r="BXV101" s="67"/>
      <c r="BXW101" s="67"/>
      <c r="BXX101" s="67"/>
      <c r="BXY101" s="67"/>
      <c r="BXZ101" s="67"/>
      <c r="BYA101" s="67"/>
      <c r="BYB101" s="67"/>
      <c r="BYC101" s="67"/>
      <c r="BYD101" s="67"/>
      <c r="BYE101" s="67"/>
      <c r="BYF101" s="67"/>
      <c r="BYG101" s="67"/>
      <c r="BYH101" s="67"/>
      <c r="BYI101" s="67"/>
      <c r="BYJ101" s="67"/>
      <c r="BYK101" s="67"/>
      <c r="BYL101" s="67"/>
      <c r="BYM101" s="67"/>
      <c r="BYN101" s="67"/>
      <c r="BYO101" s="67"/>
      <c r="BYP101" s="67"/>
      <c r="BYQ101" s="67"/>
      <c r="BYR101" s="67"/>
      <c r="BYS101" s="67"/>
      <c r="BYT101" s="67"/>
      <c r="BYU101" s="67"/>
      <c r="BYV101" s="67"/>
      <c r="BYW101" s="67"/>
      <c r="BYX101" s="67"/>
      <c r="BYY101" s="67"/>
      <c r="BYZ101" s="67"/>
      <c r="BZA101" s="67"/>
      <c r="BZB101" s="67"/>
      <c r="BZC101" s="67"/>
      <c r="BZD101" s="67"/>
      <c r="BZE101" s="67"/>
      <c r="BZF101" s="67"/>
      <c r="BZG101" s="67"/>
      <c r="BZH101" s="67"/>
      <c r="BZI101" s="67"/>
      <c r="BZJ101" s="67"/>
      <c r="BZK101" s="67"/>
      <c r="BZL101" s="67"/>
      <c r="BZM101" s="67"/>
      <c r="BZN101" s="67"/>
      <c r="BZO101" s="67"/>
      <c r="BZP101" s="67"/>
      <c r="BZQ101" s="67"/>
      <c r="BZR101" s="67"/>
      <c r="BZS101" s="67"/>
      <c r="BZT101" s="67"/>
      <c r="BZU101" s="67"/>
      <c r="BZV101" s="67"/>
      <c r="BZW101" s="67"/>
      <c r="BZX101" s="67"/>
      <c r="BZY101" s="67"/>
      <c r="BZZ101" s="67"/>
      <c r="CAA101" s="67"/>
      <c r="CAB101" s="67"/>
      <c r="CAC101" s="67"/>
      <c r="CAD101" s="67"/>
      <c r="CAE101" s="67"/>
      <c r="CAF101" s="67"/>
      <c r="CAG101" s="67"/>
      <c r="CAH101" s="67"/>
      <c r="CAI101" s="67"/>
      <c r="CAJ101" s="67"/>
      <c r="CAK101" s="67"/>
      <c r="CAL101" s="67"/>
      <c r="CAM101" s="67"/>
      <c r="CAN101" s="67"/>
      <c r="CAO101" s="67"/>
      <c r="CAP101" s="67"/>
      <c r="CAQ101" s="67"/>
      <c r="CAR101" s="67"/>
      <c r="CAS101" s="67"/>
      <c r="CAT101" s="67"/>
      <c r="CAU101" s="67"/>
      <c r="CAV101" s="67"/>
      <c r="CAW101" s="67"/>
      <c r="CAX101" s="67"/>
      <c r="CAY101" s="67"/>
      <c r="CAZ101" s="67"/>
      <c r="CBA101" s="67"/>
      <c r="CBB101" s="67"/>
      <c r="CBC101" s="67"/>
      <c r="CBD101" s="67"/>
      <c r="CBE101" s="67"/>
      <c r="CBF101" s="67"/>
      <c r="CBG101" s="67"/>
      <c r="CBH101" s="67"/>
      <c r="CBI101" s="67"/>
      <c r="CBJ101" s="67"/>
      <c r="CBK101" s="67"/>
      <c r="CBL101" s="67"/>
      <c r="CBM101" s="67"/>
      <c r="CBN101" s="67"/>
      <c r="CBO101" s="67"/>
      <c r="CBP101" s="67"/>
      <c r="CBQ101" s="67"/>
      <c r="CBR101" s="67"/>
      <c r="CBS101" s="67"/>
      <c r="CBT101" s="67"/>
      <c r="CBU101" s="67"/>
      <c r="CBV101" s="67"/>
      <c r="CBW101" s="67"/>
      <c r="CBX101" s="67"/>
      <c r="CBY101" s="67"/>
      <c r="CBZ101" s="67"/>
      <c r="CCA101" s="67"/>
      <c r="CCB101" s="67"/>
      <c r="CCC101" s="67"/>
      <c r="CCD101" s="67"/>
      <c r="CCE101" s="67"/>
      <c r="CCF101" s="67"/>
      <c r="CCG101" s="67"/>
      <c r="CCH101" s="67"/>
      <c r="CCI101" s="67"/>
      <c r="CCJ101" s="67"/>
      <c r="CCK101" s="67"/>
      <c r="CCL101" s="67"/>
      <c r="CCM101" s="67"/>
      <c r="CCN101" s="67"/>
      <c r="CCO101" s="67"/>
      <c r="CCP101" s="67"/>
      <c r="CCQ101" s="67"/>
      <c r="CCR101" s="67"/>
      <c r="CCS101" s="67"/>
      <c r="CCT101" s="67"/>
      <c r="CCU101" s="67"/>
      <c r="CCV101" s="67"/>
      <c r="CCW101" s="67"/>
      <c r="CCX101" s="67"/>
      <c r="CCY101" s="67"/>
      <c r="CCZ101" s="67"/>
      <c r="CDA101" s="67"/>
      <c r="CDB101" s="67"/>
      <c r="CDC101" s="67"/>
      <c r="CDD101" s="67"/>
      <c r="CDE101" s="67"/>
      <c r="CDF101" s="67"/>
      <c r="CDG101" s="67"/>
      <c r="CDH101" s="67"/>
      <c r="CDI101" s="67"/>
      <c r="CDJ101" s="67"/>
      <c r="CDK101" s="67"/>
      <c r="CDL101" s="67"/>
      <c r="CDM101" s="67"/>
      <c r="CDN101" s="67"/>
      <c r="CDO101" s="67"/>
      <c r="CDP101" s="67"/>
      <c r="CDQ101" s="67"/>
      <c r="CDR101" s="67"/>
      <c r="CDS101" s="67"/>
      <c r="CDT101" s="67"/>
      <c r="CDU101" s="67"/>
      <c r="CDV101" s="67"/>
      <c r="CDW101" s="67"/>
      <c r="CDX101" s="67"/>
      <c r="CDY101" s="67"/>
      <c r="CDZ101" s="67"/>
      <c r="CEA101" s="67"/>
      <c r="CEB101" s="67"/>
      <c r="CEC101" s="67"/>
      <c r="CED101" s="67"/>
      <c r="CEE101" s="67"/>
      <c r="CEF101" s="67"/>
      <c r="CEG101" s="67"/>
      <c r="CEH101" s="67"/>
      <c r="CEI101" s="67"/>
      <c r="CEJ101" s="67"/>
      <c r="CEK101" s="67"/>
      <c r="CEL101" s="67"/>
      <c r="CEM101" s="67"/>
      <c r="CEN101" s="67"/>
      <c r="CEO101" s="67"/>
      <c r="CEP101" s="67"/>
      <c r="CEQ101" s="67"/>
      <c r="CER101" s="67"/>
      <c r="CES101" s="67"/>
      <c r="CET101" s="67"/>
      <c r="CEU101" s="67"/>
      <c r="CEV101" s="67"/>
      <c r="CEW101" s="67"/>
      <c r="CEX101" s="67"/>
      <c r="CEY101" s="67"/>
      <c r="CEZ101" s="67"/>
      <c r="CFA101" s="67"/>
      <c r="CFB101" s="67"/>
      <c r="CFC101" s="67"/>
      <c r="CFD101" s="67"/>
      <c r="CFE101" s="67"/>
      <c r="CFF101" s="67"/>
      <c r="CFG101" s="67"/>
      <c r="CFH101" s="67"/>
      <c r="CFI101" s="67"/>
      <c r="CFJ101" s="67"/>
      <c r="CFK101" s="67"/>
      <c r="CFL101" s="67"/>
      <c r="CFM101" s="67"/>
      <c r="CFN101" s="67"/>
      <c r="CFO101" s="67"/>
      <c r="CFP101" s="67"/>
      <c r="CFQ101" s="67"/>
      <c r="CFR101" s="67"/>
      <c r="CFS101" s="67"/>
      <c r="CFT101" s="67"/>
      <c r="CFU101" s="67"/>
      <c r="CFV101" s="67"/>
      <c r="CFW101" s="67"/>
      <c r="CFX101" s="67"/>
      <c r="CFY101" s="67"/>
      <c r="CFZ101" s="67"/>
      <c r="CGA101" s="67"/>
      <c r="CGB101" s="67"/>
      <c r="CGC101" s="67"/>
      <c r="CGD101" s="67"/>
      <c r="CGE101" s="67"/>
      <c r="CGF101" s="67"/>
      <c r="CGG101" s="67"/>
      <c r="CGH101" s="67"/>
      <c r="CGI101" s="67"/>
      <c r="CGJ101" s="67"/>
      <c r="CGK101" s="67"/>
      <c r="CGL101" s="67"/>
      <c r="CGM101" s="67"/>
      <c r="CGN101" s="67"/>
      <c r="CGO101" s="67"/>
      <c r="CGP101" s="67"/>
      <c r="CGQ101" s="67"/>
      <c r="CGR101" s="67"/>
      <c r="CGS101" s="67"/>
      <c r="CGT101" s="67"/>
      <c r="CGU101" s="67"/>
      <c r="CGV101" s="67"/>
      <c r="CGW101" s="67"/>
      <c r="CGX101" s="67"/>
      <c r="CGY101" s="67"/>
      <c r="CGZ101" s="67"/>
      <c r="CHA101" s="67"/>
      <c r="CHB101" s="67"/>
      <c r="CHC101" s="67"/>
      <c r="CHD101" s="67"/>
      <c r="CHE101" s="67"/>
      <c r="CHF101" s="67"/>
      <c r="CHG101" s="67"/>
      <c r="CHH101" s="67"/>
      <c r="CHI101" s="67"/>
      <c r="CHJ101" s="67"/>
      <c r="CHK101" s="67"/>
      <c r="CHL101" s="67"/>
      <c r="CHM101" s="67"/>
      <c r="CHN101" s="67"/>
      <c r="CHO101" s="67"/>
      <c r="CHP101" s="67"/>
      <c r="CHQ101" s="67"/>
      <c r="CHR101" s="67"/>
      <c r="CHS101" s="67"/>
      <c r="CHT101" s="67"/>
      <c r="CHU101" s="67"/>
      <c r="CHV101" s="67"/>
      <c r="CHW101" s="67"/>
      <c r="CHX101" s="67"/>
      <c r="CHY101" s="67"/>
      <c r="CHZ101" s="67"/>
      <c r="CIA101" s="67"/>
      <c r="CIB101" s="67"/>
      <c r="CIC101" s="67"/>
      <c r="CID101" s="67"/>
      <c r="CIE101" s="67"/>
      <c r="CIF101" s="67"/>
      <c r="CIG101" s="67"/>
      <c r="CIH101" s="67"/>
      <c r="CII101" s="67"/>
      <c r="CIJ101" s="67"/>
      <c r="CIK101" s="67"/>
      <c r="CIL101" s="67"/>
      <c r="CIM101" s="67"/>
      <c r="CIN101" s="67"/>
      <c r="CIO101" s="67"/>
      <c r="CIP101" s="67"/>
      <c r="CIQ101" s="67"/>
      <c r="CIR101" s="67"/>
      <c r="CIS101" s="67"/>
      <c r="CIT101" s="67"/>
      <c r="CIU101" s="67"/>
      <c r="CIV101" s="67"/>
      <c r="CIW101" s="67"/>
      <c r="CIX101" s="67"/>
      <c r="CIY101" s="67"/>
      <c r="CIZ101" s="67"/>
      <c r="CJA101" s="67"/>
      <c r="CJB101" s="67"/>
      <c r="CJC101" s="67"/>
      <c r="CJD101" s="67"/>
      <c r="CJE101" s="67"/>
      <c r="CJF101" s="67"/>
      <c r="CJG101" s="67"/>
      <c r="CJH101" s="67"/>
      <c r="CJI101" s="67"/>
      <c r="CJJ101" s="67"/>
      <c r="CJK101" s="67"/>
      <c r="CJL101" s="67"/>
      <c r="CJM101" s="67"/>
      <c r="CJN101" s="67"/>
      <c r="CJO101" s="67"/>
      <c r="CJP101" s="67"/>
      <c r="CJQ101" s="67"/>
      <c r="CJR101" s="67"/>
      <c r="CJS101" s="67"/>
      <c r="CJT101" s="67"/>
      <c r="CJU101" s="67"/>
      <c r="CJV101" s="67"/>
      <c r="CJW101" s="67"/>
      <c r="CJX101" s="67"/>
      <c r="CJY101" s="67"/>
      <c r="CJZ101" s="67"/>
      <c r="CKA101" s="67"/>
      <c r="CKB101" s="67"/>
      <c r="CKC101" s="67"/>
      <c r="CKD101" s="67"/>
      <c r="CKE101" s="67"/>
      <c r="CKF101" s="67"/>
      <c r="CKG101" s="67"/>
      <c r="CKH101" s="67"/>
      <c r="CKI101" s="67"/>
      <c r="CKJ101" s="67"/>
      <c r="CKK101" s="67"/>
      <c r="CKL101" s="67"/>
      <c r="CKM101" s="67"/>
      <c r="CKN101" s="67"/>
      <c r="CKO101" s="67"/>
      <c r="CKP101" s="67"/>
      <c r="CKQ101" s="67"/>
      <c r="CKR101" s="67"/>
      <c r="CKS101" s="67"/>
      <c r="CKT101" s="67"/>
      <c r="CKU101" s="67"/>
      <c r="CKV101" s="67"/>
      <c r="CKW101" s="67"/>
      <c r="CKX101" s="67"/>
      <c r="CKY101" s="67"/>
      <c r="CKZ101" s="67"/>
      <c r="CLA101" s="67"/>
      <c r="CLB101" s="67"/>
      <c r="CLC101" s="67"/>
      <c r="CLD101" s="67"/>
      <c r="CLE101" s="67"/>
      <c r="CLF101" s="67"/>
      <c r="CLG101" s="67"/>
      <c r="CLH101" s="67"/>
      <c r="CLI101" s="67"/>
      <c r="CLJ101" s="67"/>
      <c r="CLK101" s="67"/>
      <c r="CLL101" s="67"/>
      <c r="CLM101" s="67"/>
      <c r="CLN101" s="67"/>
      <c r="CLO101" s="67"/>
      <c r="CLP101" s="67"/>
      <c r="CLQ101" s="67"/>
      <c r="CLR101" s="67"/>
      <c r="CLS101" s="67"/>
      <c r="CLT101" s="67"/>
      <c r="CLU101" s="67"/>
      <c r="CLV101" s="67"/>
      <c r="CLW101" s="67"/>
      <c r="CLX101" s="67"/>
      <c r="CLY101" s="67"/>
      <c r="CLZ101" s="67"/>
      <c r="CMA101" s="67"/>
      <c r="CMB101" s="67"/>
      <c r="CMC101" s="67"/>
      <c r="CMD101" s="67"/>
      <c r="CME101" s="67"/>
      <c r="CMF101" s="67"/>
      <c r="CMG101" s="67"/>
      <c r="CMH101" s="67"/>
      <c r="CMI101" s="67"/>
      <c r="CMJ101" s="67"/>
      <c r="CMK101" s="67"/>
      <c r="CML101" s="67"/>
      <c r="CMM101" s="67"/>
      <c r="CMN101" s="67"/>
      <c r="CMO101" s="67"/>
      <c r="CMP101" s="67"/>
      <c r="CMQ101" s="67"/>
      <c r="CMR101" s="67"/>
      <c r="CMS101" s="67"/>
      <c r="CMT101" s="67"/>
      <c r="CMU101" s="67"/>
      <c r="CMV101" s="67"/>
      <c r="CMW101" s="67"/>
      <c r="CMX101" s="67"/>
      <c r="CMY101" s="67"/>
      <c r="CMZ101" s="67"/>
      <c r="CNA101" s="67"/>
      <c r="CNB101" s="67"/>
      <c r="CNC101" s="67"/>
      <c r="CND101" s="67"/>
      <c r="CNE101" s="67"/>
      <c r="CNF101" s="67"/>
      <c r="CNG101" s="67"/>
      <c r="CNH101" s="67"/>
      <c r="CNI101" s="67"/>
      <c r="CNJ101" s="67"/>
      <c r="CNK101" s="67"/>
      <c r="CNL101" s="67"/>
      <c r="CNM101" s="67"/>
      <c r="CNN101" s="67"/>
      <c r="CNO101" s="67"/>
      <c r="CNP101" s="67"/>
      <c r="CNQ101" s="67"/>
      <c r="CNR101" s="67"/>
      <c r="CNS101" s="67"/>
      <c r="CNT101" s="67"/>
      <c r="CNU101" s="67"/>
      <c r="CNV101" s="67"/>
      <c r="CNW101" s="67"/>
      <c r="CNX101" s="67"/>
      <c r="CNY101" s="67"/>
      <c r="CNZ101" s="67"/>
      <c r="COA101" s="67"/>
      <c r="COB101" s="67"/>
      <c r="COC101" s="67"/>
      <c r="COD101" s="67"/>
      <c r="COE101" s="67"/>
      <c r="COF101" s="67"/>
      <c r="COG101" s="67"/>
      <c r="COH101" s="67"/>
      <c r="COI101" s="67"/>
      <c r="COJ101" s="67"/>
      <c r="COK101" s="67"/>
      <c r="COL101" s="67"/>
      <c r="COM101" s="67"/>
      <c r="CON101" s="67"/>
      <c r="COO101" s="67"/>
      <c r="COP101" s="67"/>
      <c r="COQ101" s="67"/>
      <c r="COR101" s="67"/>
      <c r="COS101" s="67"/>
      <c r="COT101" s="67"/>
      <c r="COU101" s="67"/>
      <c r="COV101" s="67"/>
      <c r="COW101" s="67"/>
      <c r="COX101" s="67"/>
      <c r="COY101" s="67"/>
      <c r="COZ101" s="67"/>
      <c r="CPA101" s="67"/>
      <c r="CPB101" s="67"/>
      <c r="CPC101" s="67"/>
      <c r="CPD101" s="67"/>
      <c r="CPE101" s="67"/>
      <c r="CPF101" s="67"/>
      <c r="CPG101" s="67"/>
      <c r="CPH101" s="67"/>
      <c r="CPI101" s="67"/>
      <c r="CPJ101" s="67"/>
      <c r="CPK101" s="67"/>
      <c r="CPL101" s="67"/>
      <c r="CPM101" s="67"/>
      <c r="CPN101" s="67"/>
      <c r="CPO101" s="67"/>
      <c r="CPP101" s="67"/>
      <c r="CPQ101" s="67"/>
      <c r="CPR101" s="67"/>
      <c r="CPS101" s="67"/>
      <c r="CPT101" s="67"/>
      <c r="CPU101" s="67"/>
      <c r="CPV101" s="67"/>
      <c r="CPW101" s="67"/>
      <c r="CPX101" s="67"/>
      <c r="CPY101" s="67"/>
      <c r="CPZ101" s="67"/>
      <c r="CQA101" s="67"/>
      <c r="CQB101" s="67"/>
      <c r="CQC101" s="67"/>
      <c r="CQD101" s="67"/>
      <c r="CQE101" s="67"/>
      <c r="CQF101" s="67"/>
      <c r="CQG101" s="67"/>
      <c r="CQH101" s="67"/>
      <c r="CQI101" s="67"/>
      <c r="CQJ101" s="67"/>
      <c r="CQK101" s="67"/>
      <c r="CQL101" s="67"/>
      <c r="CQM101" s="67"/>
      <c r="CQN101" s="67"/>
      <c r="CQO101" s="67"/>
      <c r="CQP101" s="67"/>
      <c r="CQQ101" s="67"/>
      <c r="CQR101" s="67"/>
      <c r="CQS101" s="67"/>
      <c r="CQT101" s="67"/>
      <c r="CQU101" s="67"/>
      <c r="CQV101" s="67"/>
      <c r="CQW101" s="67"/>
      <c r="CQX101" s="67"/>
      <c r="CQY101" s="67"/>
      <c r="CQZ101" s="67"/>
      <c r="CRA101" s="67"/>
      <c r="CRB101" s="67"/>
      <c r="CRC101" s="67"/>
      <c r="CRD101" s="67"/>
      <c r="CRE101" s="67"/>
      <c r="CRF101" s="67"/>
      <c r="CRG101" s="67"/>
      <c r="CRH101" s="67"/>
      <c r="CRI101" s="67"/>
      <c r="CRJ101" s="67"/>
      <c r="CRK101" s="67"/>
      <c r="CRL101" s="67"/>
      <c r="CRM101" s="67"/>
      <c r="CRN101" s="67"/>
      <c r="CRO101" s="67"/>
      <c r="CRP101" s="67"/>
      <c r="CRQ101" s="67"/>
      <c r="CRR101" s="67"/>
      <c r="CRS101" s="67"/>
      <c r="CRT101" s="67"/>
      <c r="CRU101" s="67"/>
      <c r="CRV101" s="67"/>
      <c r="CRW101" s="67"/>
      <c r="CRX101" s="67"/>
      <c r="CRY101" s="67"/>
      <c r="CRZ101" s="67"/>
      <c r="CSA101" s="67"/>
      <c r="CSB101" s="67"/>
      <c r="CSC101" s="67"/>
      <c r="CSD101" s="67"/>
      <c r="CSE101" s="67"/>
      <c r="CSF101" s="67"/>
      <c r="CSG101" s="67"/>
      <c r="CSH101" s="67"/>
      <c r="CSI101" s="67"/>
      <c r="CSJ101" s="67"/>
      <c r="CSK101" s="67"/>
      <c r="CSL101" s="67"/>
      <c r="CSM101" s="67"/>
      <c r="CSN101" s="67"/>
      <c r="CSO101" s="67"/>
      <c r="CSP101" s="67"/>
      <c r="CSQ101" s="67"/>
      <c r="CSR101" s="67"/>
      <c r="CSS101" s="67"/>
      <c r="CST101" s="67"/>
      <c r="CSU101" s="67"/>
      <c r="CSV101" s="67"/>
      <c r="CSW101" s="67"/>
      <c r="CSX101" s="67"/>
      <c r="CSY101" s="67"/>
      <c r="CSZ101" s="67"/>
      <c r="CTA101" s="67"/>
      <c r="CTB101" s="67"/>
      <c r="CTC101" s="67"/>
      <c r="CTD101" s="67"/>
      <c r="CTE101" s="67"/>
      <c r="CTF101" s="67"/>
      <c r="CTG101" s="67"/>
      <c r="CTH101" s="67"/>
      <c r="CTI101" s="67"/>
      <c r="CTJ101" s="67"/>
      <c r="CTK101" s="67"/>
      <c r="CTL101" s="67"/>
      <c r="CTM101" s="67"/>
      <c r="CTN101" s="67"/>
      <c r="CTO101" s="67"/>
      <c r="CTP101" s="67"/>
      <c r="CTQ101" s="67"/>
      <c r="CTR101" s="67"/>
      <c r="CTS101" s="67"/>
      <c r="CTT101" s="67"/>
      <c r="CTU101" s="67"/>
      <c r="CTV101" s="67"/>
      <c r="CTW101" s="67"/>
      <c r="CTX101" s="67"/>
      <c r="CTY101" s="67"/>
      <c r="CTZ101" s="67"/>
      <c r="CUA101" s="67"/>
      <c r="CUB101" s="67"/>
      <c r="CUC101" s="67"/>
      <c r="CUD101" s="67"/>
      <c r="CUE101" s="67"/>
      <c r="CUF101" s="67"/>
      <c r="CUG101" s="67"/>
      <c r="CUH101" s="67"/>
      <c r="CUI101" s="67"/>
      <c r="CUJ101" s="67"/>
      <c r="CUK101" s="67"/>
      <c r="CUL101" s="67"/>
      <c r="CUM101" s="67"/>
      <c r="CUN101" s="67"/>
      <c r="CUO101" s="67"/>
      <c r="CUP101" s="67"/>
      <c r="CUQ101" s="67"/>
      <c r="CUR101" s="67"/>
      <c r="CUS101" s="67"/>
      <c r="CUT101" s="67"/>
      <c r="CUU101" s="67"/>
      <c r="CUV101" s="67"/>
      <c r="CUW101" s="67"/>
      <c r="CUX101" s="67"/>
      <c r="CUY101" s="67"/>
      <c r="CUZ101" s="67"/>
      <c r="CVA101" s="67"/>
      <c r="CVB101" s="67"/>
      <c r="CVC101" s="67"/>
      <c r="CVD101" s="67"/>
      <c r="CVE101" s="67"/>
      <c r="CVF101" s="67"/>
      <c r="CVG101" s="67"/>
      <c r="CVH101" s="67"/>
      <c r="CVI101" s="67"/>
      <c r="CVJ101" s="67"/>
      <c r="CVK101" s="67"/>
      <c r="CVL101" s="67"/>
      <c r="CVM101" s="67"/>
      <c r="CVN101" s="67"/>
      <c r="CVO101" s="67"/>
      <c r="CVP101" s="67"/>
      <c r="CVQ101" s="67"/>
      <c r="CVR101" s="67"/>
      <c r="CVS101" s="67"/>
      <c r="CVT101" s="67"/>
      <c r="CVU101" s="67"/>
      <c r="CVV101" s="67"/>
      <c r="CVW101" s="67"/>
      <c r="CVX101" s="67"/>
      <c r="CVY101" s="67"/>
      <c r="CVZ101" s="67"/>
      <c r="CWA101" s="67"/>
      <c r="CWB101" s="67"/>
      <c r="CWC101" s="67"/>
      <c r="CWD101" s="67"/>
      <c r="CWE101" s="67"/>
      <c r="CWF101" s="67"/>
      <c r="CWG101" s="67"/>
      <c r="CWH101" s="67"/>
      <c r="CWI101" s="67"/>
      <c r="CWJ101" s="67"/>
      <c r="CWK101" s="67"/>
      <c r="CWL101" s="67"/>
      <c r="CWM101" s="67"/>
      <c r="CWN101" s="67"/>
      <c r="CWO101" s="67"/>
      <c r="CWP101" s="67"/>
      <c r="CWQ101" s="67"/>
      <c r="CWR101" s="67"/>
      <c r="CWS101" s="67"/>
      <c r="CWT101" s="67"/>
      <c r="CWU101" s="67"/>
      <c r="CWV101" s="67"/>
      <c r="CWW101" s="67"/>
      <c r="CWX101" s="67"/>
      <c r="CWY101" s="67"/>
      <c r="CWZ101" s="67"/>
      <c r="CXA101" s="67"/>
      <c r="CXB101" s="67"/>
      <c r="CXC101" s="67"/>
      <c r="CXD101" s="67"/>
      <c r="CXE101" s="67"/>
      <c r="CXF101" s="67"/>
      <c r="CXG101" s="67"/>
      <c r="CXH101" s="67"/>
      <c r="CXI101" s="67"/>
      <c r="CXJ101" s="67"/>
      <c r="CXK101" s="67"/>
      <c r="CXL101" s="67"/>
      <c r="CXM101" s="67"/>
      <c r="CXN101" s="67"/>
      <c r="CXO101" s="67"/>
      <c r="CXP101" s="67"/>
      <c r="CXQ101" s="67"/>
      <c r="CXR101" s="67"/>
      <c r="CXS101" s="67"/>
      <c r="CXT101" s="67"/>
      <c r="CXU101" s="67"/>
      <c r="CXV101" s="67"/>
      <c r="CXW101" s="67"/>
      <c r="CXX101" s="67"/>
      <c r="CXY101" s="67"/>
      <c r="CXZ101" s="67"/>
      <c r="CYA101" s="67"/>
      <c r="CYB101" s="67"/>
      <c r="CYC101" s="67"/>
      <c r="CYD101" s="67"/>
      <c r="CYE101" s="67"/>
      <c r="CYF101" s="67"/>
      <c r="CYG101" s="67"/>
      <c r="CYH101" s="67"/>
      <c r="CYI101" s="67"/>
      <c r="CYJ101" s="67"/>
      <c r="CYK101" s="67"/>
      <c r="CYL101" s="67"/>
      <c r="CYM101" s="67"/>
      <c r="CYN101" s="67"/>
      <c r="CYO101" s="67"/>
      <c r="CYP101" s="67"/>
      <c r="CYQ101" s="67"/>
      <c r="CYR101" s="67"/>
      <c r="CYS101" s="67"/>
      <c r="CYT101" s="67"/>
      <c r="CYU101" s="67"/>
      <c r="CYV101" s="67"/>
      <c r="CYW101" s="67"/>
      <c r="CYX101" s="67"/>
      <c r="CYY101" s="67"/>
      <c r="CYZ101" s="67"/>
      <c r="CZA101" s="67"/>
      <c r="CZB101" s="67"/>
      <c r="CZC101" s="67"/>
      <c r="CZD101" s="67"/>
      <c r="CZE101" s="67"/>
      <c r="CZF101" s="67"/>
      <c r="CZG101" s="67"/>
      <c r="CZH101" s="67"/>
      <c r="CZI101" s="67"/>
      <c r="CZJ101" s="67"/>
      <c r="CZK101" s="67"/>
      <c r="CZL101" s="67"/>
      <c r="CZM101" s="67"/>
      <c r="CZN101" s="67"/>
      <c r="CZO101" s="67"/>
      <c r="CZP101" s="67"/>
      <c r="CZQ101" s="67"/>
      <c r="CZR101" s="67"/>
      <c r="CZS101" s="67"/>
      <c r="CZT101" s="67"/>
      <c r="CZU101" s="67"/>
      <c r="CZV101" s="67"/>
      <c r="CZW101" s="67"/>
      <c r="CZX101" s="67"/>
      <c r="CZY101" s="67"/>
      <c r="CZZ101" s="67"/>
      <c r="DAA101" s="67"/>
      <c r="DAB101" s="67"/>
      <c r="DAC101" s="67"/>
      <c r="DAD101" s="67"/>
      <c r="DAE101" s="67"/>
      <c r="DAF101" s="67"/>
      <c r="DAG101" s="67"/>
      <c r="DAH101" s="67"/>
      <c r="DAI101" s="67"/>
      <c r="DAJ101" s="67"/>
      <c r="DAK101" s="67"/>
      <c r="DAL101" s="67"/>
      <c r="DAM101" s="67"/>
      <c r="DAN101" s="67"/>
      <c r="DAO101" s="67"/>
      <c r="DAP101" s="67"/>
      <c r="DAQ101" s="67"/>
      <c r="DAR101" s="67"/>
      <c r="DAS101" s="67"/>
      <c r="DAT101" s="67"/>
      <c r="DAU101" s="67"/>
      <c r="DAV101" s="67"/>
      <c r="DAW101" s="67"/>
      <c r="DAX101" s="67"/>
      <c r="DAY101" s="67"/>
      <c r="DAZ101" s="67"/>
      <c r="DBA101" s="67"/>
      <c r="DBB101" s="67"/>
      <c r="DBC101" s="67"/>
      <c r="DBD101" s="67"/>
      <c r="DBE101" s="67"/>
      <c r="DBF101" s="67"/>
      <c r="DBG101" s="67"/>
      <c r="DBH101" s="67"/>
      <c r="DBI101" s="67"/>
      <c r="DBJ101" s="67"/>
      <c r="DBK101" s="67"/>
      <c r="DBL101" s="67"/>
      <c r="DBM101" s="67"/>
      <c r="DBN101" s="67"/>
      <c r="DBO101" s="67"/>
      <c r="DBP101" s="67"/>
      <c r="DBQ101" s="67"/>
      <c r="DBR101" s="67"/>
      <c r="DBS101" s="67"/>
      <c r="DBT101" s="67"/>
      <c r="DBU101" s="67"/>
      <c r="DBV101" s="67"/>
      <c r="DBW101" s="67"/>
      <c r="DBX101" s="67"/>
      <c r="DBY101" s="67"/>
      <c r="DBZ101" s="67"/>
      <c r="DCA101" s="67"/>
      <c r="DCB101" s="67"/>
      <c r="DCC101" s="67"/>
      <c r="DCD101" s="67"/>
      <c r="DCE101" s="67"/>
      <c r="DCF101" s="67"/>
      <c r="DCG101" s="67"/>
      <c r="DCH101" s="67"/>
      <c r="DCI101" s="67"/>
      <c r="DCJ101" s="67"/>
      <c r="DCK101" s="67"/>
      <c r="DCL101" s="67"/>
      <c r="DCM101" s="67"/>
      <c r="DCN101" s="67"/>
      <c r="DCO101" s="67"/>
      <c r="DCP101" s="67"/>
      <c r="DCQ101" s="67"/>
      <c r="DCR101" s="67"/>
      <c r="DCS101" s="67"/>
      <c r="DCT101" s="67"/>
      <c r="DCU101" s="67"/>
      <c r="DCV101" s="67"/>
      <c r="DCW101" s="67"/>
      <c r="DCX101" s="67"/>
      <c r="DCY101" s="67"/>
      <c r="DCZ101" s="67"/>
      <c r="DDA101" s="67"/>
      <c r="DDB101" s="67"/>
      <c r="DDC101" s="67"/>
      <c r="DDD101" s="67"/>
      <c r="DDE101" s="67"/>
      <c r="DDF101" s="67"/>
      <c r="DDG101" s="67"/>
      <c r="DDH101" s="67"/>
      <c r="DDI101" s="67"/>
      <c r="DDJ101" s="67"/>
      <c r="DDK101" s="67"/>
      <c r="DDL101" s="67"/>
      <c r="DDM101" s="67"/>
      <c r="DDN101" s="67"/>
      <c r="DDO101" s="67"/>
      <c r="DDP101" s="67"/>
      <c r="DDQ101" s="67"/>
      <c r="DDR101" s="67"/>
      <c r="DDS101" s="67"/>
      <c r="DDT101" s="67"/>
      <c r="DDU101" s="67"/>
      <c r="DDV101" s="67"/>
      <c r="DDW101" s="67"/>
      <c r="DDX101" s="67"/>
      <c r="DDY101" s="67"/>
      <c r="DDZ101" s="67"/>
      <c r="DEA101" s="67"/>
      <c r="DEB101" s="67"/>
      <c r="DEC101" s="67"/>
      <c r="DED101" s="67"/>
      <c r="DEE101" s="67"/>
      <c r="DEF101" s="67"/>
      <c r="DEG101" s="67"/>
      <c r="DEH101" s="67"/>
      <c r="DEI101" s="67"/>
      <c r="DEJ101" s="67"/>
      <c r="DEK101" s="67"/>
      <c r="DEL101" s="67"/>
      <c r="DEM101" s="67"/>
      <c r="DEN101" s="67"/>
      <c r="DEO101" s="67"/>
      <c r="DEP101" s="67"/>
      <c r="DEQ101" s="67"/>
      <c r="DER101" s="67"/>
      <c r="DES101" s="67"/>
      <c r="DET101" s="67"/>
      <c r="DEU101" s="67"/>
      <c r="DEV101" s="67"/>
      <c r="DEW101" s="67"/>
      <c r="DEX101" s="67"/>
      <c r="DEY101" s="67"/>
      <c r="DEZ101" s="67"/>
      <c r="DFA101" s="67"/>
      <c r="DFB101" s="67"/>
      <c r="DFC101" s="67"/>
      <c r="DFD101" s="67"/>
      <c r="DFE101" s="67"/>
      <c r="DFF101" s="67"/>
      <c r="DFG101" s="67"/>
      <c r="DFH101" s="67"/>
      <c r="DFI101" s="67"/>
      <c r="DFJ101" s="67"/>
      <c r="DFK101" s="67"/>
      <c r="DFL101" s="67"/>
      <c r="DFM101" s="67"/>
      <c r="DFN101" s="67"/>
      <c r="DFO101" s="67"/>
      <c r="DFP101" s="67"/>
      <c r="DFQ101" s="67"/>
      <c r="DFR101" s="67"/>
      <c r="DFS101" s="67"/>
      <c r="DFT101" s="67"/>
      <c r="DFU101" s="67"/>
      <c r="DFV101" s="67"/>
      <c r="DFW101" s="67"/>
      <c r="DFX101" s="67"/>
      <c r="DFY101" s="67"/>
      <c r="DFZ101" s="67"/>
      <c r="DGA101" s="67"/>
      <c r="DGB101" s="67"/>
      <c r="DGC101" s="67"/>
      <c r="DGD101" s="67"/>
      <c r="DGE101" s="67"/>
      <c r="DGF101" s="67"/>
      <c r="DGG101" s="67"/>
      <c r="DGH101" s="67"/>
      <c r="DGI101" s="67"/>
      <c r="DGJ101" s="67"/>
      <c r="DGK101" s="67"/>
      <c r="DGL101" s="67"/>
      <c r="DGM101" s="67"/>
      <c r="DGN101" s="67"/>
      <c r="DGO101" s="67"/>
      <c r="DGP101" s="67"/>
      <c r="DGQ101" s="67"/>
      <c r="DGR101" s="67"/>
      <c r="DGS101" s="67"/>
      <c r="DGT101" s="67"/>
      <c r="DGU101" s="67"/>
      <c r="DGV101" s="67"/>
      <c r="DGW101" s="67"/>
      <c r="DGX101" s="67"/>
      <c r="DGY101" s="67"/>
      <c r="DGZ101" s="67"/>
      <c r="DHA101" s="67"/>
      <c r="DHB101" s="67"/>
      <c r="DHC101" s="67"/>
      <c r="DHD101" s="67"/>
      <c r="DHE101" s="67"/>
      <c r="DHF101" s="67"/>
      <c r="DHG101" s="67"/>
      <c r="DHH101" s="67"/>
      <c r="DHI101" s="67"/>
      <c r="DHJ101" s="67"/>
      <c r="DHK101" s="67"/>
      <c r="DHL101" s="67"/>
      <c r="DHM101" s="67"/>
      <c r="DHN101" s="67"/>
      <c r="DHO101" s="67"/>
      <c r="DHP101" s="67"/>
      <c r="DHQ101" s="67"/>
      <c r="DHR101" s="67"/>
      <c r="DHS101" s="67"/>
      <c r="DHT101" s="67"/>
      <c r="DHU101" s="67"/>
      <c r="DHV101" s="67"/>
      <c r="DHW101" s="67"/>
      <c r="DHX101" s="67"/>
      <c r="DHY101" s="67"/>
      <c r="DHZ101" s="67"/>
      <c r="DIA101" s="67"/>
      <c r="DIB101" s="67"/>
      <c r="DIC101" s="67"/>
      <c r="DID101" s="67"/>
      <c r="DIE101" s="67"/>
      <c r="DIF101" s="67"/>
      <c r="DIG101" s="67"/>
      <c r="DIH101" s="67"/>
      <c r="DII101" s="67"/>
      <c r="DIJ101" s="67"/>
      <c r="DIK101" s="67"/>
      <c r="DIL101" s="67"/>
      <c r="DIM101" s="67"/>
      <c r="DIN101" s="67"/>
      <c r="DIO101" s="67"/>
      <c r="DIP101" s="67"/>
      <c r="DIQ101" s="67"/>
      <c r="DIR101" s="67"/>
      <c r="DIS101" s="67"/>
      <c r="DIT101" s="67"/>
      <c r="DIU101" s="67"/>
      <c r="DIV101" s="67"/>
      <c r="DIW101" s="67"/>
      <c r="DIX101" s="67"/>
      <c r="DIY101" s="67"/>
      <c r="DIZ101" s="67"/>
      <c r="DJA101" s="67"/>
      <c r="DJB101" s="67"/>
      <c r="DJC101" s="67"/>
      <c r="DJD101" s="67"/>
      <c r="DJE101" s="67"/>
      <c r="DJF101" s="67"/>
      <c r="DJG101" s="67"/>
      <c r="DJH101" s="67"/>
      <c r="DJI101" s="67"/>
      <c r="DJJ101" s="67"/>
      <c r="DJK101" s="67"/>
      <c r="DJL101" s="67"/>
      <c r="DJM101" s="67"/>
      <c r="DJN101" s="67"/>
      <c r="DJO101" s="67"/>
      <c r="DJP101" s="67"/>
      <c r="DJQ101" s="67"/>
      <c r="DJR101" s="67"/>
      <c r="DJS101" s="67"/>
      <c r="DJT101" s="67"/>
      <c r="DJU101" s="67"/>
      <c r="DJV101" s="67"/>
      <c r="DJW101" s="67"/>
      <c r="DJX101" s="67"/>
      <c r="DJY101" s="67"/>
      <c r="DJZ101" s="67"/>
      <c r="DKA101" s="67"/>
      <c r="DKB101" s="67"/>
      <c r="DKC101" s="67"/>
      <c r="DKD101" s="67"/>
      <c r="DKE101" s="67"/>
      <c r="DKF101" s="67"/>
      <c r="DKG101" s="67"/>
      <c r="DKH101" s="67"/>
      <c r="DKI101" s="67"/>
      <c r="DKJ101" s="67"/>
      <c r="DKK101" s="67"/>
      <c r="DKL101" s="67"/>
      <c r="DKM101" s="67"/>
      <c r="DKN101" s="67"/>
      <c r="DKO101" s="67"/>
      <c r="DKP101" s="67"/>
      <c r="DKQ101" s="67"/>
      <c r="DKR101" s="67"/>
      <c r="DKS101" s="67"/>
      <c r="DKT101" s="67"/>
      <c r="DKU101" s="67"/>
      <c r="DKV101" s="67"/>
      <c r="DKW101" s="67"/>
      <c r="DKX101" s="67"/>
      <c r="DKY101" s="67"/>
      <c r="DKZ101" s="67"/>
      <c r="DLA101" s="67"/>
      <c r="DLB101" s="67"/>
      <c r="DLC101" s="67"/>
      <c r="DLD101" s="67"/>
      <c r="DLE101" s="67"/>
      <c r="DLF101" s="67"/>
      <c r="DLG101" s="67"/>
      <c r="DLH101" s="67"/>
      <c r="DLI101" s="67"/>
      <c r="DLJ101" s="67"/>
      <c r="DLK101" s="67"/>
      <c r="DLL101" s="67"/>
      <c r="DLM101" s="67"/>
      <c r="DLN101" s="67"/>
      <c r="DLO101" s="67"/>
      <c r="DLP101" s="67"/>
      <c r="DLQ101" s="67"/>
      <c r="DLR101" s="67"/>
      <c r="DLS101" s="67"/>
      <c r="DLT101" s="67"/>
      <c r="DLU101" s="67"/>
      <c r="DLV101" s="67"/>
      <c r="DLW101" s="67"/>
      <c r="DLX101" s="67"/>
      <c r="DLY101" s="67"/>
      <c r="DLZ101" s="67"/>
      <c r="DMA101" s="67"/>
      <c r="DMB101" s="67"/>
      <c r="DMC101" s="67"/>
      <c r="DMD101" s="67"/>
      <c r="DME101" s="67"/>
      <c r="DMF101" s="67"/>
      <c r="DMG101" s="67"/>
      <c r="DMH101" s="67"/>
      <c r="DMI101" s="67"/>
      <c r="DMJ101" s="67"/>
      <c r="DMK101" s="67"/>
      <c r="DML101" s="67"/>
      <c r="DMM101" s="67"/>
      <c r="DMN101" s="67"/>
      <c r="DMO101" s="67"/>
      <c r="DMP101" s="67"/>
      <c r="DMQ101" s="67"/>
      <c r="DMR101" s="67"/>
      <c r="DMS101" s="67"/>
      <c r="DMT101" s="67"/>
      <c r="DMU101" s="67"/>
      <c r="DMV101" s="67"/>
      <c r="DMW101" s="67"/>
      <c r="DMX101" s="67"/>
      <c r="DMY101" s="67"/>
      <c r="DMZ101" s="67"/>
      <c r="DNA101" s="67"/>
      <c r="DNB101" s="67"/>
      <c r="DNC101" s="67"/>
      <c r="DND101" s="67"/>
      <c r="DNE101" s="67"/>
      <c r="DNF101" s="67"/>
      <c r="DNG101" s="67"/>
      <c r="DNH101" s="67"/>
      <c r="DNI101" s="67"/>
      <c r="DNJ101" s="67"/>
      <c r="DNK101" s="67"/>
      <c r="DNL101" s="67"/>
      <c r="DNM101" s="67"/>
      <c r="DNN101" s="67"/>
      <c r="DNO101" s="67"/>
      <c r="DNP101" s="67"/>
      <c r="DNQ101" s="67"/>
      <c r="DNR101" s="67"/>
      <c r="DNS101" s="67"/>
      <c r="DNT101" s="67"/>
      <c r="DNU101" s="67"/>
      <c r="DNV101" s="67"/>
      <c r="DNW101" s="67"/>
      <c r="DNX101" s="67"/>
      <c r="DNY101" s="67"/>
      <c r="DNZ101" s="67"/>
      <c r="DOA101" s="67"/>
      <c r="DOB101" s="67"/>
      <c r="DOC101" s="67"/>
      <c r="DOD101" s="67"/>
      <c r="DOE101" s="67"/>
      <c r="DOF101" s="67"/>
      <c r="DOG101" s="67"/>
      <c r="DOH101" s="67"/>
      <c r="DOI101" s="67"/>
      <c r="DOJ101" s="67"/>
      <c r="DOK101" s="67"/>
      <c r="DOL101" s="67"/>
      <c r="DOM101" s="67"/>
      <c r="DON101" s="67"/>
      <c r="DOO101" s="67"/>
      <c r="DOP101" s="67"/>
      <c r="DOQ101" s="67"/>
      <c r="DOR101" s="67"/>
      <c r="DOS101" s="67"/>
      <c r="DOT101" s="67"/>
      <c r="DOU101" s="67"/>
      <c r="DOV101" s="67"/>
      <c r="DOW101" s="67"/>
      <c r="DOX101" s="67"/>
      <c r="DOY101" s="67"/>
      <c r="DOZ101" s="67"/>
      <c r="DPA101" s="67"/>
      <c r="DPB101" s="67"/>
      <c r="DPC101" s="67"/>
      <c r="DPD101" s="67"/>
      <c r="DPE101" s="67"/>
      <c r="DPF101" s="67"/>
      <c r="DPG101" s="67"/>
      <c r="DPH101" s="67"/>
      <c r="DPI101" s="67"/>
      <c r="DPJ101" s="67"/>
      <c r="DPK101" s="67"/>
      <c r="DPL101" s="67"/>
      <c r="DPM101" s="67"/>
      <c r="DPN101" s="67"/>
      <c r="DPO101" s="67"/>
      <c r="DPP101" s="67"/>
      <c r="DPQ101" s="67"/>
      <c r="DPR101" s="67"/>
      <c r="DPS101" s="67"/>
      <c r="DPT101" s="67"/>
      <c r="DPU101" s="67"/>
      <c r="DPV101" s="67"/>
      <c r="DPW101" s="67"/>
      <c r="DPX101" s="67"/>
      <c r="DPY101" s="67"/>
      <c r="DPZ101" s="67"/>
      <c r="DQA101" s="67"/>
      <c r="DQB101" s="67"/>
      <c r="DQC101" s="67"/>
      <c r="DQD101" s="67"/>
      <c r="DQE101" s="67"/>
      <c r="DQF101" s="67"/>
      <c r="DQG101" s="67"/>
      <c r="DQH101" s="67"/>
      <c r="DQI101" s="67"/>
      <c r="DQJ101" s="67"/>
      <c r="DQK101" s="67"/>
      <c r="DQL101" s="67"/>
      <c r="DQM101" s="67"/>
      <c r="DQN101" s="67"/>
      <c r="DQO101" s="67"/>
      <c r="DQP101" s="67"/>
      <c r="DQQ101" s="67"/>
      <c r="DQR101" s="67"/>
      <c r="DQS101" s="67"/>
      <c r="DQT101" s="67"/>
      <c r="DQU101" s="67"/>
      <c r="DQV101" s="67"/>
      <c r="DQW101" s="67"/>
      <c r="DQX101" s="67"/>
      <c r="DQY101" s="67"/>
      <c r="DQZ101" s="67"/>
      <c r="DRA101" s="67"/>
      <c r="DRB101" s="67"/>
      <c r="DRC101" s="67"/>
      <c r="DRD101" s="67"/>
      <c r="DRE101" s="67"/>
      <c r="DRF101" s="67"/>
      <c r="DRG101" s="67"/>
      <c r="DRH101" s="67"/>
      <c r="DRI101" s="67"/>
      <c r="DRJ101" s="67"/>
      <c r="DRK101" s="67"/>
      <c r="DRL101" s="67"/>
      <c r="DRM101" s="67"/>
      <c r="DRN101" s="67"/>
      <c r="DRO101" s="67"/>
      <c r="DRP101" s="67"/>
      <c r="DRQ101" s="67"/>
      <c r="DRR101" s="67"/>
      <c r="DRS101" s="67"/>
      <c r="DRT101" s="67"/>
      <c r="DRU101" s="67"/>
      <c r="DRV101" s="67"/>
      <c r="DRW101" s="67"/>
      <c r="DRX101" s="67"/>
      <c r="DRY101" s="67"/>
      <c r="DRZ101" s="67"/>
      <c r="DSA101" s="67"/>
      <c r="DSB101" s="67"/>
      <c r="DSC101" s="67"/>
      <c r="DSD101" s="67"/>
      <c r="DSE101" s="67"/>
      <c r="DSF101" s="67"/>
      <c r="DSG101" s="67"/>
      <c r="DSH101" s="67"/>
      <c r="DSI101" s="67"/>
      <c r="DSJ101" s="67"/>
      <c r="DSK101" s="67"/>
      <c r="DSL101" s="67"/>
      <c r="DSM101" s="67"/>
      <c r="DSN101" s="67"/>
      <c r="DSO101" s="67"/>
      <c r="DSP101" s="67"/>
      <c r="DSQ101" s="67"/>
      <c r="DSR101" s="67"/>
      <c r="DSS101" s="67"/>
      <c r="DST101" s="67"/>
      <c r="DSU101" s="67"/>
      <c r="DSV101" s="67"/>
      <c r="DSW101" s="67"/>
      <c r="DSX101" s="67"/>
      <c r="DSY101" s="67"/>
      <c r="DSZ101" s="67"/>
      <c r="DTA101" s="67"/>
      <c r="DTB101" s="67"/>
      <c r="DTC101" s="67"/>
      <c r="DTD101" s="67"/>
      <c r="DTE101" s="67"/>
      <c r="DTF101" s="67"/>
      <c r="DTG101" s="67"/>
      <c r="DTH101" s="67"/>
      <c r="DTI101" s="67"/>
      <c r="DTJ101" s="67"/>
      <c r="DTK101" s="67"/>
      <c r="DTL101" s="67"/>
      <c r="DTM101" s="67"/>
      <c r="DTN101" s="67"/>
      <c r="DTO101" s="67"/>
      <c r="DTP101" s="67"/>
      <c r="DTQ101" s="67"/>
      <c r="DTR101" s="67"/>
      <c r="DTS101" s="67"/>
      <c r="DTT101" s="67"/>
      <c r="DTU101" s="67"/>
      <c r="DTV101" s="67"/>
      <c r="DTW101" s="67"/>
      <c r="DTX101" s="67"/>
      <c r="DTY101" s="67"/>
      <c r="DTZ101" s="67"/>
      <c r="DUA101" s="67"/>
      <c r="DUB101" s="67"/>
      <c r="DUC101" s="67"/>
      <c r="DUD101" s="67"/>
      <c r="DUE101" s="67"/>
      <c r="DUF101" s="67"/>
      <c r="DUG101" s="67"/>
      <c r="DUH101" s="67"/>
      <c r="DUI101" s="67"/>
      <c r="DUJ101" s="67"/>
      <c r="DUK101" s="67"/>
      <c r="DUL101" s="67"/>
      <c r="DUM101" s="67"/>
      <c r="DUN101" s="67"/>
      <c r="DUO101" s="67"/>
      <c r="DUP101" s="67"/>
      <c r="DUQ101" s="67"/>
      <c r="DUR101" s="67"/>
      <c r="DUS101" s="67"/>
      <c r="DUT101" s="67"/>
      <c r="DUU101" s="67"/>
      <c r="DUV101" s="67"/>
      <c r="DUW101" s="67"/>
      <c r="DUX101" s="67"/>
      <c r="DUY101" s="67"/>
      <c r="DUZ101" s="67"/>
      <c r="DVA101" s="67"/>
      <c r="DVB101" s="67"/>
      <c r="DVC101" s="67"/>
      <c r="DVD101" s="67"/>
      <c r="DVE101" s="67"/>
      <c r="DVF101" s="67"/>
      <c r="DVG101" s="67"/>
      <c r="DVH101" s="67"/>
      <c r="DVI101" s="67"/>
      <c r="DVJ101" s="67"/>
      <c r="DVK101" s="67"/>
      <c r="DVL101" s="67"/>
      <c r="DVM101" s="67"/>
      <c r="DVN101" s="67"/>
      <c r="DVO101" s="67"/>
      <c r="DVP101" s="67"/>
      <c r="DVQ101" s="67"/>
      <c r="DVR101" s="67"/>
      <c r="DVS101" s="67"/>
      <c r="DVT101" s="67"/>
      <c r="DVU101" s="67"/>
      <c r="DVV101" s="67"/>
      <c r="DVW101" s="67"/>
      <c r="DVX101" s="67"/>
      <c r="DVY101" s="67"/>
      <c r="DVZ101" s="67"/>
      <c r="DWA101" s="67"/>
      <c r="DWB101" s="67"/>
      <c r="DWC101" s="67"/>
      <c r="DWD101" s="67"/>
      <c r="DWE101" s="67"/>
      <c r="DWF101" s="67"/>
      <c r="DWG101" s="67"/>
      <c r="DWH101" s="67"/>
      <c r="DWI101" s="67"/>
      <c r="DWJ101" s="67"/>
      <c r="DWK101" s="67"/>
      <c r="DWL101" s="67"/>
      <c r="DWM101" s="67"/>
      <c r="DWN101" s="67"/>
      <c r="DWO101" s="67"/>
      <c r="DWP101" s="67"/>
      <c r="DWQ101" s="67"/>
      <c r="DWR101" s="67"/>
      <c r="DWS101" s="67"/>
      <c r="DWT101" s="67"/>
      <c r="DWU101" s="67"/>
      <c r="DWV101" s="67"/>
      <c r="DWW101" s="67"/>
      <c r="DWX101" s="67"/>
      <c r="DWY101" s="67"/>
      <c r="DWZ101" s="67"/>
      <c r="DXA101" s="67"/>
      <c r="DXB101" s="67"/>
      <c r="DXC101" s="67"/>
      <c r="DXD101" s="67"/>
      <c r="DXE101" s="67"/>
      <c r="DXF101" s="67"/>
      <c r="DXG101" s="67"/>
      <c r="DXH101" s="67"/>
      <c r="DXI101" s="67"/>
      <c r="DXJ101" s="67"/>
      <c r="DXK101" s="67"/>
      <c r="DXL101" s="67"/>
      <c r="DXM101" s="67"/>
      <c r="DXN101" s="67"/>
      <c r="DXO101" s="67"/>
      <c r="DXP101" s="67"/>
      <c r="DXQ101" s="67"/>
      <c r="DXR101" s="67"/>
      <c r="DXS101" s="67"/>
      <c r="DXT101" s="67"/>
      <c r="DXU101" s="67"/>
      <c r="DXV101" s="67"/>
      <c r="DXW101" s="67"/>
      <c r="DXX101" s="67"/>
      <c r="DXY101" s="67"/>
      <c r="DXZ101" s="67"/>
      <c r="DYA101" s="67"/>
      <c r="DYB101" s="67"/>
      <c r="DYC101" s="67"/>
      <c r="DYD101" s="67"/>
      <c r="DYE101" s="67"/>
      <c r="DYF101" s="67"/>
      <c r="DYG101" s="67"/>
      <c r="DYH101" s="67"/>
      <c r="DYI101" s="67"/>
      <c r="DYJ101" s="67"/>
      <c r="DYK101" s="67"/>
      <c r="DYL101" s="67"/>
      <c r="DYM101" s="67"/>
      <c r="DYN101" s="67"/>
      <c r="DYO101" s="67"/>
      <c r="DYP101" s="67"/>
      <c r="DYQ101" s="67"/>
      <c r="DYR101" s="67"/>
      <c r="DYS101" s="67"/>
      <c r="DYT101" s="67"/>
      <c r="DYU101" s="67"/>
      <c r="DYV101" s="67"/>
      <c r="DYW101" s="67"/>
      <c r="DYX101" s="67"/>
      <c r="DYY101" s="67"/>
      <c r="DYZ101" s="67"/>
      <c r="DZA101" s="67"/>
      <c r="DZB101" s="67"/>
      <c r="DZC101" s="67"/>
      <c r="DZD101" s="67"/>
      <c r="DZE101" s="67"/>
      <c r="DZF101" s="67"/>
      <c r="DZG101" s="67"/>
      <c r="DZH101" s="67"/>
      <c r="DZI101" s="67"/>
      <c r="DZJ101" s="67"/>
      <c r="DZK101" s="67"/>
      <c r="DZL101" s="67"/>
      <c r="DZM101" s="67"/>
      <c r="DZN101" s="67"/>
      <c r="DZO101" s="67"/>
      <c r="DZP101" s="67"/>
      <c r="DZQ101" s="67"/>
      <c r="DZR101" s="67"/>
      <c r="DZS101" s="67"/>
      <c r="DZT101" s="67"/>
      <c r="DZU101" s="67"/>
      <c r="DZV101" s="67"/>
      <c r="DZW101" s="67"/>
      <c r="DZX101" s="67"/>
      <c r="DZY101" s="67"/>
      <c r="DZZ101" s="67"/>
      <c r="EAA101" s="67"/>
      <c r="EAB101" s="67"/>
      <c r="EAC101" s="67"/>
      <c r="EAD101" s="67"/>
      <c r="EAE101" s="67"/>
      <c r="EAF101" s="67"/>
      <c r="EAG101" s="67"/>
      <c r="EAH101" s="67"/>
      <c r="EAI101" s="67"/>
      <c r="EAJ101" s="67"/>
      <c r="EAK101" s="67"/>
      <c r="EAL101" s="67"/>
      <c r="EAM101" s="67"/>
      <c r="EAN101" s="67"/>
      <c r="EAO101" s="67"/>
      <c r="EAP101" s="67"/>
      <c r="EAQ101" s="67"/>
      <c r="EAR101" s="67"/>
      <c r="EAS101" s="67"/>
      <c r="EAT101" s="67"/>
      <c r="EAU101" s="67"/>
      <c r="EAV101" s="67"/>
      <c r="EAW101" s="67"/>
      <c r="EAX101" s="67"/>
      <c r="EAY101" s="67"/>
      <c r="EAZ101" s="67"/>
      <c r="EBA101" s="67"/>
      <c r="EBB101" s="67"/>
      <c r="EBC101" s="67"/>
      <c r="EBD101" s="67"/>
      <c r="EBE101" s="67"/>
      <c r="EBF101" s="67"/>
      <c r="EBG101" s="67"/>
      <c r="EBH101" s="67"/>
      <c r="EBI101" s="67"/>
      <c r="EBJ101" s="67"/>
      <c r="EBK101" s="67"/>
      <c r="EBL101" s="67"/>
      <c r="EBM101" s="67"/>
      <c r="EBN101" s="67"/>
      <c r="EBO101" s="67"/>
      <c r="EBP101" s="67"/>
      <c r="EBQ101" s="67"/>
      <c r="EBR101" s="67"/>
      <c r="EBS101" s="67"/>
      <c r="EBT101" s="67"/>
      <c r="EBU101" s="67"/>
      <c r="EBV101" s="67"/>
      <c r="EBW101" s="67"/>
      <c r="EBX101" s="67"/>
      <c r="EBY101" s="67"/>
      <c r="EBZ101" s="67"/>
      <c r="ECA101" s="67"/>
      <c r="ECB101" s="67"/>
      <c r="ECC101" s="67"/>
      <c r="ECD101" s="67"/>
      <c r="ECE101" s="67"/>
      <c r="ECF101" s="67"/>
      <c r="ECG101" s="67"/>
      <c r="ECH101" s="67"/>
      <c r="ECI101" s="67"/>
      <c r="ECJ101" s="67"/>
      <c r="ECK101" s="67"/>
      <c r="ECL101" s="67"/>
      <c r="ECM101" s="67"/>
      <c r="ECN101" s="67"/>
      <c r="ECO101" s="67"/>
      <c r="ECP101" s="67"/>
      <c r="ECQ101" s="67"/>
      <c r="ECR101" s="67"/>
      <c r="ECS101" s="67"/>
      <c r="ECT101" s="67"/>
      <c r="ECU101" s="67"/>
      <c r="ECV101" s="67"/>
      <c r="ECW101" s="67"/>
      <c r="ECX101" s="67"/>
      <c r="ECY101" s="67"/>
      <c r="ECZ101" s="67"/>
      <c r="EDA101" s="67"/>
      <c r="EDB101" s="67"/>
      <c r="EDC101" s="67"/>
      <c r="EDD101" s="67"/>
      <c r="EDE101" s="67"/>
      <c r="EDF101" s="67"/>
      <c r="EDG101" s="67"/>
      <c r="EDH101" s="67"/>
      <c r="EDI101" s="67"/>
      <c r="EDJ101" s="67"/>
      <c r="EDK101" s="67"/>
      <c r="EDL101" s="67"/>
      <c r="EDM101" s="67"/>
      <c r="EDN101" s="67"/>
      <c r="EDO101" s="67"/>
      <c r="EDP101" s="67"/>
      <c r="EDQ101" s="67"/>
      <c r="EDR101" s="67"/>
      <c r="EDS101" s="67"/>
      <c r="EDT101" s="67"/>
      <c r="EDU101" s="67"/>
      <c r="EDV101" s="67"/>
      <c r="EDW101" s="67"/>
      <c r="EDX101" s="67"/>
      <c r="EDY101" s="67"/>
      <c r="EDZ101" s="67"/>
      <c r="EEA101" s="67"/>
      <c r="EEB101" s="67"/>
      <c r="EEC101" s="67"/>
      <c r="EED101" s="67"/>
      <c r="EEE101" s="67"/>
      <c r="EEF101" s="67"/>
      <c r="EEG101" s="67"/>
      <c r="EEH101" s="67"/>
      <c r="EEI101" s="67"/>
      <c r="EEJ101" s="67"/>
      <c r="EEK101" s="67"/>
      <c r="EEL101" s="67"/>
      <c r="EEM101" s="67"/>
      <c r="EEN101" s="67"/>
      <c r="EEO101" s="67"/>
      <c r="EEP101" s="67"/>
      <c r="EEQ101" s="67"/>
      <c r="EER101" s="67"/>
      <c r="EES101" s="67"/>
      <c r="EET101" s="67"/>
      <c r="EEU101" s="67"/>
      <c r="EEV101" s="67"/>
      <c r="EEW101" s="67"/>
      <c r="EEX101" s="67"/>
      <c r="EEY101" s="67"/>
      <c r="EEZ101" s="67"/>
      <c r="EFA101" s="67"/>
      <c r="EFB101" s="67"/>
      <c r="EFC101" s="67"/>
      <c r="EFD101" s="67"/>
      <c r="EFE101" s="67"/>
      <c r="EFF101" s="67"/>
      <c r="EFG101" s="67"/>
      <c r="EFH101" s="67"/>
      <c r="EFI101" s="67"/>
      <c r="EFJ101" s="67"/>
      <c r="EFK101" s="67"/>
      <c r="EFL101" s="67"/>
      <c r="EFM101" s="67"/>
      <c r="EFN101" s="67"/>
      <c r="EFO101" s="67"/>
      <c r="EFP101" s="67"/>
      <c r="EFQ101" s="67"/>
      <c r="EFR101" s="67"/>
      <c r="EFS101" s="67"/>
      <c r="EFT101" s="67"/>
      <c r="EFU101" s="67"/>
      <c r="EFV101" s="67"/>
      <c r="EFW101" s="67"/>
      <c r="EFX101" s="67"/>
      <c r="EFY101" s="67"/>
      <c r="EFZ101" s="67"/>
      <c r="EGA101" s="67"/>
      <c r="EGB101" s="67"/>
      <c r="EGC101" s="67"/>
      <c r="EGD101" s="67"/>
      <c r="EGE101" s="67"/>
      <c r="EGF101" s="67"/>
      <c r="EGG101" s="67"/>
      <c r="EGH101" s="67"/>
      <c r="EGI101" s="67"/>
      <c r="EGJ101" s="67"/>
      <c r="EGK101" s="67"/>
      <c r="EGL101" s="67"/>
      <c r="EGM101" s="67"/>
      <c r="EGN101" s="67"/>
      <c r="EGO101" s="67"/>
      <c r="EGP101" s="67"/>
      <c r="EGQ101" s="67"/>
      <c r="EGR101" s="67"/>
      <c r="EGS101" s="67"/>
      <c r="EGT101" s="67"/>
      <c r="EGU101" s="67"/>
      <c r="EGV101" s="67"/>
      <c r="EGW101" s="67"/>
      <c r="EGX101" s="67"/>
      <c r="EGY101" s="67"/>
      <c r="EGZ101" s="67"/>
      <c r="EHA101" s="67"/>
      <c r="EHB101" s="67"/>
      <c r="EHC101" s="67"/>
      <c r="EHD101" s="67"/>
      <c r="EHE101" s="67"/>
      <c r="EHF101" s="67"/>
      <c r="EHG101" s="67"/>
      <c r="EHH101" s="67"/>
      <c r="EHI101" s="67"/>
      <c r="EHJ101" s="67"/>
      <c r="EHK101" s="67"/>
      <c r="EHL101" s="67"/>
      <c r="EHM101" s="67"/>
      <c r="EHN101" s="67"/>
      <c r="EHO101" s="67"/>
      <c r="EHP101" s="67"/>
      <c r="EHQ101" s="67"/>
      <c r="EHR101" s="67"/>
      <c r="EHS101" s="67"/>
      <c r="EHT101" s="67"/>
      <c r="EHU101" s="67"/>
      <c r="EHV101" s="67"/>
      <c r="EHW101" s="67"/>
      <c r="EHX101" s="67"/>
      <c r="EHY101" s="67"/>
      <c r="EHZ101" s="67"/>
      <c r="EIA101" s="67"/>
      <c r="EIB101" s="67"/>
      <c r="EIC101" s="67"/>
      <c r="EID101" s="67"/>
      <c r="EIE101" s="67"/>
      <c r="EIF101" s="67"/>
      <c r="EIG101" s="67"/>
      <c r="EIH101" s="67"/>
      <c r="EII101" s="67"/>
      <c r="EIJ101" s="67"/>
      <c r="EIK101" s="67"/>
      <c r="EIL101" s="67"/>
      <c r="EIM101" s="67"/>
      <c r="EIN101" s="67"/>
      <c r="EIO101" s="67"/>
      <c r="EIP101" s="67"/>
      <c r="EIQ101" s="67"/>
      <c r="EIR101" s="67"/>
      <c r="EIS101" s="67"/>
      <c r="EIT101" s="67"/>
      <c r="EIU101" s="67"/>
      <c r="EIV101" s="67"/>
      <c r="EIW101" s="67"/>
      <c r="EIX101" s="67"/>
      <c r="EIY101" s="67"/>
      <c r="EIZ101" s="67"/>
      <c r="EJA101" s="67"/>
      <c r="EJB101" s="67"/>
      <c r="EJC101" s="67"/>
      <c r="EJD101" s="67"/>
      <c r="EJE101" s="67"/>
      <c r="EJF101" s="67"/>
      <c r="EJG101" s="67"/>
      <c r="EJH101" s="67"/>
      <c r="EJI101" s="67"/>
      <c r="EJJ101" s="67"/>
      <c r="EJK101" s="67"/>
      <c r="EJL101" s="67"/>
      <c r="EJM101" s="67"/>
      <c r="EJN101" s="67"/>
      <c r="EJO101" s="67"/>
      <c r="EJP101" s="67"/>
      <c r="EJQ101" s="67"/>
      <c r="EJR101" s="67"/>
      <c r="EJS101" s="67"/>
      <c r="EJT101" s="67"/>
      <c r="EJU101" s="67"/>
      <c r="EJV101" s="67"/>
      <c r="EJW101" s="67"/>
      <c r="EJX101" s="67"/>
      <c r="EJY101" s="67"/>
      <c r="EJZ101" s="67"/>
      <c r="EKA101" s="67"/>
      <c r="EKB101" s="67"/>
      <c r="EKC101" s="67"/>
      <c r="EKD101" s="67"/>
      <c r="EKE101" s="67"/>
      <c r="EKF101" s="67"/>
      <c r="EKG101" s="67"/>
      <c r="EKH101" s="67"/>
      <c r="EKI101" s="67"/>
      <c r="EKJ101" s="67"/>
      <c r="EKK101" s="67"/>
      <c r="EKL101" s="67"/>
      <c r="EKM101" s="67"/>
      <c r="EKN101" s="67"/>
      <c r="EKO101" s="67"/>
      <c r="EKP101" s="67"/>
      <c r="EKQ101" s="67"/>
      <c r="EKR101" s="67"/>
      <c r="EKS101" s="67"/>
      <c r="EKT101" s="67"/>
      <c r="EKU101" s="67"/>
      <c r="EKV101" s="67"/>
      <c r="EKW101" s="67"/>
      <c r="EKX101" s="67"/>
      <c r="EKY101" s="67"/>
      <c r="EKZ101" s="67"/>
      <c r="ELA101" s="67"/>
      <c r="ELB101" s="67"/>
      <c r="ELC101" s="67"/>
      <c r="ELD101" s="67"/>
      <c r="ELE101" s="67"/>
      <c r="ELF101" s="67"/>
      <c r="ELG101" s="67"/>
      <c r="ELH101" s="67"/>
      <c r="ELI101" s="67"/>
      <c r="ELJ101" s="67"/>
      <c r="ELK101" s="67"/>
      <c r="ELL101" s="67"/>
      <c r="ELM101" s="67"/>
      <c r="ELN101" s="67"/>
      <c r="ELO101" s="67"/>
      <c r="ELP101" s="67"/>
      <c r="ELQ101" s="67"/>
      <c r="ELR101" s="67"/>
      <c r="ELS101" s="67"/>
      <c r="ELT101" s="67"/>
      <c r="ELU101" s="67"/>
      <c r="ELV101" s="67"/>
      <c r="ELW101" s="67"/>
      <c r="ELX101" s="67"/>
      <c r="ELY101" s="67"/>
      <c r="ELZ101" s="67"/>
      <c r="EMA101" s="67"/>
      <c r="EMB101" s="67"/>
      <c r="EMC101" s="67"/>
      <c r="EMD101" s="67"/>
      <c r="EME101" s="67"/>
      <c r="EMF101" s="67"/>
      <c r="EMG101" s="67"/>
      <c r="EMH101" s="67"/>
      <c r="EMI101" s="67"/>
      <c r="EMJ101" s="67"/>
      <c r="EMK101" s="67"/>
      <c r="EML101" s="67"/>
      <c r="EMM101" s="67"/>
      <c r="EMN101" s="67"/>
      <c r="EMO101" s="67"/>
      <c r="EMP101" s="67"/>
      <c r="EMQ101" s="67"/>
      <c r="EMR101" s="67"/>
      <c r="EMS101" s="67"/>
      <c r="EMT101" s="67"/>
      <c r="EMU101" s="67"/>
      <c r="EMV101" s="67"/>
      <c r="EMW101" s="67"/>
      <c r="EMX101" s="67"/>
      <c r="EMY101" s="67"/>
      <c r="EMZ101" s="67"/>
      <c r="ENA101" s="67"/>
      <c r="ENB101" s="67"/>
      <c r="ENC101" s="67"/>
      <c r="END101" s="67"/>
      <c r="ENE101" s="67"/>
      <c r="ENF101" s="67"/>
      <c r="ENG101" s="67"/>
      <c r="ENH101" s="67"/>
      <c r="ENI101" s="67"/>
      <c r="ENJ101" s="67"/>
      <c r="ENK101" s="67"/>
      <c r="ENL101" s="67"/>
      <c r="ENM101" s="67"/>
      <c r="ENN101" s="67"/>
      <c r="ENO101" s="67"/>
      <c r="ENP101" s="67"/>
      <c r="ENQ101" s="67"/>
      <c r="ENR101" s="67"/>
      <c r="ENS101" s="67"/>
      <c r="ENT101" s="67"/>
      <c r="ENU101" s="67"/>
      <c r="ENV101" s="67"/>
      <c r="ENW101" s="67"/>
      <c r="ENX101" s="67"/>
      <c r="ENY101" s="67"/>
      <c r="ENZ101" s="67"/>
      <c r="EOA101" s="67"/>
      <c r="EOB101" s="67"/>
      <c r="EOC101" s="67"/>
      <c r="EOD101" s="67"/>
      <c r="EOE101" s="67"/>
      <c r="EOF101" s="67"/>
      <c r="EOG101" s="67"/>
      <c r="EOH101" s="67"/>
      <c r="EOI101" s="67"/>
      <c r="EOJ101" s="67"/>
      <c r="EOK101" s="67"/>
      <c r="EOL101" s="67"/>
      <c r="EOM101" s="67"/>
      <c r="EON101" s="67"/>
      <c r="EOO101" s="67"/>
      <c r="EOP101" s="67"/>
      <c r="EOQ101" s="67"/>
      <c r="EOR101" s="67"/>
      <c r="EOS101" s="67"/>
      <c r="EOT101" s="67"/>
      <c r="EOU101" s="67"/>
      <c r="EOV101" s="67"/>
      <c r="EOW101" s="67"/>
      <c r="EOX101" s="67"/>
      <c r="EOY101" s="67"/>
      <c r="EOZ101" s="67"/>
      <c r="EPA101" s="67"/>
      <c r="EPB101" s="67"/>
      <c r="EPC101" s="67"/>
      <c r="EPD101" s="67"/>
      <c r="EPE101" s="67"/>
      <c r="EPF101" s="67"/>
      <c r="EPG101" s="67"/>
      <c r="EPH101" s="67"/>
      <c r="EPI101" s="67"/>
      <c r="EPJ101" s="67"/>
      <c r="EPK101" s="67"/>
      <c r="EPL101" s="67"/>
      <c r="EPM101" s="67"/>
      <c r="EPN101" s="67"/>
      <c r="EPO101" s="67"/>
      <c r="EPP101" s="67"/>
      <c r="EPQ101" s="67"/>
      <c r="EPR101" s="67"/>
      <c r="EPS101" s="67"/>
      <c r="EPT101" s="67"/>
      <c r="EPU101" s="67"/>
      <c r="EPV101" s="67"/>
      <c r="EPW101" s="67"/>
      <c r="EPX101" s="67"/>
      <c r="EPY101" s="67"/>
      <c r="EPZ101" s="67"/>
      <c r="EQA101" s="67"/>
      <c r="EQB101" s="67"/>
      <c r="EQC101" s="67"/>
      <c r="EQD101" s="67"/>
      <c r="EQE101" s="67"/>
      <c r="EQF101" s="67"/>
      <c r="EQG101" s="67"/>
      <c r="EQH101" s="67"/>
      <c r="EQI101" s="67"/>
      <c r="EQJ101" s="67"/>
      <c r="EQK101" s="67"/>
      <c r="EQL101" s="67"/>
      <c r="EQM101" s="67"/>
      <c r="EQN101" s="67"/>
      <c r="EQO101" s="67"/>
      <c r="EQP101" s="67"/>
      <c r="EQQ101" s="67"/>
      <c r="EQR101" s="67"/>
      <c r="EQS101" s="67"/>
      <c r="EQT101" s="67"/>
      <c r="EQU101" s="67"/>
      <c r="EQV101" s="67"/>
      <c r="EQW101" s="67"/>
      <c r="EQX101" s="67"/>
      <c r="EQY101" s="67"/>
      <c r="EQZ101" s="67"/>
      <c r="ERA101" s="67"/>
      <c r="ERB101" s="67"/>
      <c r="ERC101" s="67"/>
      <c r="ERD101" s="67"/>
      <c r="ERE101" s="67"/>
      <c r="ERF101" s="67"/>
      <c r="ERG101" s="67"/>
      <c r="ERH101" s="67"/>
      <c r="ERI101" s="67"/>
      <c r="ERJ101" s="67"/>
      <c r="ERK101" s="67"/>
      <c r="ERL101" s="67"/>
      <c r="ERM101" s="67"/>
      <c r="ERN101" s="67"/>
      <c r="ERO101" s="67"/>
      <c r="ERP101" s="67"/>
      <c r="ERQ101" s="67"/>
      <c r="ERR101" s="67"/>
      <c r="ERS101" s="67"/>
      <c r="ERT101" s="67"/>
      <c r="ERU101" s="67"/>
      <c r="ERV101" s="67"/>
      <c r="ERW101" s="67"/>
      <c r="ERX101" s="67"/>
      <c r="ERY101" s="67"/>
      <c r="ERZ101" s="67"/>
      <c r="ESA101" s="67"/>
      <c r="ESB101" s="67"/>
      <c r="ESC101" s="67"/>
      <c r="ESD101" s="67"/>
      <c r="ESE101" s="67"/>
      <c r="ESF101" s="67"/>
      <c r="ESG101" s="67"/>
      <c r="ESH101" s="67"/>
      <c r="ESI101" s="67"/>
      <c r="ESJ101" s="67"/>
      <c r="ESK101" s="67"/>
      <c r="ESL101" s="67"/>
      <c r="ESM101" s="67"/>
      <c r="ESN101" s="67"/>
      <c r="ESO101" s="67"/>
      <c r="ESP101" s="67"/>
      <c r="ESQ101" s="67"/>
      <c r="ESR101" s="67"/>
      <c r="ESS101" s="67"/>
      <c r="EST101" s="67"/>
      <c r="ESU101" s="67"/>
      <c r="ESV101" s="67"/>
      <c r="ESW101" s="67"/>
      <c r="ESX101" s="67"/>
      <c r="ESY101" s="67"/>
      <c r="ESZ101" s="67"/>
      <c r="ETA101" s="67"/>
      <c r="ETB101" s="67"/>
      <c r="ETC101" s="67"/>
      <c r="ETD101" s="67"/>
      <c r="ETE101" s="67"/>
      <c r="ETF101" s="67"/>
      <c r="ETG101" s="67"/>
      <c r="ETH101" s="67"/>
      <c r="ETI101" s="67"/>
      <c r="ETJ101" s="67"/>
      <c r="ETK101" s="67"/>
      <c r="ETL101" s="67"/>
      <c r="ETM101" s="67"/>
      <c r="ETN101" s="67"/>
      <c r="ETO101" s="67"/>
      <c r="ETP101" s="67"/>
      <c r="ETQ101" s="67"/>
      <c r="ETR101" s="67"/>
      <c r="ETS101" s="67"/>
      <c r="ETT101" s="67"/>
      <c r="ETU101" s="67"/>
      <c r="ETV101" s="67"/>
      <c r="ETW101" s="67"/>
      <c r="ETX101" s="67"/>
      <c r="ETY101" s="67"/>
      <c r="ETZ101" s="67"/>
      <c r="EUA101" s="67"/>
      <c r="EUB101" s="67"/>
      <c r="EUC101" s="67"/>
      <c r="EUD101" s="67"/>
      <c r="EUE101" s="67"/>
      <c r="EUF101" s="67"/>
      <c r="EUG101" s="67"/>
      <c r="EUH101" s="67"/>
      <c r="EUI101" s="67"/>
      <c r="EUJ101" s="67"/>
      <c r="EUK101" s="67"/>
      <c r="EUL101" s="67"/>
      <c r="EUM101" s="67"/>
      <c r="EUN101" s="67"/>
      <c r="EUO101" s="67"/>
      <c r="EUP101" s="67"/>
      <c r="EUQ101" s="67"/>
      <c r="EUR101" s="67"/>
      <c r="EUS101" s="67"/>
      <c r="EUT101" s="67"/>
      <c r="EUU101" s="67"/>
      <c r="EUV101" s="67"/>
      <c r="EUW101" s="67"/>
      <c r="EUX101" s="67"/>
      <c r="EUY101" s="67"/>
      <c r="EUZ101" s="67"/>
      <c r="EVA101" s="67"/>
      <c r="EVB101" s="67"/>
      <c r="EVC101" s="67"/>
      <c r="EVD101" s="67"/>
      <c r="EVE101" s="67"/>
      <c r="EVF101" s="67"/>
      <c r="EVG101" s="67"/>
      <c r="EVH101" s="67"/>
      <c r="EVI101" s="67"/>
      <c r="EVJ101" s="67"/>
      <c r="EVK101" s="67"/>
      <c r="EVL101" s="67"/>
      <c r="EVM101" s="67"/>
      <c r="EVN101" s="67"/>
      <c r="EVO101" s="67"/>
      <c r="EVP101" s="67"/>
      <c r="EVQ101" s="67"/>
      <c r="EVR101" s="67"/>
      <c r="EVS101" s="67"/>
      <c r="EVT101" s="67"/>
      <c r="EVU101" s="67"/>
      <c r="EVV101" s="67"/>
      <c r="EVW101" s="67"/>
      <c r="EVX101" s="67"/>
      <c r="EVY101" s="67"/>
      <c r="EVZ101" s="67"/>
      <c r="EWA101" s="67"/>
      <c r="EWB101" s="67"/>
      <c r="EWC101" s="67"/>
      <c r="EWD101" s="67"/>
      <c r="EWE101" s="67"/>
      <c r="EWF101" s="67"/>
      <c r="EWG101" s="67"/>
      <c r="EWH101" s="67"/>
      <c r="EWI101" s="67"/>
      <c r="EWJ101" s="67"/>
      <c r="EWK101" s="67"/>
      <c r="EWL101" s="67"/>
      <c r="EWM101" s="67"/>
      <c r="EWN101" s="67"/>
      <c r="EWO101" s="67"/>
      <c r="EWP101" s="67"/>
      <c r="EWQ101" s="67"/>
      <c r="EWR101" s="67"/>
      <c r="EWS101" s="67"/>
      <c r="EWT101" s="67"/>
      <c r="EWU101" s="67"/>
      <c r="EWV101" s="67"/>
      <c r="EWW101" s="67"/>
      <c r="EWX101" s="67"/>
      <c r="EWY101" s="67"/>
      <c r="EWZ101" s="67"/>
      <c r="EXA101" s="67"/>
      <c r="EXB101" s="67"/>
      <c r="EXC101" s="67"/>
      <c r="EXD101" s="67"/>
      <c r="EXE101" s="67"/>
      <c r="EXF101" s="67"/>
      <c r="EXG101" s="67"/>
      <c r="EXH101" s="67"/>
      <c r="EXI101" s="67"/>
      <c r="EXJ101" s="67"/>
      <c r="EXK101" s="67"/>
      <c r="EXL101" s="67"/>
      <c r="EXM101" s="67"/>
      <c r="EXN101" s="67"/>
      <c r="EXO101" s="67"/>
      <c r="EXP101" s="67"/>
      <c r="EXQ101" s="67"/>
      <c r="EXR101" s="67"/>
      <c r="EXS101" s="67"/>
      <c r="EXT101" s="67"/>
      <c r="EXU101" s="67"/>
      <c r="EXV101" s="67"/>
      <c r="EXW101" s="67"/>
      <c r="EXX101" s="67"/>
      <c r="EXY101" s="67"/>
      <c r="EXZ101" s="67"/>
      <c r="EYA101" s="67"/>
      <c r="EYB101" s="67"/>
      <c r="EYC101" s="67"/>
      <c r="EYD101" s="67"/>
      <c r="EYE101" s="67"/>
      <c r="EYF101" s="67"/>
      <c r="EYG101" s="67"/>
      <c r="EYH101" s="67"/>
      <c r="EYI101" s="67"/>
      <c r="EYJ101" s="67"/>
      <c r="EYK101" s="67"/>
      <c r="EYL101" s="67"/>
      <c r="EYM101" s="67"/>
      <c r="EYN101" s="67"/>
      <c r="EYO101" s="67"/>
      <c r="EYP101" s="67"/>
      <c r="EYQ101" s="67"/>
      <c r="EYR101" s="67"/>
      <c r="EYS101" s="67"/>
      <c r="EYT101" s="67"/>
      <c r="EYU101" s="67"/>
      <c r="EYV101" s="67"/>
      <c r="EYW101" s="67"/>
      <c r="EYX101" s="67"/>
      <c r="EYY101" s="67"/>
      <c r="EYZ101" s="67"/>
      <c r="EZA101" s="67"/>
      <c r="EZB101" s="67"/>
      <c r="EZC101" s="67"/>
      <c r="EZD101" s="67"/>
      <c r="EZE101" s="67"/>
      <c r="EZF101" s="67"/>
      <c r="EZG101" s="67"/>
      <c r="EZH101" s="67"/>
      <c r="EZI101" s="67"/>
      <c r="EZJ101" s="67"/>
      <c r="EZK101" s="67"/>
      <c r="EZL101" s="67"/>
      <c r="EZM101" s="67"/>
      <c r="EZN101" s="67"/>
      <c r="EZO101" s="67"/>
      <c r="EZP101" s="67"/>
      <c r="EZQ101" s="67"/>
      <c r="EZR101" s="67"/>
      <c r="EZS101" s="67"/>
      <c r="EZT101" s="67"/>
      <c r="EZU101" s="67"/>
      <c r="EZV101" s="67"/>
      <c r="EZW101" s="67"/>
      <c r="EZX101" s="67"/>
      <c r="EZY101" s="67"/>
      <c r="EZZ101" s="67"/>
      <c r="FAA101" s="67"/>
      <c r="FAB101" s="67"/>
      <c r="FAC101" s="67"/>
      <c r="FAD101" s="67"/>
      <c r="FAE101" s="67"/>
      <c r="FAF101" s="67"/>
      <c r="FAG101" s="67"/>
      <c r="FAH101" s="67"/>
      <c r="FAI101" s="67"/>
      <c r="FAJ101" s="67"/>
      <c r="FAK101" s="67"/>
      <c r="FAL101" s="67"/>
      <c r="FAM101" s="67"/>
      <c r="FAN101" s="67"/>
      <c r="FAO101" s="67"/>
      <c r="FAP101" s="67"/>
      <c r="FAQ101" s="67"/>
      <c r="FAR101" s="67"/>
      <c r="FAS101" s="67"/>
      <c r="FAT101" s="67"/>
      <c r="FAU101" s="67"/>
      <c r="FAV101" s="67"/>
      <c r="FAW101" s="67"/>
      <c r="FAX101" s="67"/>
      <c r="FAY101" s="67"/>
      <c r="FAZ101" s="67"/>
      <c r="FBA101" s="67"/>
      <c r="FBB101" s="67"/>
      <c r="FBC101" s="67"/>
      <c r="FBD101" s="67"/>
      <c r="FBE101" s="67"/>
      <c r="FBF101" s="67"/>
      <c r="FBG101" s="67"/>
      <c r="FBH101" s="67"/>
      <c r="FBI101" s="67"/>
      <c r="FBJ101" s="67"/>
      <c r="FBK101" s="67"/>
      <c r="FBL101" s="67"/>
      <c r="FBM101" s="67"/>
      <c r="FBN101" s="67"/>
      <c r="FBO101" s="67"/>
      <c r="FBP101" s="67"/>
      <c r="FBQ101" s="67"/>
      <c r="FBR101" s="67"/>
      <c r="FBS101" s="67"/>
      <c r="FBT101" s="67"/>
      <c r="FBU101" s="67"/>
      <c r="FBV101" s="67"/>
      <c r="FBW101" s="67"/>
      <c r="FBX101" s="67"/>
      <c r="FBY101" s="67"/>
      <c r="FBZ101" s="67"/>
      <c r="FCA101" s="67"/>
      <c r="FCB101" s="67"/>
      <c r="FCC101" s="67"/>
      <c r="FCD101" s="67"/>
      <c r="FCE101" s="67"/>
      <c r="FCF101" s="67"/>
      <c r="FCG101" s="67"/>
      <c r="FCH101" s="67"/>
      <c r="FCI101" s="67"/>
      <c r="FCJ101" s="67"/>
      <c r="FCK101" s="67"/>
      <c r="FCL101" s="67"/>
      <c r="FCM101" s="67"/>
      <c r="FCN101" s="67"/>
      <c r="FCO101" s="67"/>
      <c r="FCP101" s="67"/>
      <c r="FCQ101" s="67"/>
      <c r="FCR101" s="67"/>
      <c r="FCS101" s="67"/>
      <c r="FCT101" s="67"/>
      <c r="FCU101" s="67"/>
      <c r="FCV101" s="67"/>
      <c r="FCW101" s="67"/>
      <c r="FCX101" s="67"/>
      <c r="FCY101" s="67"/>
      <c r="FCZ101" s="67"/>
      <c r="FDA101" s="67"/>
      <c r="FDB101" s="67"/>
      <c r="FDC101" s="67"/>
      <c r="FDD101" s="67"/>
      <c r="FDE101" s="67"/>
      <c r="FDF101" s="67"/>
      <c r="FDG101" s="67"/>
      <c r="FDH101" s="67"/>
      <c r="FDI101" s="67"/>
      <c r="FDJ101" s="67"/>
      <c r="FDK101" s="67"/>
      <c r="FDL101" s="67"/>
      <c r="FDM101" s="67"/>
      <c r="FDN101" s="67"/>
      <c r="FDO101" s="67"/>
      <c r="FDP101" s="67"/>
      <c r="FDQ101" s="67"/>
      <c r="FDR101" s="67"/>
      <c r="FDS101" s="67"/>
      <c r="FDT101" s="67"/>
      <c r="FDU101" s="67"/>
      <c r="FDV101" s="67"/>
      <c r="FDW101" s="67"/>
      <c r="FDX101" s="67"/>
      <c r="FDY101" s="67"/>
      <c r="FDZ101" s="67"/>
      <c r="FEA101" s="67"/>
      <c r="FEB101" s="67"/>
      <c r="FEC101" s="67"/>
      <c r="FED101" s="67"/>
      <c r="FEE101" s="67"/>
      <c r="FEF101" s="67"/>
      <c r="FEG101" s="67"/>
      <c r="FEH101" s="67"/>
      <c r="FEI101" s="67"/>
      <c r="FEJ101" s="67"/>
      <c r="FEK101" s="67"/>
      <c r="FEL101" s="67"/>
      <c r="FEM101" s="67"/>
      <c r="FEN101" s="67"/>
      <c r="FEO101" s="67"/>
      <c r="FEP101" s="67"/>
      <c r="FEQ101" s="67"/>
      <c r="FER101" s="67"/>
      <c r="FES101" s="67"/>
      <c r="FET101" s="67"/>
      <c r="FEU101" s="67"/>
      <c r="FEV101" s="67"/>
      <c r="FEW101" s="67"/>
      <c r="FEX101" s="67"/>
      <c r="FEY101" s="67"/>
      <c r="FEZ101" s="67"/>
      <c r="FFA101" s="67"/>
      <c r="FFB101" s="67"/>
      <c r="FFC101" s="67"/>
      <c r="FFD101" s="67"/>
      <c r="FFE101" s="67"/>
      <c r="FFF101" s="67"/>
      <c r="FFG101" s="67"/>
      <c r="FFH101" s="67"/>
      <c r="FFI101" s="67"/>
      <c r="FFJ101" s="67"/>
      <c r="FFK101" s="67"/>
      <c r="FFL101" s="67"/>
      <c r="FFM101" s="67"/>
      <c r="FFN101" s="67"/>
      <c r="FFO101" s="67"/>
      <c r="FFP101" s="67"/>
      <c r="FFQ101" s="67"/>
      <c r="FFR101" s="67"/>
      <c r="FFS101" s="67"/>
      <c r="FFT101" s="67"/>
      <c r="FFU101" s="67"/>
      <c r="FFV101" s="67"/>
      <c r="FFW101" s="67"/>
      <c r="FFX101" s="67"/>
      <c r="FFY101" s="67"/>
      <c r="FFZ101" s="67"/>
      <c r="FGA101" s="67"/>
      <c r="FGB101" s="67"/>
      <c r="FGC101" s="67"/>
      <c r="FGD101" s="67"/>
      <c r="FGE101" s="67"/>
      <c r="FGF101" s="67"/>
      <c r="FGG101" s="67"/>
      <c r="FGH101" s="67"/>
      <c r="FGI101" s="67"/>
      <c r="FGJ101" s="67"/>
      <c r="FGK101" s="67"/>
      <c r="FGL101" s="67"/>
      <c r="FGM101" s="67"/>
      <c r="FGN101" s="67"/>
      <c r="FGO101" s="67"/>
      <c r="FGP101" s="67"/>
      <c r="FGQ101" s="67"/>
      <c r="FGR101" s="67"/>
      <c r="FGS101" s="67"/>
      <c r="FGT101" s="67"/>
      <c r="FGU101" s="67"/>
      <c r="FGV101" s="67"/>
      <c r="FGW101" s="67"/>
      <c r="FGX101" s="67"/>
      <c r="FGY101" s="67"/>
      <c r="FGZ101" s="67"/>
      <c r="FHA101" s="67"/>
      <c r="FHB101" s="67"/>
      <c r="FHC101" s="67"/>
      <c r="FHD101" s="67"/>
      <c r="FHE101" s="67"/>
      <c r="FHF101" s="67"/>
      <c r="FHG101" s="67"/>
      <c r="FHH101" s="67"/>
      <c r="FHI101" s="67"/>
      <c r="FHJ101" s="67"/>
      <c r="FHK101" s="67"/>
      <c r="FHL101" s="67"/>
      <c r="FHM101" s="67"/>
      <c r="FHN101" s="67"/>
      <c r="FHO101" s="67"/>
      <c r="FHP101" s="67"/>
      <c r="FHQ101" s="67"/>
      <c r="FHR101" s="67"/>
      <c r="FHS101" s="67"/>
      <c r="FHT101" s="67"/>
      <c r="FHU101" s="67"/>
      <c r="FHV101" s="67"/>
      <c r="FHW101" s="67"/>
      <c r="FHX101" s="67"/>
      <c r="FHY101" s="67"/>
      <c r="FHZ101" s="67"/>
      <c r="FIA101" s="67"/>
      <c r="FIB101" s="67"/>
      <c r="FIC101" s="67"/>
      <c r="FID101" s="67"/>
      <c r="FIE101" s="67"/>
      <c r="FIF101" s="67"/>
      <c r="FIG101" s="67"/>
      <c r="FIH101" s="67"/>
      <c r="FII101" s="67"/>
      <c r="FIJ101" s="67"/>
      <c r="FIK101" s="67"/>
      <c r="FIL101" s="67"/>
      <c r="FIM101" s="67"/>
      <c r="FIN101" s="67"/>
      <c r="FIO101" s="67"/>
      <c r="FIP101" s="67"/>
      <c r="FIQ101" s="67"/>
      <c r="FIR101" s="67"/>
      <c r="FIS101" s="67"/>
      <c r="FIT101" s="67"/>
      <c r="FIU101" s="67"/>
      <c r="FIV101" s="67"/>
      <c r="FIW101" s="67"/>
      <c r="FIX101" s="67"/>
      <c r="FIY101" s="67"/>
      <c r="FIZ101" s="67"/>
      <c r="FJA101" s="67"/>
      <c r="FJB101" s="67"/>
      <c r="FJC101" s="67"/>
      <c r="FJD101" s="67"/>
      <c r="FJE101" s="67"/>
      <c r="FJF101" s="67"/>
      <c r="FJG101" s="67"/>
      <c r="FJH101" s="67"/>
      <c r="FJI101" s="67"/>
      <c r="FJJ101" s="67"/>
      <c r="FJK101" s="67"/>
      <c r="FJL101" s="67"/>
      <c r="FJM101" s="67"/>
      <c r="FJN101" s="67"/>
      <c r="FJO101" s="67"/>
      <c r="FJP101" s="67"/>
      <c r="FJQ101" s="67"/>
      <c r="FJR101" s="67"/>
      <c r="FJS101" s="67"/>
      <c r="FJT101" s="67"/>
      <c r="FJU101" s="67"/>
      <c r="FJV101" s="67"/>
      <c r="FJW101" s="67"/>
      <c r="FJX101" s="67"/>
      <c r="FJY101" s="67"/>
      <c r="FJZ101" s="67"/>
      <c r="FKA101" s="67"/>
      <c r="FKB101" s="67"/>
      <c r="FKC101" s="67"/>
      <c r="FKD101" s="67"/>
      <c r="FKE101" s="67"/>
      <c r="FKF101" s="67"/>
      <c r="FKG101" s="67"/>
      <c r="FKH101" s="67"/>
      <c r="FKI101" s="67"/>
      <c r="FKJ101" s="67"/>
      <c r="FKK101" s="67"/>
      <c r="FKL101" s="67"/>
      <c r="FKM101" s="67"/>
      <c r="FKN101" s="67"/>
      <c r="FKO101" s="67"/>
      <c r="FKP101" s="67"/>
      <c r="FKQ101" s="67"/>
      <c r="FKR101" s="67"/>
      <c r="FKS101" s="67"/>
      <c r="FKT101" s="67"/>
      <c r="FKU101" s="67"/>
      <c r="FKV101" s="67"/>
      <c r="FKW101" s="67"/>
      <c r="FKX101" s="67"/>
      <c r="FKY101" s="67"/>
      <c r="FKZ101" s="67"/>
      <c r="FLA101" s="67"/>
      <c r="FLB101" s="67"/>
      <c r="FLC101" s="67"/>
      <c r="FLD101" s="67"/>
      <c r="FLE101" s="67"/>
      <c r="FLF101" s="67"/>
      <c r="FLG101" s="67"/>
      <c r="FLH101" s="67"/>
      <c r="FLI101" s="67"/>
      <c r="FLJ101" s="67"/>
      <c r="FLK101" s="67"/>
      <c r="FLL101" s="67"/>
      <c r="FLM101" s="67"/>
      <c r="FLN101" s="67"/>
      <c r="FLO101" s="67"/>
      <c r="FLP101" s="67"/>
      <c r="FLQ101" s="67"/>
      <c r="FLR101" s="67"/>
      <c r="FLS101" s="67"/>
      <c r="FLT101" s="67"/>
      <c r="FLU101" s="67"/>
      <c r="FLV101" s="67"/>
      <c r="FLW101" s="67"/>
      <c r="FLX101" s="67"/>
      <c r="FLY101" s="67"/>
      <c r="FLZ101" s="67"/>
      <c r="FMA101" s="67"/>
      <c r="FMB101" s="67"/>
      <c r="FMC101" s="67"/>
      <c r="FMD101" s="67"/>
      <c r="FME101" s="67"/>
      <c r="FMF101" s="67"/>
      <c r="FMG101" s="67"/>
      <c r="FMH101" s="67"/>
      <c r="FMI101" s="67"/>
      <c r="FMJ101" s="67"/>
      <c r="FMK101" s="67"/>
      <c r="FML101" s="67"/>
      <c r="FMM101" s="67"/>
      <c r="FMN101" s="67"/>
      <c r="FMO101" s="67"/>
      <c r="FMP101" s="67"/>
      <c r="FMQ101" s="67"/>
      <c r="FMR101" s="67"/>
      <c r="FMS101" s="67"/>
      <c r="FMT101" s="67"/>
      <c r="FMU101" s="67"/>
      <c r="FMV101" s="67"/>
      <c r="FMW101" s="67"/>
      <c r="FMX101" s="67"/>
      <c r="FMY101" s="67"/>
      <c r="FMZ101" s="67"/>
      <c r="FNA101" s="67"/>
      <c r="FNB101" s="67"/>
      <c r="FNC101" s="67"/>
      <c r="FND101" s="67"/>
      <c r="FNE101" s="67"/>
      <c r="FNF101" s="67"/>
      <c r="FNG101" s="67"/>
      <c r="FNH101" s="67"/>
      <c r="FNI101" s="67"/>
      <c r="FNJ101" s="67"/>
      <c r="FNK101" s="67"/>
      <c r="FNL101" s="67"/>
      <c r="FNM101" s="67"/>
      <c r="FNN101" s="67"/>
      <c r="FNO101" s="67"/>
      <c r="FNP101" s="67"/>
      <c r="FNQ101" s="67"/>
      <c r="FNR101" s="67"/>
      <c r="FNS101" s="67"/>
      <c r="FNT101" s="67"/>
      <c r="FNU101" s="67"/>
      <c r="FNV101" s="67"/>
      <c r="FNW101" s="67"/>
      <c r="FNX101" s="67"/>
      <c r="FNY101" s="67"/>
      <c r="FNZ101" s="67"/>
      <c r="FOA101" s="67"/>
      <c r="FOB101" s="67"/>
      <c r="FOC101" s="67"/>
      <c r="FOD101" s="67"/>
      <c r="FOE101" s="67"/>
      <c r="FOF101" s="67"/>
      <c r="FOG101" s="67"/>
      <c r="FOH101" s="67"/>
      <c r="FOI101" s="67"/>
      <c r="FOJ101" s="67"/>
      <c r="FOK101" s="67"/>
      <c r="FOL101" s="67"/>
      <c r="FOM101" s="67"/>
      <c r="FON101" s="67"/>
      <c r="FOO101" s="67"/>
      <c r="FOP101" s="67"/>
      <c r="FOQ101" s="67"/>
      <c r="FOR101" s="67"/>
      <c r="FOS101" s="67"/>
      <c r="FOT101" s="67"/>
      <c r="FOU101" s="67"/>
      <c r="FOV101" s="67"/>
      <c r="FOW101" s="67"/>
      <c r="FOX101" s="67"/>
      <c r="FOY101" s="67"/>
      <c r="FOZ101" s="67"/>
      <c r="FPA101" s="67"/>
      <c r="FPB101" s="67"/>
      <c r="FPC101" s="67"/>
      <c r="FPD101" s="67"/>
      <c r="FPE101" s="67"/>
      <c r="FPF101" s="67"/>
      <c r="FPG101" s="67"/>
      <c r="FPH101" s="67"/>
      <c r="FPI101" s="67"/>
      <c r="FPJ101" s="67"/>
      <c r="FPK101" s="67"/>
      <c r="FPL101" s="67"/>
      <c r="FPM101" s="67"/>
      <c r="FPN101" s="67"/>
      <c r="FPO101" s="67"/>
      <c r="FPP101" s="67"/>
      <c r="FPQ101" s="67"/>
      <c r="FPR101" s="67"/>
      <c r="FPS101" s="67"/>
      <c r="FPT101" s="67"/>
      <c r="FPU101" s="67"/>
      <c r="FPV101" s="67"/>
      <c r="FPW101" s="67"/>
      <c r="FPX101" s="67"/>
      <c r="FPY101" s="67"/>
      <c r="FPZ101" s="67"/>
      <c r="FQA101" s="67"/>
      <c r="FQB101" s="67"/>
      <c r="FQC101" s="67"/>
      <c r="FQD101" s="67"/>
      <c r="FQE101" s="67"/>
      <c r="FQF101" s="67"/>
      <c r="FQG101" s="67"/>
      <c r="FQH101" s="67"/>
      <c r="FQI101" s="67"/>
      <c r="FQJ101" s="67"/>
      <c r="FQK101" s="67"/>
      <c r="FQL101" s="67"/>
      <c r="FQM101" s="67"/>
      <c r="FQN101" s="67"/>
      <c r="FQO101" s="67"/>
      <c r="FQP101" s="67"/>
      <c r="FQQ101" s="67"/>
      <c r="FQR101" s="67"/>
      <c r="FQS101" s="67"/>
      <c r="FQT101" s="67"/>
      <c r="FQU101" s="67"/>
      <c r="FQV101" s="67"/>
      <c r="FQW101" s="67"/>
      <c r="FQX101" s="67"/>
      <c r="FQY101" s="67"/>
      <c r="FQZ101" s="67"/>
      <c r="FRA101" s="67"/>
      <c r="FRB101" s="67"/>
      <c r="FRC101" s="67"/>
      <c r="FRD101" s="67"/>
      <c r="FRE101" s="67"/>
      <c r="FRF101" s="67"/>
      <c r="FRG101" s="67"/>
      <c r="FRH101" s="67"/>
      <c r="FRI101" s="67"/>
      <c r="FRJ101" s="67"/>
      <c r="FRK101" s="67"/>
      <c r="FRL101" s="67"/>
      <c r="FRM101" s="67"/>
      <c r="FRN101" s="67"/>
      <c r="FRO101" s="67"/>
      <c r="FRP101" s="67"/>
      <c r="FRQ101" s="67"/>
      <c r="FRR101" s="67"/>
      <c r="FRS101" s="67"/>
      <c r="FRT101" s="67"/>
      <c r="FRU101" s="67"/>
      <c r="FRV101" s="67"/>
      <c r="FRW101" s="67"/>
      <c r="FRX101" s="67"/>
      <c r="FRY101" s="67"/>
      <c r="FRZ101" s="67"/>
      <c r="FSA101" s="67"/>
      <c r="FSB101" s="67"/>
      <c r="FSC101" s="67"/>
      <c r="FSD101" s="67"/>
      <c r="FSE101" s="67"/>
      <c r="FSF101" s="67"/>
      <c r="FSG101" s="67"/>
      <c r="FSH101" s="67"/>
      <c r="FSI101" s="67"/>
      <c r="FSJ101" s="67"/>
      <c r="FSK101" s="67"/>
      <c r="FSL101" s="67"/>
      <c r="FSM101" s="67"/>
      <c r="FSN101" s="67"/>
      <c r="FSO101" s="67"/>
      <c r="FSP101" s="67"/>
      <c r="FSQ101" s="67"/>
      <c r="FSR101" s="67"/>
      <c r="FSS101" s="67"/>
      <c r="FST101" s="67"/>
      <c r="FSU101" s="67"/>
      <c r="FSV101" s="67"/>
      <c r="FSW101" s="67"/>
      <c r="FSX101" s="67"/>
      <c r="FSY101" s="67"/>
      <c r="FSZ101" s="67"/>
      <c r="FTA101" s="67"/>
      <c r="FTB101" s="67"/>
      <c r="FTC101" s="67"/>
      <c r="FTD101" s="67"/>
      <c r="FTE101" s="67"/>
      <c r="FTF101" s="67"/>
      <c r="FTG101" s="67"/>
      <c r="FTH101" s="67"/>
      <c r="FTI101" s="67"/>
      <c r="FTJ101" s="67"/>
      <c r="FTK101" s="67"/>
      <c r="FTL101" s="67"/>
      <c r="FTM101" s="67"/>
      <c r="FTN101" s="67"/>
      <c r="FTO101" s="67"/>
      <c r="FTP101" s="67"/>
      <c r="FTQ101" s="67"/>
      <c r="FTR101" s="67"/>
      <c r="FTS101" s="67"/>
      <c r="FTT101" s="67"/>
      <c r="FTU101" s="67"/>
      <c r="FTV101" s="67"/>
      <c r="FTW101" s="67"/>
      <c r="FTX101" s="67"/>
      <c r="FTY101" s="67"/>
      <c r="FTZ101" s="67"/>
      <c r="FUA101" s="67"/>
      <c r="FUB101" s="67"/>
      <c r="FUC101" s="67"/>
      <c r="FUD101" s="67"/>
      <c r="FUE101" s="67"/>
      <c r="FUF101" s="67"/>
      <c r="FUG101" s="67"/>
      <c r="FUH101" s="67"/>
      <c r="FUI101" s="67"/>
      <c r="FUJ101" s="67"/>
      <c r="FUK101" s="67"/>
      <c r="FUL101" s="67"/>
      <c r="FUM101" s="67"/>
      <c r="FUN101" s="67"/>
      <c r="FUO101" s="67"/>
      <c r="FUP101" s="67"/>
      <c r="FUQ101" s="67"/>
      <c r="FUR101" s="67"/>
      <c r="FUS101" s="67"/>
      <c r="FUT101" s="67"/>
      <c r="FUU101" s="67"/>
      <c r="FUV101" s="67"/>
      <c r="FUW101" s="67"/>
      <c r="FUX101" s="67"/>
      <c r="FUY101" s="67"/>
      <c r="FUZ101" s="67"/>
      <c r="FVA101" s="67"/>
      <c r="FVB101" s="67"/>
      <c r="FVC101" s="67"/>
      <c r="FVD101" s="67"/>
      <c r="FVE101" s="67"/>
      <c r="FVF101" s="67"/>
      <c r="FVG101" s="67"/>
      <c r="FVH101" s="67"/>
      <c r="FVI101" s="67"/>
      <c r="FVJ101" s="67"/>
      <c r="FVK101" s="67"/>
      <c r="FVL101" s="67"/>
      <c r="FVM101" s="67"/>
      <c r="FVN101" s="67"/>
      <c r="FVO101" s="67"/>
      <c r="FVP101" s="67"/>
      <c r="FVQ101" s="67"/>
      <c r="FVR101" s="67"/>
      <c r="FVS101" s="67"/>
      <c r="FVT101" s="67"/>
      <c r="FVU101" s="67"/>
      <c r="FVV101" s="67"/>
      <c r="FVW101" s="67"/>
      <c r="FVX101" s="67"/>
      <c r="FVY101" s="67"/>
      <c r="FVZ101" s="67"/>
      <c r="FWA101" s="67"/>
      <c r="FWB101" s="67"/>
      <c r="FWC101" s="67"/>
      <c r="FWD101" s="67"/>
      <c r="FWE101" s="67"/>
      <c r="FWF101" s="67"/>
      <c r="FWG101" s="67"/>
      <c r="FWH101" s="67"/>
      <c r="FWI101" s="67"/>
      <c r="FWJ101" s="67"/>
      <c r="FWK101" s="67"/>
      <c r="FWL101" s="67"/>
      <c r="FWM101" s="67"/>
      <c r="FWN101" s="67"/>
      <c r="FWO101" s="67"/>
      <c r="FWP101" s="67"/>
      <c r="FWQ101" s="67"/>
      <c r="FWR101" s="67"/>
      <c r="FWS101" s="67"/>
      <c r="FWT101" s="67"/>
      <c r="FWU101" s="67"/>
      <c r="FWV101" s="67"/>
      <c r="FWW101" s="67"/>
      <c r="FWX101" s="67"/>
      <c r="FWY101" s="67"/>
      <c r="FWZ101" s="67"/>
      <c r="FXA101" s="67"/>
      <c r="FXB101" s="67"/>
      <c r="FXC101" s="67"/>
      <c r="FXD101" s="67"/>
      <c r="FXE101" s="67"/>
      <c r="FXF101" s="67"/>
      <c r="FXG101" s="67"/>
      <c r="FXH101" s="67"/>
      <c r="FXI101" s="67"/>
      <c r="FXJ101" s="67"/>
      <c r="FXK101" s="67"/>
      <c r="FXL101" s="67"/>
      <c r="FXM101" s="67"/>
      <c r="FXN101" s="67"/>
      <c r="FXO101" s="67"/>
      <c r="FXP101" s="67"/>
      <c r="FXQ101" s="67"/>
      <c r="FXR101" s="67"/>
      <c r="FXS101" s="67"/>
      <c r="FXT101" s="67"/>
      <c r="FXU101" s="67"/>
      <c r="FXV101" s="67"/>
      <c r="FXW101" s="67"/>
      <c r="FXX101" s="67"/>
      <c r="FXY101" s="67"/>
      <c r="FXZ101" s="67"/>
      <c r="FYA101" s="67"/>
      <c r="FYB101" s="67"/>
      <c r="FYC101" s="67"/>
      <c r="FYD101" s="67"/>
      <c r="FYE101" s="67"/>
      <c r="FYF101" s="67"/>
      <c r="FYG101" s="67"/>
      <c r="FYH101" s="67"/>
      <c r="FYI101" s="67"/>
      <c r="FYJ101" s="67"/>
      <c r="FYK101" s="67"/>
      <c r="FYL101" s="67"/>
      <c r="FYM101" s="67"/>
      <c r="FYN101" s="67"/>
      <c r="FYO101" s="67"/>
      <c r="FYP101" s="67"/>
      <c r="FYQ101" s="67"/>
      <c r="FYR101" s="67"/>
      <c r="FYS101" s="67"/>
      <c r="FYT101" s="67"/>
      <c r="FYU101" s="67"/>
      <c r="FYV101" s="67"/>
      <c r="FYW101" s="67"/>
      <c r="FYX101" s="67"/>
      <c r="FYY101" s="67"/>
      <c r="FYZ101" s="67"/>
      <c r="FZA101" s="67"/>
      <c r="FZB101" s="67"/>
      <c r="FZC101" s="67"/>
      <c r="FZD101" s="67"/>
      <c r="FZE101" s="67"/>
      <c r="FZF101" s="67"/>
      <c r="FZG101" s="67"/>
      <c r="FZH101" s="67"/>
      <c r="FZI101" s="67"/>
      <c r="FZJ101" s="67"/>
      <c r="FZK101" s="67"/>
      <c r="FZL101" s="67"/>
      <c r="FZM101" s="67"/>
      <c r="FZN101" s="67"/>
      <c r="FZO101" s="67"/>
      <c r="FZP101" s="67"/>
      <c r="FZQ101" s="67"/>
      <c r="FZR101" s="67"/>
      <c r="FZS101" s="67"/>
      <c r="FZT101" s="67"/>
      <c r="FZU101" s="67"/>
      <c r="FZV101" s="67"/>
      <c r="FZW101" s="67"/>
      <c r="FZX101" s="67"/>
      <c r="FZY101" s="67"/>
      <c r="FZZ101" s="67"/>
      <c r="GAA101" s="67"/>
      <c r="GAB101" s="67"/>
      <c r="GAC101" s="67"/>
      <c r="GAD101" s="67"/>
      <c r="GAE101" s="67"/>
      <c r="GAF101" s="67"/>
      <c r="GAG101" s="67"/>
      <c r="GAH101" s="67"/>
      <c r="GAI101" s="67"/>
      <c r="GAJ101" s="67"/>
      <c r="GAK101" s="67"/>
      <c r="GAL101" s="67"/>
      <c r="GAM101" s="67"/>
      <c r="GAN101" s="67"/>
      <c r="GAO101" s="67"/>
      <c r="GAP101" s="67"/>
      <c r="GAQ101" s="67"/>
      <c r="GAR101" s="67"/>
      <c r="GAS101" s="67"/>
      <c r="GAT101" s="67"/>
      <c r="GAU101" s="67"/>
      <c r="GAV101" s="67"/>
      <c r="GAW101" s="67"/>
      <c r="GAX101" s="67"/>
      <c r="GAY101" s="67"/>
      <c r="GAZ101" s="67"/>
      <c r="GBA101" s="67"/>
      <c r="GBB101" s="67"/>
      <c r="GBC101" s="67"/>
      <c r="GBD101" s="67"/>
      <c r="GBE101" s="67"/>
      <c r="GBF101" s="67"/>
      <c r="GBG101" s="67"/>
      <c r="GBH101" s="67"/>
      <c r="GBI101" s="67"/>
      <c r="GBJ101" s="67"/>
      <c r="GBK101" s="67"/>
      <c r="GBL101" s="67"/>
      <c r="GBM101" s="67"/>
      <c r="GBN101" s="67"/>
      <c r="GBO101" s="67"/>
      <c r="GBP101" s="67"/>
      <c r="GBQ101" s="67"/>
      <c r="GBR101" s="67"/>
      <c r="GBS101" s="67"/>
      <c r="GBT101" s="67"/>
      <c r="GBU101" s="67"/>
      <c r="GBV101" s="67"/>
      <c r="GBW101" s="67"/>
      <c r="GBX101" s="67"/>
      <c r="GBY101" s="67"/>
      <c r="GBZ101" s="67"/>
      <c r="GCA101" s="67"/>
      <c r="GCB101" s="67"/>
      <c r="GCC101" s="67"/>
      <c r="GCD101" s="67"/>
      <c r="GCE101" s="67"/>
      <c r="GCF101" s="67"/>
      <c r="GCG101" s="67"/>
      <c r="GCH101" s="67"/>
      <c r="GCI101" s="67"/>
      <c r="GCJ101" s="67"/>
      <c r="GCK101" s="67"/>
      <c r="GCL101" s="67"/>
      <c r="GCM101" s="67"/>
      <c r="GCN101" s="67"/>
      <c r="GCO101" s="67"/>
      <c r="GCP101" s="67"/>
      <c r="GCQ101" s="67"/>
      <c r="GCR101" s="67"/>
      <c r="GCS101" s="67"/>
      <c r="GCT101" s="67"/>
      <c r="GCU101" s="67"/>
      <c r="GCV101" s="67"/>
      <c r="GCW101" s="67"/>
      <c r="GCX101" s="67"/>
      <c r="GCY101" s="67"/>
      <c r="GCZ101" s="67"/>
      <c r="GDA101" s="67"/>
      <c r="GDB101" s="67"/>
      <c r="GDC101" s="67"/>
      <c r="GDD101" s="67"/>
      <c r="GDE101" s="67"/>
      <c r="GDF101" s="67"/>
      <c r="GDG101" s="67"/>
      <c r="GDH101" s="67"/>
      <c r="GDI101" s="67"/>
      <c r="GDJ101" s="67"/>
      <c r="GDK101" s="67"/>
      <c r="GDL101" s="67"/>
      <c r="GDM101" s="67"/>
      <c r="GDN101" s="67"/>
      <c r="GDO101" s="67"/>
      <c r="GDP101" s="67"/>
      <c r="GDQ101" s="67"/>
      <c r="GDR101" s="67"/>
      <c r="GDS101" s="67"/>
      <c r="GDT101" s="67"/>
      <c r="GDU101" s="67"/>
      <c r="GDV101" s="67"/>
      <c r="GDW101" s="67"/>
      <c r="GDX101" s="67"/>
      <c r="GDY101" s="67"/>
      <c r="GDZ101" s="67"/>
      <c r="GEA101" s="67"/>
      <c r="GEB101" s="67"/>
      <c r="GEC101" s="67"/>
      <c r="GED101" s="67"/>
      <c r="GEE101" s="67"/>
      <c r="GEF101" s="67"/>
      <c r="GEG101" s="67"/>
      <c r="GEH101" s="67"/>
      <c r="GEI101" s="67"/>
      <c r="GEJ101" s="67"/>
      <c r="GEK101" s="67"/>
      <c r="GEL101" s="67"/>
      <c r="GEM101" s="67"/>
      <c r="GEN101" s="67"/>
      <c r="GEO101" s="67"/>
      <c r="GEP101" s="67"/>
      <c r="GEQ101" s="67"/>
      <c r="GER101" s="67"/>
      <c r="GES101" s="67"/>
      <c r="GET101" s="67"/>
      <c r="GEU101" s="67"/>
      <c r="GEV101" s="67"/>
      <c r="GEW101" s="67"/>
      <c r="GEX101" s="67"/>
      <c r="GEY101" s="67"/>
      <c r="GEZ101" s="67"/>
      <c r="GFA101" s="67"/>
      <c r="GFB101" s="67"/>
      <c r="GFC101" s="67"/>
      <c r="GFD101" s="67"/>
      <c r="GFE101" s="67"/>
      <c r="GFF101" s="67"/>
      <c r="GFG101" s="67"/>
      <c r="GFH101" s="67"/>
      <c r="GFI101" s="67"/>
      <c r="GFJ101" s="67"/>
      <c r="GFK101" s="67"/>
      <c r="GFL101" s="67"/>
      <c r="GFM101" s="67"/>
      <c r="GFN101" s="67"/>
      <c r="GFO101" s="67"/>
      <c r="GFP101" s="67"/>
      <c r="GFQ101" s="67"/>
      <c r="GFR101" s="67"/>
      <c r="GFS101" s="67"/>
      <c r="GFT101" s="67"/>
      <c r="GFU101" s="67"/>
      <c r="GFV101" s="67"/>
      <c r="GFW101" s="67"/>
      <c r="GFX101" s="67"/>
      <c r="GFY101" s="67"/>
      <c r="GFZ101" s="67"/>
      <c r="GGA101" s="67"/>
      <c r="GGB101" s="67"/>
      <c r="GGC101" s="67"/>
      <c r="GGD101" s="67"/>
      <c r="GGE101" s="67"/>
      <c r="GGF101" s="67"/>
      <c r="GGG101" s="67"/>
      <c r="GGH101" s="67"/>
      <c r="GGI101" s="67"/>
      <c r="GGJ101" s="67"/>
      <c r="GGK101" s="67"/>
      <c r="GGL101" s="67"/>
      <c r="GGM101" s="67"/>
      <c r="GGN101" s="67"/>
      <c r="GGO101" s="67"/>
      <c r="GGP101" s="67"/>
      <c r="GGQ101" s="67"/>
      <c r="GGR101" s="67"/>
      <c r="GGS101" s="67"/>
      <c r="GGT101" s="67"/>
      <c r="GGU101" s="67"/>
      <c r="GGV101" s="67"/>
      <c r="GGW101" s="67"/>
      <c r="GGX101" s="67"/>
      <c r="GGY101" s="67"/>
      <c r="GGZ101" s="67"/>
      <c r="GHA101" s="67"/>
      <c r="GHB101" s="67"/>
      <c r="GHC101" s="67"/>
      <c r="GHD101" s="67"/>
      <c r="GHE101" s="67"/>
      <c r="GHF101" s="67"/>
      <c r="GHG101" s="67"/>
      <c r="GHH101" s="67"/>
      <c r="GHI101" s="67"/>
      <c r="GHJ101" s="67"/>
      <c r="GHK101" s="67"/>
      <c r="GHL101" s="67"/>
      <c r="GHM101" s="67"/>
      <c r="GHN101" s="67"/>
      <c r="GHO101" s="67"/>
      <c r="GHP101" s="67"/>
      <c r="GHQ101" s="67"/>
      <c r="GHR101" s="67"/>
      <c r="GHS101" s="67"/>
      <c r="GHT101" s="67"/>
      <c r="GHU101" s="67"/>
      <c r="GHV101" s="67"/>
      <c r="GHW101" s="67"/>
      <c r="GHX101" s="67"/>
      <c r="GHY101" s="67"/>
      <c r="GHZ101" s="67"/>
      <c r="GIA101" s="67"/>
      <c r="GIB101" s="67"/>
      <c r="GIC101" s="67"/>
      <c r="GID101" s="67"/>
      <c r="GIE101" s="67"/>
      <c r="GIF101" s="67"/>
      <c r="GIG101" s="67"/>
      <c r="GIH101" s="67"/>
      <c r="GII101" s="67"/>
      <c r="GIJ101" s="67"/>
      <c r="GIK101" s="67"/>
      <c r="GIL101" s="67"/>
      <c r="GIM101" s="67"/>
      <c r="GIN101" s="67"/>
      <c r="GIO101" s="67"/>
      <c r="GIP101" s="67"/>
      <c r="GIQ101" s="67"/>
      <c r="GIR101" s="67"/>
      <c r="GIS101" s="67"/>
      <c r="GIT101" s="67"/>
      <c r="GIU101" s="67"/>
      <c r="GIV101" s="67"/>
      <c r="GIW101" s="67"/>
      <c r="GIX101" s="67"/>
      <c r="GIY101" s="67"/>
      <c r="GIZ101" s="67"/>
      <c r="GJA101" s="67"/>
      <c r="GJB101" s="67"/>
      <c r="GJC101" s="67"/>
      <c r="GJD101" s="67"/>
      <c r="GJE101" s="67"/>
      <c r="GJF101" s="67"/>
      <c r="GJG101" s="67"/>
      <c r="GJH101" s="67"/>
      <c r="GJI101" s="67"/>
      <c r="GJJ101" s="67"/>
      <c r="GJK101" s="67"/>
      <c r="GJL101" s="67"/>
      <c r="GJM101" s="67"/>
      <c r="GJN101" s="67"/>
      <c r="GJO101" s="67"/>
      <c r="GJP101" s="67"/>
      <c r="GJQ101" s="67"/>
      <c r="GJR101" s="67"/>
      <c r="GJS101" s="67"/>
      <c r="GJT101" s="67"/>
      <c r="GJU101" s="67"/>
      <c r="GJV101" s="67"/>
      <c r="GJW101" s="67"/>
      <c r="GJX101" s="67"/>
      <c r="GJY101" s="67"/>
      <c r="GJZ101" s="67"/>
      <c r="GKA101" s="67"/>
      <c r="GKB101" s="67"/>
      <c r="GKC101" s="67"/>
      <c r="GKD101" s="67"/>
      <c r="GKE101" s="67"/>
      <c r="GKF101" s="67"/>
      <c r="GKG101" s="67"/>
      <c r="GKH101" s="67"/>
      <c r="GKI101" s="67"/>
      <c r="GKJ101" s="67"/>
      <c r="GKK101" s="67"/>
      <c r="GKL101" s="67"/>
      <c r="GKM101" s="67"/>
      <c r="GKN101" s="67"/>
      <c r="GKO101" s="67"/>
      <c r="GKP101" s="67"/>
      <c r="GKQ101" s="67"/>
      <c r="GKR101" s="67"/>
      <c r="GKS101" s="67"/>
      <c r="GKT101" s="67"/>
      <c r="GKU101" s="67"/>
      <c r="GKV101" s="67"/>
      <c r="GKW101" s="67"/>
      <c r="GKX101" s="67"/>
      <c r="GKY101" s="67"/>
      <c r="GKZ101" s="67"/>
      <c r="GLA101" s="67"/>
      <c r="GLB101" s="67"/>
      <c r="GLC101" s="67"/>
      <c r="GLD101" s="67"/>
      <c r="GLE101" s="67"/>
      <c r="GLF101" s="67"/>
      <c r="GLG101" s="67"/>
      <c r="GLH101" s="67"/>
      <c r="GLI101" s="67"/>
      <c r="GLJ101" s="67"/>
      <c r="GLK101" s="67"/>
      <c r="GLL101" s="67"/>
      <c r="GLM101" s="67"/>
      <c r="GLN101" s="67"/>
      <c r="GLO101" s="67"/>
      <c r="GLP101" s="67"/>
      <c r="GLQ101" s="67"/>
      <c r="GLR101" s="67"/>
      <c r="GLS101" s="67"/>
      <c r="GLT101" s="67"/>
      <c r="GLU101" s="67"/>
      <c r="GLV101" s="67"/>
      <c r="GLW101" s="67"/>
      <c r="GLX101" s="67"/>
      <c r="GLY101" s="67"/>
      <c r="GLZ101" s="67"/>
      <c r="GMA101" s="67"/>
      <c r="GMB101" s="67"/>
      <c r="GMC101" s="67"/>
      <c r="GMD101" s="67"/>
      <c r="GME101" s="67"/>
      <c r="GMF101" s="67"/>
      <c r="GMG101" s="67"/>
      <c r="GMH101" s="67"/>
      <c r="GMI101" s="67"/>
      <c r="GMJ101" s="67"/>
      <c r="GMK101" s="67"/>
      <c r="GML101" s="67"/>
      <c r="GMM101" s="67"/>
      <c r="GMN101" s="67"/>
      <c r="GMO101" s="67"/>
      <c r="GMP101" s="67"/>
      <c r="GMQ101" s="67"/>
      <c r="GMR101" s="67"/>
      <c r="GMS101" s="67"/>
      <c r="GMT101" s="67"/>
      <c r="GMU101" s="67"/>
      <c r="GMV101" s="67"/>
      <c r="GMW101" s="67"/>
      <c r="GMX101" s="67"/>
      <c r="GMY101" s="67"/>
      <c r="GMZ101" s="67"/>
      <c r="GNA101" s="67"/>
      <c r="GNB101" s="67"/>
      <c r="GNC101" s="67"/>
      <c r="GND101" s="67"/>
      <c r="GNE101" s="67"/>
      <c r="GNF101" s="67"/>
      <c r="GNG101" s="67"/>
      <c r="GNH101" s="67"/>
      <c r="GNI101" s="67"/>
      <c r="GNJ101" s="67"/>
      <c r="GNK101" s="67"/>
      <c r="GNL101" s="67"/>
      <c r="GNM101" s="67"/>
      <c r="GNN101" s="67"/>
      <c r="GNO101" s="67"/>
      <c r="GNP101" s="67"/>
      <c r="GNQ101" s="67"/>
      <c r="GNR101" s="67"/>
      <c r="GNS101" s="67"/>
      <c r="GNT101" s="67"/>
      <c r="GNU101" s="67"/>
      <c r="GNV101" s="67"/>
      <c r="GNW101" s="67"/>
      <c r="GNX101" s="67"/>
      <c r="GNY101" s="67"/>
      <c r="GNZ101" s="67"/>
      <c r="GOA101" s="67"/>
      <c r="GOB101" s="67"/>
      <c r="GOC101" s="67"/>
      <c r="GOD101" s="67"/>
      <c r="GOE101" s="67"/>
      <c r="GOF101" s="67"/>
      <c r="GOG101" s="67"/>
      <c r="GOH101" s="67"/>
      <c r="GOI101" s="67"/>
      <c r="GOJ101" s="67"/>
      <c r="GOK101" s="67"/>
      <c r="GOL101" s="67"/>
      <c r="GOM101" s="67"/>
      <c r="GON101" s="67"/>
      <c r="GOO101" s="67"/>
      <c r="GOP101" s="67"/>
      <c r="GOQ101" s="67"/>
      <c r="GOR101" s="67"/>
      <c r="GOS101" s="67"/>
      <c r="GOT101" s="67"/>
      <c r="GOU101" s="67"/>
      <c r="GOV101" s="67"/>
      <c r="GOW101" s="67"/>
      <c r="GOX101" s="67"/>
      <c r="GOY101" s="67"/>
      <c r="GOZ101" s="67"/>
      <c r="GPA101" s="67"/>
      <c r="GPB101" s="67"/>
      <c r="GPC101" s="67"/>
      <c r="GPD101" s="67"/>
      <c r="GPE101" s="67"/>
      <c r="GPF101" s="67"/>
      <c r="GPG101" s="67"/>
      <c r="GPH101" s="67"/>
      <c r="GPI101" s="67"/>
      <c r="GPJ101" s="67"/>
      <c r="GPK101" s="67"/>
      <c r="GPL101" s="67"/>
      <c r="GPM101" s="67"/>
      <c r="GPN101" s="67"/>
      <c r="GPO101" s="67"/>
      <c r="GPP101" s="67"/>
      <c r="GPQ101" s="67"/>
      <c r="GPR101" s="67"/>
      <c r="GPS101" s="67"/>
      <c r="GPT101" s="67"/>
      <c r="GPU101" s="67"/>
      <c r="GPV101" s="67"/>
      <c r="GPW101" s="67"/>
      <c r="GPX101" s="67"/>
      <c r="GPY101" s="67"/>
      <c r="GPZ101" s="67"/>
      <c r="GQA101" s="67"/>
      <c r="GQB101" s="67"/>
      <c r="GQC101" s="67"/>
      <c r="GQD101" s="67"/>
      <c r="GQE101" s="67"/>
      <c r="GQF101" s="67"/>
      <c r="GQG101" s="67"/>
      <c r="GQH101" s="67"/>
      <c r="GQI101" s="67"/>
      <c r="GQJ101" s="67"/>
      <c r="GQK101" s="67"/>
      <c r="GQL101" s="67"/>
      <c r="GQM101" s="67"/>
      <c r="GQN101" s="67"/>
      <c r="GQO101" s="67"/>
      <c r="GQP101" s="67"/>
      <c r="GQQ101" s="67"/>
      <c r="GQR101" s="67"/>
      <c r="GQS101" s="67"/>
      <c r="GQT101" s="67"/>
      <c r="GQU101" s="67"/>
      <c r="GQV101" s="67"/>
      <c r="GQW101" s="67"/>
      <c r="GQX101" s="67"/>
      <c r="GQY101" s="67"/>
      <c r="GQZ101" s="67"/>
      <c r="GRA101" s="67"/>
      <c r="GRB101" s="67"/>
      <c r="GRC101" s="67"/>
      <c r="GRD101" s="67"/>
      <c r="GRE101" s="67"/>
      <c r="GRF101" s="67"/>
      <c r="GRG101" s="67"/>
      <c r="GRH101" s="67"/>
      <c r="GRI101" s="67"/>
      <c r="GRJ101" s="67"/>
      <c r="GRK101" s="67"/>
      <c r="GRL101" s="67"/>
      <c r="GRM101" s="67"/>
      <c r="GRN101" s="67"/>
      <c r="GRO101" s="67"/>
      <c r="GRP101" s="67"/>
      <c r="GRQ101" s="67"/>
      <c r="GRR101" s="67"/>
      <c r="GRS101" s="67"/>
      <c r="GRT101" s="67"/>
      <c r="GRU101" s="67"/>
      <c r="GRV101" s="67"/>
      <c r="GRW101" s="67"/>
      <c r="GRX101" s="67"/>
      <c r="GRY101" s="67"/>
      <c r="GRZ101" s="67"/>
      <c r="GSA101" s="67"/>
      <c r="GSB101" s="67"/>
      <c r="GSC101" s="67"/>
      <c r="GSD101" s="67"/>
      <c r="GSE101" s="67"/>
      <c r="GSF101" s="67"/>
      <c r="GSG101" s="67"/>
      <c r="GSH101" s="67"/>
      <c r="GSI101" s="67"/>
      <c r="GSJ101" s="67"/>
      <c r="GSK101" s="67"/>
      <c r="GSL101" s="67"/>
      <c r="GSM101" s="67"/>
      <c r="GSN101" s="67"/>
      <c r="GSO101" s="67"/>
      <c r="GSP101" s="67"/>
      <c r="GSQ101" s="67"/>
      <c r="GSR101" s="67"/>
      <c r="GSS101" s="67"/>
      <c r="GST101" s="67"/>
      <c r="GSU101" s="67"/>
      <c r="GSV101" s="67"/>
      <c r="GSW101" s="67"/>
      <c r="GSX101" s="67"/>
      <c r="GSY101" s="67"/>
      <c r="GSZ101" s="67"/>
      <c r="GTA101" s="67"/>
      <c r="GTB101" s="67"/>
      <c r="GTC101" s="67"/>
      <c r="GTD101" s="67"/>
      <c r="GTE101" s="67"/>
      <c r="GTF101" s="67"/>
      <c r="GTG101" s="67"/>
      <c r="GTH101" s="67"/>
      <c r="GTI101" s="67"/>
      <c r="GTJ101" s="67"/>
      <c r="GTK101" s="67"/>
      <c r="GTL101" s="67"/>
      <c r="GTM101" s="67"/>
      <c r="GTN101" s="67"/>
      <c r="GTO101" s="67"/>
      <c r="GTP101" s="67"/>
      <c r="GTQ101" s="67"/>
      <c r="GTR101" s="67"/>
      <c r="GTS101" s="67"/>
      <c r="GTT101" s="67"/>
      <c r="GTU101" s="67"/>
      <c r="GTV101" s="67"/>
      <c r="GTW101" s="67"/>
      <c r="GTX101" s="67"/>
      <c r="GTY101" s="67"/>
      <c r="GTZ101" s="67"/>
      <c r="GUA101" s="67"/>
      <c r="GUB101" s="67"/>
      <c r="GUC101" s="67"/>
      <c r="GUD101" s="67"/>
      <c r="GUE101" s="67"/>
      <c r="GUF101" s="67"/>
      <c r="GUG101" s="67"/>
      <c r="GUH101" s="67"/>
      <c r="GUI101" s="67"/>
      <c r="GUJ101" s="67"/>
      <c r="GUK101" s="67"/>
      <c r="GUL101" s="67"/>
      <c r="GUM101" s="67"/>
      <c r="GUN101" s="67"/>
      <c r="GUO101" s="67"/>
      <c r="GUP101" s="67"/>
      <c r="GUQ101" s="67"/>
      <c r="GUR101" s="67"/>
      <c r="GUS101" s="67"/>
      <c r="GUT101" s="67"/>
      <c r="GUU101" s="67"/>
      <c r="GUV101" s="67"/>
      <c r="GUW101" s="67"/>
      <c r="GUX101" s="67"/>
      <c r="GUY101" s="67"/>
      <c r="GUZ101" s="67"/>
      <c r="GVA101" s="67"/>
      <c r="GVB101" s="67"/>
      <c r="GVC101" s="67"/>
      <c r="GVD101" s="67"/>
      <c r="GVE101" s="67"/>
      <c r="GVF101" s="67"/>
      <c r="GVG101" s="67"/>
      <c r="GVH101" s="67"/>
      <c r="GVI101" s="67"/>
      <c r="GVJ101" s="67"/>
      <c r="GVK101" s="67"/>
      <c r="GVL101" s="67"/>
      <c r="GVM101" s="67"/>
      <c r="GVN101" s="67"/>
      <c r="GVO101" s="67"/>
      <c r="GVP101" s="67"/>
      <c r="GVQ101" s="67"/>
      <c r="GVR101" s="67"/>
      <c r="GVS101" s="67"/>
      <c r="GVT101" s="67"/>
      <c r="GVU101" s="67"/>
      <c r="GVV101" s="67"/>
      <c r="GVW101" s="67"/>
      <c r="GVX101" s="67"/>
      <c r="GVY101" s="67"/>
      <c r="GVZ101" s="67"/>
      <c r="GWA101" s="67"/>
      <c r="GWB101" s="67"/>
      <c r="GWC101" s="67"/>
      <c r="GWD101" s="67"/>
      <c r="GWE101" s="67"/>
      <c r="GWF101" s="67"/>
      <c r="GWG101" s="67"/>
      <c r="GWH101" s="67"/>
      <c r="GWI101" s="67"/>
      <c r="GWJ101" s="67"/>
      <c r="GWK101" s="67"/>
      <c r="GWL101" s="67"/>
      <c r="GWM101" s="67"/>
      <c r="GWN101" s="67"/>
      <c r="GWO101" s="67"/>
      <c r="GWP101" s="67"/>
      <c r="GWQ101" s="67"/>
      <c r="GWR101" s="67"/>
      <c r="GWS101" s="67"/>
      <c r="GWT101" s="67"/>
      <c r="GWU101" s="67"/>
      <c r="GWV101" s="67"/>
      <c r="GWW101" s="67"/>
      <c r="GWX101" s="67"/>
      <c r="GWY101" s="67"/>
      <c r="GWZ101" s="67"/>
      <c r="GXA101" s="67"/>
      <c r="GXB101" s="67"/>
      <c r="GXC101" s="67"/>
      <c r="GXD101" s="67"/>
      <c r="GXE101" s="67"/>
      <c r="GXF101" s="67"/>
      <c r="GXG101" s="67"/>
      <c r="GXH101" s="67"/>
      <c r="GXI101" s="67"/>
      <c r="GXJ101" s="67"/>
      <c r="GXK101" s="67"/>
      <c r="GXL101" s="67"/>
      <c r="GXM101" s="67"/>
      <c r="GXN101" s="67"/>
      <c r="GXO101" s="67"/>
      <c r="GXP101" s="67"/>
      <c r="GXQ101" s="67"/>
      <c r="GXR101" s="67"/>
      <c r="GXS101" s="67"/>
      <c r="GXT101" s="67"/>
      <c r="GXU101" s="67"/>
      <c r="GXV101" s="67"/>
      <c r="GXW101" s="67"/>
      <c r="GXX101" s="67"/>
      <c r="GXY101" s="67"/>
      <c r="GXZ101" s="67"/>
      <c r="GYA101" s="67"/>
      <c r="GYB101" s="67"/>
      <c r="GYC101" s="67"/>
      <c r="GYD101" s="67"/>
      <c r="GYE101" s="67"/>
      <c r="GYF101" s="67"/>
      <c r="GYG101" s="67"/>
      <c r="GYH101" s="67"/>
      <c r="GYI101" s="67"/>
      <c r="GYJ101" s="67"/>
      <c r="GYK101" s="67"/>
      <c r="GYL101" s="67"/>
      <c r="GYM101" s="67"/>
      <c r="GYN101" s="67"/>
      <c r="GYO101" s="67"/>
      <c r="GYP101" s="67"/>
      <c r="GYQ101" s="67"/>
      <c r="GYR101" s="67"/>
      <c r="GYS101" s="67"/>
      <c r="GYT101" s="67"/>
      <c r="GYU101" s="67"/>
      <c r="GYV101" s="67"/>
      <c r="GYW101" s="67"/>
      <c r="GYX101" s="67"/>
      <c r="GYY101" s="67"/>
      <c r="GYZ101" s="67"/>
      <c r="GZA101" s="67"/>
      <c r="GZB101" s="67"/>
      <c r="GZC101" s="67"/>
      <c r="GZD101" s="67"/>
      <c r="GZE101" s="67"/>
      <c r="GZF101" s="67"/>
      <c r="GZG101" s="67"/>
      <c r="GZH101" s="67"/>
      <c r="GZI101" s="67"/>
      <c r="GZJ101" s="67"/>
      <c r="GZK101" s="67"/>
      <c r="GZL101" s="67"/>
      <c r="GZM101" s="67"/>
      <c r="GZN101" s="67"/>
      <c r="GZO101" s="67"/>
      <c r="GZP101" s="67"/>
      <c r="GZQ101" s="67"/>
      <c r="GZR101" s="67"/>
      <c r="GZS101" s="67"/>
      <c r="GZT101" s="67"/>
      <c r="GZU101" s="67"/>
      <c r="GZV101" s="67"/>
      <c r="GZW101" s="67"/>
      <c r="GZX101" s="67"/>
      <c r="GZY101" s="67"/>
      <c r="GZZ101" s="67"/>
      <c r="HAA101" s="67"/>
      <c r="HAB101" s="67"/>
      <c r="HAC101" s="67"/>
      <c r="HAD101" s="67"/>
      <c r="HAE101" s="67"/>
      <c r="HAF101" s="67"/>
      <c r="HAG101" s="67"/>
      <c r="HAH101" s="67"/>
      <c r="HAI101" s="67"/>
      <c r="HAJ101" s="67"/>
      <c r="HAK101" s="67"/>
      <c r="HAL101" s="67"/>
      <c r="HAM101" s="67"/>
      <c r="HAN101" s="67"/>
      <c r="HAO101" s="67"/>
      <c r="HAP101" s="67"/>
      <c r="HAQ101" s="67"/>
      <c r="HAR101" s="67"/>
      <c r="HAS101" s="67"/>
      <c r="HAT101" s="67"/>
      <c r="HAU101" s="67"/>
      <c r="HAV101" s="67"/>
      <c r="HAW101" s="67"/>
      <c r="HAX101" s="67"/>
      <c r="HAY101" s="67"/>
      <c r="HAZ101" s="67"/>
      <c r="HBA101" s="67"/>
      <c r="HBB101" s="67"/>
      <c r="HBC101" s="67"/>
      <c r="HBD101" s="67"/>
      <c r="HBE101" s="67"/>
      <c r="HBF101" s="67"/>
      <c r="HBG101" s="67"/>
      <c r="HBH101" s="67"/>
      <c r="HBI101" s="67"/>
      <c r="HBJ101" s="67"/>
      <c r="HBK101" s="67"/>
      <c r="HBL101" s="67"/>
      <c r="HBM101" s="67"/>
      <c r="HBN101" s="67"/>
      <c r="HBO101" s="67"/>
      <c r="HBP101" s="67"/>
      <c r="HBQ101" s="67"/>
      <c r="HBR101" s="67"/>
      <c r="HBS101" s="67"/>
      <c r="HBT101" s="67"/>
      <c r="HBU101" s="67"/>
      <c r="HBV101" s="67"/>
      <c r="HBW101" s="67"/>
      <c r="HBX101" s="67"/>
      <c r="HBY101" s="67"/>
      <c r="HBZ101" s="67"/>
      <c r="HCA101" s="67"/>
      <c r="HCB101" s="67"/>
      <c r="HCC101" s="67"/>
      <c r="HCD101" s="67"/>
      <c r="HCE101" s="67"/>
      <c r="HCF101" s="67"/>
      <c r="HCG101" s="67"/>
      <c r="HCH101" s="67"/>
      <c r="HCI101" s="67"/>
      <c r="HCJ101" s="67"/>
      <c r="HCK101" s="67"/>
      <c r="HCL101" s="67"/>
      <c r="HCM101" s="67"/>
      <c r="HCN101" s="67"/>
      <c r="HCO101" s="67"/>
      <c r="HCP101" s="67"/>
      <c r="HCQ101" s="67"/>
      <c r="HCR101" s="67"/>
      <c r="HCS101" s="67"/>
      <c r="HCT101" s="67"/>
      <c r="HCU101" s="67"/>
      <c r="HCV101" s="67"/>
      <c r="HCW101" s="67"/>
      <c r="HCX101" s="67"/>
      <c r="HCY101" s="67"/>
      <c r="HCZ101" s="67"/>
      <c r="HDA101" s="67"/>
      <c r="HDB101" s="67"/>
      <c r="HDC101" s="67"/>
      <c r="HDD101" s="67"/>
      <c r="HDE101" s="67"/>
      <c r="HDF101" s="67"/>
      <c r="HDG101" s="67"/>
      <c r="HDH101" s="67"/>
      <c r="HDI101" s="67"/>
      <c r="HDJ101" s="67"/>
      <c r="HDK101" s="67"/>
      <c r="HDL101" s="67"/>
      <c r="HDM101" s="67"/>
      <c r="HDN101" s="67"/>
      <c r="HDO101" s="67"/>
      <c r="HDP101" s="67"/>
      <c r="HDQ101" s="67"/>
      <c r="HDR101" s="67"/>
      <c r="HDS101" s="67"/>
      <c r="HDT101" s="67"/>
      <c r="HDU101" s="67"/>
      <c r="HDV101" s="67"/>
      <c r="HDW101" s="67"/>
      <c r="HDX101" s="67"/>
      <c r="HDY101" s="67"/>
      <c r="HDZ101" s="67"/>
      <c r="HEA101" s="67"/>
      <c r="HEB101" s="67"/>
      <c r="HEC101" s="67"/>
      <c r="HED101" s="67"/>
      <c r="HEE101" s="67"/>
      <c r="HEF101" s="67"/>
      <c r="HEG101" s="67"/>
      <c r="HEH101" s="67"/>
      <c r="HEI101" s="67"/>
      <c r="HEJ101" s="67"/>
      <c r="HEK101" s="67"/>
      <c r="HEL101" s="67"/>
      <c r="HEM101" s="67"/>
      <c r="HEN101" s="67"/>
      <c r="HEO101" s="67"/>
      <c r="HEP101" s="67"/>
      <c r="HEQ101" s="67"/>
      <c r="HER101" s="67"/>
      <c r="HES101" s="67"/>
      <c r="HET101" s="67"/>
      <c r="HEU101" s="67"/>
      <c r="HEV101" s="67"/>
      <c r="HEW101" s="67"/>
      <c r="HEX101" s="67"/>
      <c r="HEY101" s="67"/>
      <c r="HEZ101" s="67"/>
      <c r="HFA101" s="67"/>
      <c r="HFB101" s="67"/>
      <c r="HFC101" s="67"/>
      <c r="HFD101" s="67"/>
      <c r="HFE101" s="67"/>
      <c r="HFF101" s="67"/>
      <c r="HFG101" s="67"/>
      <c r="HFH101" s="67"/>
      <c r="HFI101" s="67"/>
      <c r="HFJ101" s="67"/>
      <c r="HFK101" s="67"/>
      <c r="HFL101" s="67"/>
      <c r="HFM101" s="67"/>
      <c r="HFN101" s="67"/>
      <c r="HFO101" s="67"/>
      <c r="HFP101" s="67"/>
      <c r="HFQ101" s="67"/>
      <c r="HFR101" s="67"/>
      <c r="HFS101" s="67"/>
      <c r="HFT101" s="67"/>
      <c r="HFU101" s="67"/>
      <c r="HFV101" s="67"/>
      <c r="HFW101" s="67"/>
      <c r="HFX101" s="67"/>
      <c r="HFY101" s="67"/>
      <c r="HFZ101" s="67"/>
      <c r="HGA101" s="67"/>
      <c r="HGB101" s="67"/>
      <c r="HGC101" s="67"/>
      <c r="HGD101" s="67"/>
      <c r="HGE101" s="67"/>
      <c r="HGF101" s="67"/>
      <c r="HGG101" s="67"/>
      <c r="HGH101" s="67"/>
      <c r="HGI101" s="67"/>
      <c r="HGJ101" s="67"/>
      <c r="HGK101" s="67"/>
      <c r="HGL101" s="67"/>
      <c r="HGM101" s="67"/>
      <c r="HGN101" s="67"/>
      <c r="HGO101" s="67"/>
      <c r="HGP101" s="67"/>
      <c r="HGQ101" s="67"/>
      <c r="HGR101" s="67"/>
      <c r="HGS101" s="67"/>
      <c r="HGT101" s="67"/>
      <c r="HGU101" s="67"/>
      <c r="HGV101" s="67"/>
      <c r="HGW101" s="67"/>
      <c r="HGX101" s="67"/>
      <c r="HGY101" s="67"/>
      <c r="HGZ101" s="67"/>
      <c r="HHA101" s="67"/>
      <c r="HHB101" s="67"/>
      <c r="HHC101" s="67"/>
      <c r="HHD101" s="67"/>
      <c r="HHE101" s="67"/>
      <c r="HHF101" s="67"/>
      <c r="HHG101" s="67"/>
      <c r="HHH101" s="67"/>
      <c r="HHI101" s="67"/>
      <c r="HHJ101" s="67"/>
      <c r="HHK101" s="67"/>
      <c r="HHL101" s="67"/>
      <c r="HHM101" s="67"/>
      <c r="HHN101" s="67"/>
      <c r="HHO101" s="67"/>
      <c r="HHP101" s="67"/>
      <c r="HHQ101" s="67"/>
      <c r="HHR101" s="67"/>
      <c r="HHS101" s="67"/>
      <c r="HHT101" s="67"/>
      <c r="HHU101" s="67"/>
      <c r="HHV101" s="67"/>
      <c r="HHW101" s="67"/>
      <c r="HHX101" s="67"/>
      <c r="HHY101" s="67"/>
      <c r="HHZ101" s="67"/>
      <c r="HIA101" s="67"/>
      <c r="HIB101" s="67"/>
      <c r="HIC101" s="67"/>
      <c r="HID101" s="67"/>
      <c r="HIE101" s="67"/>
      <c r="HIF101" s="67"/>
      <c r="HIG101" s="67"/>
      <c r="HIH101" s="67"/>
      <c r="HII101" s="67"/>
      <c r="HIJ101" s="67"/>
      <c r="HIK101" s="67"/>
      <c r="HIL101" s="67"/>
      <c r="HIM101" s="67"/>
      <c r="HIN101" s="67"/>
      <c r="HIO101" s="67"/>
      <c r="HIP101" s="67"/>
      <c r="HIQ101" s="67"/>
      <c r="HIR101" s="67"/>
      <c r="HIS101" s="67"/>
      <c r="HIT101" s="67"/>
      <c r="HIU101" s="67"/>
      <c r="HIV101" s="67"/>
      <c r="HIW101" s="67"/>
      <c r="HIX101" s="67"/>
      <c r="HIY101" s="67"/>
      <c r="HIZ101" s="67"/>
      <c r="HJA101" s="67"/>
      <c r="HJB101" s="67"/>
      <c r="HJC101" s="67"/>
      <c r="HJD101" s="67"/>
      <c r="HJE101" s="67"/>
      <c r="HJF101" s="67"/>
      <c r="HJG101" s="67"/>
      <c r="HJH101" s="67"/>
      <c r="HJI101" s="67"/>
      <c r="HJJ101" s="67"/>
      <c r="HJK101" s="67"/>
      <c r="HJL101" s="67"/>
      <c r="HJM101" s="67"/>
      <c r="HJN101" s="67"/>
      <c r="HJO101" s="67"/>
      <c r="HJP101" s="67"/>
      <c r="HJQ101" s="67"/>
      <c r="HJR101" s="67"/>
      <c r="HJS101" s="67"/>
      <c r="HJT101" s="67"/>
      <c r="HJU101" s="67"/>
      <c r="HJV101" s="67"/>
      <c r="HJW101" s="67"/>
      <c r="HJX101" s="67"/>
      <c r="HJY101" s="67"/>
      <c r="HJZ101" s="67"/>
      <c r="HKA101" s="67"/>
      <c r="HKB101" s="67"/>
      <c r="HKC101" s="67"/>
      <c r="HKD101" s="67"/>
      <c r="HKE101" s="67"/>
      <c r="HKF101" s="67"/>
      <c r="HKG101" s="67"/>
      <c r="HKH101" s="67"/>
      <c r="HKI101" s="67"/>
      <c r="HKJ101" s="67"/>
      <c r="HKK101" s="67"/>
      <c r="HKL101" s="67"/>
      <c r="HKM101" s="67"/>
      <c r="HKN101" s="67"/>
      <c r="HKO101" s="67"/>
      <c r="HKP101" s="67"/>
      <c r="HKQ101" s="67"/>
      <c r="HKR101" s="67"/>
      <c r="HKS101" s="67"/>
      <c r="HKT101" s="67"/>
      <c r="HKU101" s="67"/>
      <c r="HKV101" s="67"/>
      <c r="HKW101" s="67"/>
      <c r="HKX101" s="67"/>
      <c r="HKY101" s="67"/>
      <c r="HKZ101" s="67"/>
      <c r="HLA101" s="67"/>
      <c r="HLB101" s="67"/>
      <c r="HLC101" s="67"/>
      <c r="HLD101" s="67"/>
      <c r="HLE101" s="67"/>
      <c r="HLF101" s="67"/>
      <c r="HLG101" s="67"/>
      <c r="HLH101" s="67"/>
      <c r="HLI101" s="67"/>
      <c r="HLJ101" s="67"/>
      <c r="HLK101" s="67"/>
      <c r="HLL101" s="67"/>
      <c r="HLM101" s="67"/>
      <c r="HLN101" s="67"/>
      <c r="HLO101" s="67"/>
      <c r="HLP101" s="67"/>
      <c r="HLQ101" s="67"/>
      <c r="HLR101" s="67"/>
      <c r="HLS101" s="67"/>
      <c r="HLT101" s="67"/>
      <c r="HLU101" s="67"/>
      <c r="HLV101" s="67"/>
      <c r="HLW101" s="67"/>
      <c r="HLX101" s="67"/>
      <c r="HLY101" s="67"/>
      <c r="HLZ101" s="67"/>
      <c r="HMA101" s="67"/>
      <c r="HMB101" s="67"/>
      <c r="HMC101" s="67"/>
      <c r="HMD101" s="67"/>
      <c r="HME101" s="67"/>
      <c r="HMF101" s="67"/>
      <c r="HMG101" s="67"/>
      <c r="HMH101" s="67"/>
      <c r="HMI101" s="67"/>
      <c r="HMJ101" s="67"/>
      <c r="HMK101" s="67"/>
      <c r="HML101" s="67"/>
      <c r="HMM101" s="67"/>
      <c r="HMN101" s="67"/>
      <c r="HMO101" s="67"/>
      <c r="HMP101" s="67"/>
      <c r="HMQ101" s="67"/>
      <c r="HMR101" s="67"/>
      <c r="HMS101" s="67"/>
      <c r="HMT101" s="67"/>
      <c r="HMU101" s="67"/>
      <c r="HMV101" s="67"/>
      <c r="HMW101" s="67"/>
      <c r="HMX101" s="67"/>
      <c r="HMY101" s="67"/>
      <c r="HMZ101" s="67"/>
      <c r="HNA101" s="67"/>
      <c r="HNB101" s="67"/>
      <c r="HNC101" s="67"/>
      <c r="HND101" s="67"/>
      <c r="HNE101" s="67"/>
      <c r="HNF101" s="67"/>
      <c r="HNG101" s="67"/>
      <c r="HNH101" s="67"/>
      <c r="HNI101" s="67"/>
      <c r="HNJ101" s="67"/>
      <c r="HNK101" s="67"/>
      <c r="HNL101" s="67"/>
      <c r="HNM101" s="67"/>
      <c r="HNN101" s="67"/>
      <c r="HNO101" s="67"/>
      <c r="HNP101" s="67"/>
      <c r="HNQ101" s="67"/>
      <c r="HNR101" s="67"/>
      <c r="HNS101" s="67"/>
      <c r="HNT101" s="67"/>
      <c r="HNU101" s="67"/>
      <c r="HNV101" s="67"/>
      <c r="HNW101" s="67"/>
      <c r="HNX101" s="67"/>
      <c r="HNY101" s="67"/>
      <c r="HNZ101" s="67"/>
      <c r="HOA101" s="67"/>
      <c r="HOB101" s="67"/>
      <c r="HOC101" s="67"/>
      <c r="HOD101" s="67"/>
      <c r="HOE101" s="67"/>
      <c r="HOF101" s="67"/>
      <c r="HOG101" s="67"/>
      <c r="HOH101" s="67"/>
      <c r="HOI101" s="67"/>
      <c r="HOJ101" s="67"/>
      <c r="HOK101" s="67"/>
      <c r="HOL101" s="67"/>
      <c r="HOM101" s="67"/>
      <c r="HON101" s="67"/>
      <c r="HOO101" s="67"/>
      <c r="HOP101" s="67"/>
      <c r="HOQ101" s="67"/>
      <c r="HOR101" s="67"/>
      <c r="HOS101" s="67"/>
      <c r="HOT101" s="67"/>
      <c r="HOU101" s="67"/>
      <c r="HOV101" s="67"/>
      <c r="HOW101" s="67"/>
      <c r="HOX101" s="67"/>
      <c r="HOY101" s="67"/>
      <c r="HOZ101" s="67"/>
      <c r="HPA101" s="67"/>
      <c r="HPB101" s="67"/>
      <c r="HPC101" s="67"/>
      <c r="HPD101" s="67"/>
      <c r="HPE101" s="67"/>
      <c r="HPF101" s="67"/>
      <c r="HPG101" s="67"/>
      <c r="HPH101" s="67"/>
      <c r="HPI101" s="67"/>
      <c r="HPJ101" s="67"/>
      <c r="HPK101" s="67"/>
      <c r="HPL101" s="67"/>
      <c r="HPM101" s="67"/>
      <c r="HPN101" s="67"/>
      <c r="HPO101" s="67"/>
      <c r="HPP101" s="67"/>
      <c r="HPQ101" s="67"/>
      <c r="HPR101" s="67"/>
      <c r="HPS101" s="67"/>
      <c r="HPT101" s="67"/>
      <c r="HPU101" s="67"/>
      <c r="HPV101" s="67"/>
      <c r="HPW101" s="67"/>
      <c r="HPX101" s="67"/>
      <c r="HPY101" s="67"/>
      <c r="HPZ101" s="67"/>
      <c r="HQA101" s="67"/>
      <c r="HQB101" s="67"/>
      <c r="HQC101" s="67"/>
      <c r="HQD101" s="67"/>
      <c r="HQE101" s="67"/>
      <c r="HQF101" s="67"/>
      <c r="HQG101" s="67"/>
      <c r="HQH101" s="67"/>
      <c r="HQI101" s="67"/>
      <c r="HQJ101" s="67"/>
      <c r="HQK101" s="67"/>
      <c r="HQL101" s="67"/>
      <c r="HQM101" s="67"/>
      <c r="HQN101" s="67"/>
      <c r="HQO101" s="67"/>
      <c r="HQP101" s="67"/>
      <c r="HQQ101" s="67"/>
      <c r="HQR101" s="67"/>
      <c r="HQS101" s="67"/>
      <c r="HQT101" s="67"/>
      <c r="HQU101" s="67"/>
      <c r="HQV101" s="67"/>
      <c r="HQW101" s="67"/>
      <c r="HQX101" s="67"/>
      <c r="HQY101" s="67"/>
      <c r="HQZ101" s="67"/>
      <c r="HRA101" s="67"/>
      <c r="HRB101" s="67"/>
      <c r="HRC101" s="67"/>
      <c r="HRD101" s="67"/>
      <c r="HRE101" s="67"/>
      <c r="HRF101" s="67"/>
      <c r="HRG101" s="67"/>
      <c r="HRH101" s="67"/>
      <c r="HRI101" s="67"/>
      <c r="HRJ101" s="67"/>
      <c r="HRK101" s="67"/>
      <c r="HRL101" s="67"/>
      <c r="HRM101" s="67"/>
      <c r="HRN101" s="67"/>
      <c r="HRO101" s="67"/>
      <c r="HRP101" s="67"/>
      <c r="HRQ101" s="67"/>
      <c r="HRR101" s="67"/>
      <c r="HRS101" s="67"/>
      <c r="HRT101" s="67"/>
      <c r="HRU101" s="67"/>
      <c r="HRV101" s="67"/>
      <c r="HRW101" s="67"/>
      <c r="HRX101" s="67"/>
      <c r="HRY101" s="67"/>
      <c r="HRZ101" s="67"/>
      <c r="HSA101" s="67"/>
      <c r="HSB101" s="67"/>
      <c r="HSC101" s="67"/>
      <c r="HSD101" s="67"/>
      <c r="HSE101" s="67"/>
      <c r="HSF101" s="67"/>
      <c r="HSG101" s="67"/>
      <c r="HSH101" s="67"/>
      <c r="HSI101" s="67"/>
      <c r="HSJ101" s="67"/>
      <c r="HSK101" s="67"/>
      <c r="HSL101" s="67"/>
      <c r="HSM101" s="67"/>
      <c r="HSN101" s="67"/>
      <c r="HSO101" s="67"/>
      <c r="HSP101" s="67"/>
      <c r="HSQ101" s="67"/>
      <c r="HSR101" s="67"/>
      <c r="HSS101" s="67"/>
      <c r="HST101" s="67"/>
      <c r="HSU101" s="67"/>
      <c r="HSV101" s="67"/>
      <c r="HSW101" s="67"/>
      <c r="HSX101" s="67"/>
      <c r="HSY101" s="67"/>
      <c r="HSZ101" s="67"/>
      <c r="HTA101" s="67"/>
      <c r="HTB101" s="67"/>
      <c r="HTC101" s="67"/>
      <c r="HTD101" s="67"/>
      <c r="HTE101" s="67"/>
      <c r="HTF101" s="67"/>
      <c r="HTG101" s="67"/>
      <c r="HTH101" s="67"/>
      <c r="HTI101" s="67"/>
      <c r="HTJ101" s="67"/>
      <c r="HTK101" s="67"/>
      <c r="HTL101" s="67"/>
      <c r="HTM101" s="67"/>
      <c r="HTN101" s="67"/>
      <c r="HTO101" s="67"/>
      <c r="HTP101" s="67"/>
      <c r="HTQ101" s="67"/>
      <c r="HTR101" s="67"/>
      <c r="HTS101" s="67"/>
      <c r="HTT101" s="67"/>
      <c r="HTU101" s="67"/>
      <c r="HTV101" s="67"/>
      <c r="HTW101" s="67"/>
      <c r="HTX101" s="67"/>
      <c r="HTY101" s="67"/>
      <c r="HTZ101" s="67"/>
      <c r="HUA101" s="67"/>
      <c r="HUB101" s="67"/>
      <c r="HUC101" s="67"/>
      <c r="HUD101" s="67"/>
      <c r="HUE101" s="67"/>
      <c r="HUF101" s="67"/>
      <c r="HUG101" s="67"/>
      <c r="HUH101" s="67"/>
      <c r="HUI101" s="67"/>
      <c r="HUJ101" s="67"/>
      <c r="HUK101" s="67"/>
      <c r="HUL101" s="67"/>
      <c r="HUM101" s="67"/>
      <c r="HUN101" s="67"/>
      <c r="HUO101" s="67"/>
      <c r="HUP101" s="67"/>
      <c r="HUQ101" s="67"/>
      <c r="HUR101" s="67"/>
      <c r="HUS101" s="67"/>
      <c r="HUT101" s="67"/>
      <c r="HUU101" s="67"/>
      <c r="HUV101" s="67"/>
      <c r="HUW101" s="67"/>
      <c r="HUX101" s="67"/>
      <c r="HUY101" s="67"/>
      <c r="HUZ101" s="67"/>
      <c r="HVA101" s="67"/>
      <c r="HVB101" s="67"/>
      <c r="HVC101" s="67"/>
      <c r="HVD101" s="67"/>
      <c r="HVE101" s="67"/>
      <c r="HVF101" s="67"/>
      <c r="HVG101" s="67"/>
      <c r="HVH101" s="67"/>
      <c r="HVI101" s="67"/>
      <c r="HVJ101" s="67"/>
      <c r="HVK101" s="67"/>
      <c r="HVL101" s="67"/>
      <c r="HVM101" s="67"/>
      <c r="HVN101" s="67"/>
      <c r="HVO101" s="67"/>
      <c r="HVP101" s="67"/>
      <c r="HVQ101" s="67"/>
      <c r="HVR101" s="67"/>
      <c r="HVS101" s="67"/>
      <c r="HVT101" s="67"/>
      <c r="HVU101" s="67"/>
      <c r="HVV101" s="67"/>
      <c r="HVW101" s="67"/>
      <c r="HVX101" s="67"/>
      <c r="HVY101" s="67"/>
      <c r="HVZ101" s="67"/>
      <c r="HWA101" s="67"/>
      <c r="HWB101" s="67"/>
      <c r="HWC101" s="67"/>
      <c r="HWD101" s="67"/>
      <c r="HWE101" s="67"/>
      <c r="HWF101" s="67"/>
      <c r="HWG101" s="67"/>
      <c r="HWH101" s="67"/>
      <c r="HWI101" s="67"/>
      <c r="HWJ101" s="67"/>
      <c r="HWK101" s="67"/>
      <c r="HWL101" s="67"/>
      <c r="HWM101" s="67"/>
      <c r="HWN101" s="67"/>
      <c r="HWO101" s="67"/>
      <c r="HWP101" s="67"/>
      <c r="HWQ101" s="67"/>
      <c r="HWR101" s="67"/>
      <c r="HWS101" s="67"/>
      <c r="HWT101" s="67"/>
      <c r="HWU101" s="67"/>
      <c r="HWV101" s="67"/>
      <c r="HWW101" s="67"/>
      <c r="HWX101" s="67"/>
      <c r="HWY101" s="67"/>
      <c r="HWZ101" s="67"/>
      <c r="HXA101" s="67"/>
      <c r="HXB101" s="67"/>
      <c r="HXC101" s="67"/>
      <c r="HXD101" s="67"/>
      <c r="HXE101" s="67"/>
      <c r="HXF101" s="67"/>
      <c r="HXG101" s="67"/>
      <c r="HXH101" s="67"/>
      <c r="HXI101" s="67"/>
      <c r="HXJ101" s="67"/>
      <c r="HXK101" s="67"/>
      <c r="HXL101" s="67"/>
      <c r="HXM101" s="67"/>
      <c r="HXN101" s="67"/>
      <c r="HXO101" s="67"/>
      <c r="HXP101" s="67"/>
      <c r="HXQ101" s="67"/>
      <c r="HXR101" s="67"/>
      <c r="HXS101" s="67"/>
      <c r="HXT101" s="67"/>
      <c r="HXU101" s="67"/>
      <c r="HXV101" s="67"/>
      <c r="HXW101" s="67"/>
      <c r="HXX101" s="67"/>
      <c r="HXY101" s="67"/>
      <c r="HXZ101" s="67"/>
      <c r="HYA101" s="67"/>
      <c r="HYB101" s="67"/>
      <c r="HYC101" s="67"/>
      <c r="HYD101" s="67"/>
      <c r="HYE101" s="67"/>
      <c r="HYF101" s="67"/>
      <c r="HYG101" s="67"/>
      <c r="HYH101" s="67"/>
      <c r="HYI101" s="67"/>
      <c r="HYJ101" s="67"/>
      <c r="HYK101" s="67"/>
      <c r="HYL101" s="67"/>
      <c r="HYM101" s="67"/>
      <c r="HYN101" s="67"/>
      <c r="HYO101" s="67"/>
      <c r="HYP101" s="67"/>
      <c r="HYQ101" s="67"/>
      <c r="HYR101" s="67"/>
      <c r="HYS101" s="67"/>
      <c r="HYT101" s="67"/>
      <c r="HYU101" s="67"/>
      <c r="HYV101" s="67"/>
      <c r="HYW101" s="67"/>
      <c r="HYX101" s="67"/>
      <c r="HYY101" s="67"/>
      <c r="HYZ101" s="67"/>
      <c r="HZA101" s="67"/>
      <c r="HZB101" s="67"/>
      <c r="HZC101" s="67"/>
      <c r="HZD101" s="67"/>
      <c r="HZE101" s="67"/>
      <c r="HZF101" s="67"/>
      <c r="HZG101" s="67"/>
      <c r="HZH101" s="67"/>
      <c r="HZI101" s="67"/>
      <c r="HZJ101" s="67"/>
      <c r="HZK101" s="67"/>
      <c r="HZL101" s="67"/>
      <c r="HZM101" s="67"/>
      <c r="HZN101" s="67"/>
      <c r="HZO101" s="67"/>
      <c r="HZP101" s="67"/>
      <c r="HZQ101" s="67"/>
      <c r="HZR101" s="67"/>
      <c r="HZS101" s="67"/>
      <c r="HZT101" s="67"/>
      <c r="HZU101" s="67"/>
      <c r="HZV101" s="67"/>
      <c r="HZW101" s="67"/>
      <c r="HZX101" s="67"/>
      <c r="HZY101" s="67"/>
      <c r="HZZ101" s="67"/>
      <c r="IAA101" s="67"/>
      <c r="IAB101" s="67"/>
      <c r="IAC101" s="67"/>
      <c r="IAD101" s="67"/>
      <c r="IAE101" s="67"/>
      <c r="IAF101" s="67"/>
      <c r="IAG101" s="67"/>
      <c r="IAH101" s="67"/>
      <c r="IAI101" s="67"/>
      <c r="IAJ101" s="67"/>
      <c r="IAK101" s="67"/>
      <c r="IAL101" s="67"/>
      <c r="IAM101" s="67"/>
      <c r="IAN101" s="67"/>
      <c r="IAO101" s="67"/>
      <c r="IAP101" s="67"/>
      <c r="IAQ101" s="67"/>
      <c r="IAR101" s="67"/>
      <c r="IAS101" s="67"/>
      <c r="IAT101" s="67"/>
      <c r="IAU101" s="67"/>
      <c r="IAV101" s="67"/>
      <c r="IAW101" s="67"/>
      <c r="IAX101" s="67"/>
      <c r="IAY101" s="67"/>
      <c r="IAZ101" s="67"/>
      <c r="IBA101" s="67"/>
      <c r="IBB101" s="67"/>
      <c r="IBC101" s="67"/>
      <c r="IBD101" s="67"/>
      <c r="IBE101" s="67"/>
      <c r="IBF101" s="67"/>
      <c r="IBG101" s="67"/>
      <c r="IBH101" s="67"/>
      <c r="IBI101" s="67"/>
      <c r="IBJ101" s="67"/>
      <c r="IBK101" s="67"/>
      <c r="IBL101" s="67"/>
      <c r="IBM101" s="67"/>
      <c r="IBN101" s="67"/>
      <c r="IBO101" s="67"/>
      <c r="IBP101" s="67"/>
      <c r="IBQ101" s="67"/>
      <c r="IBR101" s="67"/>
      <c r="IBS101" s="67"/>
      <c r="IBT101" s="67"/>
      <c r="IBU101" s="67"/>
      <c r="IBV101" s="67"/>
      <c r="IBW101" s="67"/>
      <c r="IBX101" s="67"/>
      <c r="IBY101" s="67"/>
      <c r="IBZ101" s="67"/>
      <c r="ICA101" s="67"/>
      <c r="ICB101" s="67"/>
      <c r="ICC101" s="67"/>
      <c r="ICD101" s="67"/>
      <c r="ICE101" s="67"/>
      <c r="ICF101" s="67"/>
      <c r="ICG101" s="67"/>
      <c r="ICH101" s="67"/>
      <c r="ICI101" s="67"/>
      <c r="ICJ101" s="67"/>
      <c r="ICK101" s="67"/>
      <c r="ICL101" s="67"/>
      <c r="ICM101" s="67"/>
      <c r="ICN101" s="67"/>
      <c r="ICO101" s="67"/>
      <c r="ICP101" s="67"/>
      <c r="ICQ101" s="67"/>
      <c r="ICR101" s="67"/>
      <c r="ICS101" s="67"/>
      <c r="ICT101" s="67"/>
      <c r="ICU101" s="67"/>
      <c r="ICV101" s="67"/>
      <c r="ICW101" s="67"/>
      <c r="ICX101" s="67"/>
      <c r="ICY101" s="67"/>
      <c r="ICZ101" s="67"/>
      <c r="IDA101" s="67"/>
      <c r="IDB101" s="67"/>
      <c r="IDC101" s="67"/>
      <c r="IDD101" s="67"/>
      <c r="IDE101" s="67"/>
      <c r="IDF101" s="67"/>
      <c r="IDG101" s="67"/>
      <c r="IDH101" s="67"/>
      <c r="IDI101" s="67"/>
      <c r="IDJ101" s="67"/>
      <c r="IDK101" s="67"/>
      <c r="IDL101" s="67"/>
      <c r="IDM101" s="67"/>
      <c r="IDN101" s="67"/>
      <c r="IDO101" s="67"/>
      <c r="IDP101" s="67"/>
      <c r="IDQ101" s="67"/>
      <c r="IDR101" s="67"/>
      <c r="IDS101" s="67"/>
      <c r="IDT101" s="67"/>
      <c r="IDU101" s="67"/>
      <c r="IDV101" s="67"/>
      <c r="IDW101" s="67"/>
      <c r="IDX101" s="67"/>
      <c r="IDY101" s="67"/>
      <c r="IDZ101" s="67"/>
      <c r="IEA101" s="67"/>
      <c r="IEB101" s="67"/>
      <c r="IEC101" s="67"/>
      <c r="IED101" s="67"/>
      <c r="IEE101" s="67"/>
      <c r="IEF101" s="67"/>
      <c r="IEG101" s="67"/>
      <c r="IEH101" s="67"/>
      <c r="IEI101" s="67"/>
      <c r="IEJ101" s="67"/>
      <c r="IEK101" s="67"/>
      <c r="IEL101" s="67"/>
      <c r="IEM101" s="67"/>
      <c r="IEN101" s="67"/>
      <c r="IEO101" s="67"/>
      <c r="IEP101" s="67"/>
      <c r="IEQ101" s="67"/>
      <c r="IER101" s="67"/>
      <c r="IES101" s="67"/>
      <c r="IET101" s="67"/>
      <c r="IEU101" s="67"/>
      <c r="IEV101" s="67"/>
      <c r="IEW101" s="67"/>
      <c r="IEX101" s="67"/>
      <c r="IEY101" s="67"/>
      <c r="IEZ101" s="67"/>
      <c r="IFA101" s="67"/>
      <c r="IFB101" s="67"/>
      <c r="IFC101" s="67"/>
      <c r="IFD101" s="67"/>
      <c r="IFE101" s="67"/>
      <c r="IFF101" s="67"/>
      <c r="IFG101" s="67"/>
      <c r="IFH101" s="67"/>
      <c r="IFI101" s="67"/>
      <c r="IFJ101" s="67"/>
      <c r="IFK101" s="67"/>
      <c r="IFL101" s="67"/>
      <c r="IFM101" s="67"/>
      <c r="IFN101" s="67"/>
      <c r="IFO101" s="67"/>
      <c r="IFP101" s="67"/>
      <c r="IFQ101" s="67"/>
      <c r="IFR101" s="67"/>
      <c r="IFS101" s="67"/>
      <c r="IFT101" s="67"/>
      <c r="IFU101" s="67"/>
      <c r="IFV101" s="67"/>
      <c r="IFW101" s="67"/>
      <c r="IFX101" s="67"/>
      <c r="IFY101" s="67"/>
      <c r="IFZ101" s="67"/>
      <c r="IGA101" s="67"/>
      <c r="IGB101" s="67"/>
      <c r="IGC101" s="67"/>
      <c r="IGD101" s="67"/>
      <c r="IGE101" s="67"/>
      <c r="IGF101" s="67"/>
      <c r="IGG101" s="67"/>
      <c r="IGH101" s="67"/>
      <c r="IGI101" s="67"/>
      <c r="IGJ101" s="67"/>
      <c r="IGK101" s="67"/>
      <c r="IGL101" s="67"/>
      <c r="IGM101" s="67"/>
      <c r="IGN101" s="67"/>
      <c r="IGO101" s="67"/>
      <c r="IGP101" s="67"/>
      <c r="IGQ101" s="67"/>
      <c r="IGR101" s="67"/>
      <c r="IGS101" s="67"/>
      <c r="IGT101" s="67"/>
      <c r="IGU101" s="67"/>
      <c r="IGV101" s="67"/>
      <c r="IGW101" s="67"/>
      <c r="IGX101" s="67"/>
      <c r="IGY101" s="67"/>
      <c r="IGZ101" s="67"/>
      <c r="IHA101" s="67"/>
      <c r="IHB101" s="67"/>
      <c r="IHC101" s="67"/>
      <c r="IHD101" s="67"/>
      <c r="IHE101" s="67"/>
      <c r="IHF101" s="67"/>
      <c r="IHG101" s="67"/>
      <c r="IHH101" s="67"/>
      <c r="IHI101" s="67"/>
      <c r="IHJ101" s="67"/>
      <c r="IHK101" s="67"/>
      <c r="IHL101" s="67"/>
      <c r="IHM101" s="67"/>
      <c r="IHN101" s="67"/>
      <c r="IHO101" s="67"/>
      <c r="IHP101" s="67"/>
      <c r="IHQ101" s="67"/>
      <c r="IHR101" s="67"/>
      <c r="IHS101" s="67"/>
      <c r="IHT101" s="67"/>
      <c r="IHU101" s="67"/>
      <c r="IHV101" s="67"/>
      <c r="IHW101" s="67"/>
      <c r="IHX101" s="67"/>
      <c r="IHY101" s="67"/>
      <c r="IHZ101" s="67"/>
      <c r="IIA101" s="67"/>
      <c r="IIB101" s="67"/>
      <c r="IIC101" s="67"/>
      <c r="IID101" s="67"/>
      <c r="IIE101" s="67"/>
      <c r="IIF101" s="67"/>
      <c r="IIG101" s="67"/>
      <c r="IIH101" s="67"/>
      <c r="III101" s="67"/>
      <c r="IIJ101" s="67"/>
      <c r="IIK101" s="67"/>
      <c r="IIL101" s="67"/>
      <c r="IIM101" s="67"/>
      <c r="IIN101" s="67"/>
      <c r="IIO101" s="67"/>
      <c r="IIP101" s="67"/>
      <c r="IIQ101" s="67"/>
      <c r="IIR101" s="67"/>
      <c r="IIS101" s="67"/>
      <c r="IIT101" s="67"/>
      <c r="IIU101" s="67"/>
      <c r="IIV101" s="67"/>
      <c r="IIW101" s="67"/>
      <c r="IIX101" s="67"/>
      <c r="IIY101" s="67"/>
      <c r="IIZ101" s="67"/>
      <c r="IJA101" s="67"/>
      <c r="IJB101" s="67"/>
      <c r="IJC101" s="67"/>
      <c r="IJD101" s="67"/>
      <c r="IJE101" s="67"/>
      <c r="IJF101" s="67"/>
      <c r="IJG101" s="67"/>
      <c r="IJH101" s="67"/>
      <c r="IJI101" s="67"/>
      <c r="IJJ101" s="67"/>
      <c r="IJK101" s="67"/>
      <c r="IJL101" s="67"/>
      <c r="IJM101" s="67"/>
      <c r="IJN101" s="67"/>
      <c r="IJO101" s="67"/>
      <c r="IJP101" s="67"/>
      <c r="IJQ101" s="67"/>
      <c r="IJR101" s="67"/>
      <c r="IJS101" s="67"/>
      <c r="IJT101" s="67"/>
      <c r="IJU101" s="67"/>
      <c r="IJV101" s="67"/>
      <c r="IJW101" s="67"/>
      <c r="IJX101" s="67"/>
      <c r="IJY101" s="67"/>
      <c r="IJZ101" s="67"/>
      <c r="IKA101" s="67"/>
      <c r="IKB101" s="67"/>
      <c r="IKC101" s="67"/>
      <c r="IKD101" s="67"/>
      <c r="IKE101" s="67"/>
      <c r="IKF101" s="67"/>
      <c r="IKG101" s="67"/>
      <c r="IKH101" s="67"/>
      <c r="IKI101" s="67"/>
      <c r="IKJ101" s="67"/>
      <c r="IKK101" s="67"/>
      <c r="IKL101" s="67"/>
      <c r="IKM101" s="67"/>
      <c r="IKN101" s="67"/>
      <c r="IKO101" s="67"/>
      <c r="IKP101" s="67"/>
      <c r="IKQ101" s="67"/>
      <c r="IKR101" s="67"/>
      <c r="IKS101" s="67"/>
      <c r="IKT101" s="67"/>
      <c r="IKU101" s="67"/>
      <c r="IKV101" s="67"/>
      <c r="IKW101" s="67"/>
      <c r="IKX101" s="67"/>
      <c r="IKY101" s="67"/>
      <c r="IKZ101" s="67"/>
      <c r="ILA101" s="67"/>
      <c r="ILB101" s="67"/>
      <c r="ILC101" s="67"/>
      <c r="ILD101" s="67"/>
      <c r="ILE101" s="67"/>
      <c r="ILF101" s="67"/>
      <c r="ILG101" s="67"/>
      <c r="ILH101" s="67"/>
      <c r="ILI101" s="67"/>
      <c r="ILJ101" s="67"/>
      <c r="ILK101" s="67"/>
      <c r="ILL101" s="67"/>
      <c r="ILM101" s="67"/>
      <c r="ILN101" s="67"/>
      <c r="ILO101" s="67"/>
      <c r="ILP101" s="67"/>
      <c r="ILQ101" s="67"/>
      <c r="ILR101" s="67"/>
      <c r="ILS101" s="67"/>
      <c r="ILT101" s="67"/>
      <c r="ILU101" s="67"/>
      <c r="ILV101" s="67"/>
      <c r="ILW101" s="67"/>
      <c r="ILX101" s="67"/>
      <c r="ILY101" s="67"/>
      <c r="ILZ101" s="67"/>
      <c r="IMA101" s="67"/>
      <c r="IMB101" s="67"/>
      <c r="IMC101" s="67"/>
      <c r="IMD101" s="67"/>
      <c r="IME101" s="67"/>
      <c r="IMF101" s="67"/>
      <c r="IMG101" s="67"/>
      <c r="IMH101" s="67"/>
      <c r="IMI101" s="67"/>
      <c r="IMJ101" s="67"/>
      <c r="IMK101" s="67"/>
      <c r="IML101" s="67"/>
      <c r="IMM101" s="67"/>
      <c r="IMN101" s="67"/>
      <c r="IMO101" s="67"/>
      <c r="IMP101" s="67"/>
      <c r="IMQ101" s="67"/>
      <c r="IMR101" s="67"/>
      <c r="IMS101" s="67"/>
      <c r="IMT101" s="67"/>
      <c r="IMU101" s="67"/>
      <c r="IMV101" s="67"/>
      <c r="IMW101" s="67"/>
      <c r="IMX101" s="67"/>
      <c r="IMY101" s="67"/>
      <c r="IMZ101" s="67"/>
      <c r="INA101" s="67"/>
      <c r="INB101" s="67"/>
      <c r="INC101" s="67"/>
      <c r="IND101" s="67"/>
      <c r="INE101" s="67"/>
      <c r="INF101" s="67"/>
      <c r="ING101" s="67"/>
      <c r="INH101" s="67"/>
      <c r="INI101" s="67"/>
      <c r="INJ101" s="67"/>
      <c r="INK101" s="67"/>
      <c r="INL101" s="67"/>
      <c r="INM101" s="67"/>
      <c r="INN101" s="67"/>
      <c r="INO101" s="67"/>
      <c r="INP101" s="67"/>
      <c r="INQ101" s="67"/>
      <c r="INR101" s="67"/>
      <c r="INS101" s="67"/>
      <c r="INT101" s="67"/>
      <c r="INU101" s="67"/>
      <c r="INV101" s="67"/>
      <c r="INW101" s="67"/>
      <c r="INX101" s="67"/>
      <c r="INY101" s="67"/>
      <c r="INZ101" s="67"/>
      <c r="IOA101" s="67"/>
      <c r="IOB101" s="67"/>
      <c r="IOC101" s="67"/>
      <c r="IOD101" s="67"/>
      <c r="IOE101" s="67"/>
      <c r="IOF101" s="67"/>
      <c r="IOG101" s="67"/>
      <c r="IOH101" s="67"/>
      <c r="IOI101" s="67"/>
      <c r="IOJ101" s="67"/>
      <c r="IOK101" s="67"/>
      <c r="IOL101" s="67"/>
      <c r="IOM101" s="67"/>
      <c r="ION101" s="67"/>
      <c r="IOO101" s="67"/>
      <c r="IOP101" s="67"/>
      <c r="IOQ101" s="67"/>
      <c r="IOR101" s="67"/>
      <c r="IOS101" s="67"/>
      <c r="IOT101" s="67"/>
      <c r="IOU101" s="67"/>
      <c r="IOV101" s="67"/>
      <c r="IOW101" s="67"/>
      <c r="IOX101" s="67"/>
      <c r="IOY101" s="67"/>
      <c r="IOZ101" s="67"/>
      <c r="IPA101" s="67"/>
      <c r="IPB101" s="67"/>
      <c r="IPC101" s="67"/>
      <c r="IPD101" s="67"/>
      <c r="IPE101" s="67"/>
      <c r="IPF101" s="67"/>
      <c r="IPG101" s="67"/>
      <c r="IPH101" s="67"/>
      <c r="IPI101" s="67"/>
      <c r="IPJ101" s="67"/>
      <c r="IPK101" s="67"/>
      <c r="IPL101" s="67"/>
      <c r="IPM101" s="67"/>
      <c r="IPN101" s="67"/>
      <c r="IPO101" s="67"/>
      <c r="IPP101" s="67"/>
      <c r="IPQ101" s="67"/>
      <c r="IPR101" s="67"/>
      <c r="IPS101" s="67"/>
      <c r="IPT101" s="67"/>
      <c r="IPU101" s="67"/>
      <c r="IPV101" s="67"/>
      <c r="IPW101" s="67"/>
      <c r="IPX101" s="67"/>
      <c r="IPY101" s="67"/>
      <c r="IPZ101" s="67"/>
      <c r="IQA101" s="67"/>
      <c r="IQB101" s="67"/>
      <c r="IQC101" s="67"/>
      <c r="IQD101" s="67"/>
      <c r="IQE101" s="67"/>
      <c r="IQF101" s="67"/>
      <c r="IQG101" s="67"/>
      <c r="IQH101" s="67"/>
      <c r="IQI101" s="67"/>
      <c r="IQJ101" s="67"/>
      <c r="IQK101" s="67"/>
      <c r="IQL101" s="67"/>
      <c r="IQM101" s="67"/>
      <c r="IQN101" s="67"/>
      <c r="IQO101" s="67"/>
      <c r="IQP101" s="67"/>
      <c r="IQQ101" s="67"/>
      <c r="IQR101" s="67"/>
      <c r="IQS101" s="67"/>
      <c r="IQT101" s="67"/>
      <c r="IQU101" s="67"/>
      <c r="IQV101" s="67"/>
      <c r="IQW101" s="67"/>
      <c r="IQX101" s="67"/>
      <c r="IQY101" s="67"/>
      <c r="IQZ101" s="67"/>
      <c r="IRA101" s="67"/>
      <c r="IRB101" s="67"/>
      <c r="IRC101" s="67"/>
      <c r="IRD101" s="67"/>
      <c r="IRE101" s="67"/>
      <c r="IRF101" s="67"/>
      <c r="IRG101" s="67"/>
      <c r="IRH101" s="67"/>
      <c r="IRI101" s="67"/>
      <c r="IRJ101" s="67"/>
      <c r="IRK101" s="67"/>
      <c r="IRL101" s="67"/>
      <c r="IRM101" s="67"/>
      <c r="IRN101" s="67"/>
      <c r="IRO101" s="67"/>
      <c r="IRP101" s="67"/>
      <c r="IRQ101" s="67"/>
      <c r="IRR101" s="67"/>
      <c r="IRS101" s="67"/>
      <c r="IRT101" s="67"/>
      <c r="IRU101" s="67"/>
      <c r="IRV101" s="67"/>
      <c r="IRW101" s="67"/>
      <c r="IRX101" s="67"/>
      <c r="IRY101" s="67"/>
      <c r="IRZ101" s="67"/>
      <c r="ISA101" s="67"/>
      <c r="ISB101" s="67"/>
      <c r="ISC101" s="67"/>
      <c r="ISD101" s="67"/>
      <c r="ISE101" s="67"/>
      <c r="ISF101" s="67"/>
      <c r="ISG101" s="67"/>
      <c r="ISH101" s="67"/>
      <c r="ISI101" s="67"/>
      <c r="ISJ101" s="67"/>
      <c r="ISK101" s="67"/>
      <c r="ISL101" s="67"/>
      <c r="ISM101" s="67"/>
      <c r="ISN101" s="67"/>
      <c r="ISO101" s="67"/>
      <c r="ISP101" s="67"/>
      <c r="ISQ101" s="67"/>
      <c r="ISR101" s="67"/>
      <c r="ISS101" s="67"/>
      <c r="IST101" s="67"/>
      <c r="ISU101" s="67"/>
      <c r="ISV101" s="67"/>
      <c r="ISW101" s="67"/>
      <c r="ISX101" s="67"/>
      <c r="ISY101" s="67"/>
      <c r="ISZ101" s="67"/>
      <c r="ITA101" s="67"/>
      <c r="ITB101" s="67"/>
      <c r="ITC101" s="67"/>
      <c r="ITD101" s="67"/>
      <c r="ITE101" s="67"/>
      <c r="ITF101" s="67"/>
      <c r="ITG101" s="67"/>
      <c r="ITH101" s="67"/>
      <c r="ITI101" s="67"/>
      <c r="ITJ101" s="67"/>
      <c r="ITK101" s="67"/>
      <c r="ITL101" s="67"/>
      <c r="ITM101" s="67"/>
      <c r="ITN101" s="67"/>
      <c r="ITO101" s="67"/>
      <c r="ITP101" s="67"/>
      <c r="ITQ101" s="67"/>
      <c r="ITR101" s="67"/>
      <c r="ITS101" s="67"/>
      <c r="ITT101" s="67"/>
      <c r="ITU101" s="67"/>
      <c r="ITV101" s="67"/>
      <c r="ITW101" s="67"/>
      <c r="ITX101" s="67"/>
      <c r="ITY101" s="67"/>
      <c r="ITZ101" s="67"/>
      <c r="IUA101" s="67"/>
      <c r="IUB101" s="67"/>
      <c r="IUC101" s="67"/>
      <c r="IUD101" s="67"/>
      <c r="IUE101" s="67"/>
      <c r="IUF101" s="67"/>
      <c r="IUG101" s="67"/>
      <c r="IUH101" s="67"/>
      <c r="IUI101" s="67"/>
      <c r="IUJ101" s="67"/>
      <c r="IUK101" s="67"/>
      <c r="IUL101" s="67"/>
      <c r="IUM101" s="67"/>
      <c r="IUN101" s="67"/>
      <c r="IUO101" s="67"/>
      <c r="IUP101" s="67"/>
      <c r="IUQ101" s="67"/>
      <c r="IUR101" s="67"/>
      <c r="IUS101" s="67"/>
      <c r="IUT101" s="67"/>
      <c r="IUU101" s="67"/>
      <c r="IUV101" s="67"/>
      <c r="IUW101" s="67"/>
      <c r="IUX101" s="67"/>
      <c r="IUY101" s="67"/>
      <c r="IUZ101" s="67"/>
      <c r="IVA101" s="67"/>
      <c r="IVB101" s="67"/>
      <c r="IVC101" s="67"/>
      <c r="IVD101" s="67"/>
      <c r="IVE101" s="67"/>
      <c r="IVF101" s="67"/>
      <c r="IVG101" s="67"/>
      <c r="IVH101" s="67"/>
      <c r="IVI101" s="67"/>
      <c r="IVJ101" s="67"/>
      <c r="IVK101" s="67"/>
      <c r="IVL101" s="67"/>
      <c r="IVM101" s="67"/>
      <c r="IVN101" s="67"/>
      <c r="IVO101" s="67"/>
      <c r="IVP101" s="67"/>
      <c r="IVQ101" s="67"/>
      <c r="IVR101" s="67"/>
      <c r="IVS101" s="67"/>
      <c r="IVT101" s="67"/>
      <c r="IVU101" s="67"/>
      <c r="IVV101" s="67"/>
      <c r="IVW101" s="67"/>
      <c r="IVX101" s="67"/>
      <c r="IVY101" s="67"/>
      <c r="IVZ101" s="67"/>
      <c r="IWA101" s="67"/>
      <c r="IWB101" s="67"/>
      <c r="IWC101" s="67"/>
      <c r="IWD101" s="67"/>
      <c r="IWE101" s="67"/>
      <c r="IWF101" s="67"/>
      <c r="IWG101" s="67"/>
      <c r="IWH101" s="67"/>
      <c r="IWI101" s="67"/>
      <c r="IWJ101" s="67"/>
      <c r="IWK101" s="67"/>
      <c r="IWL101" s="67"/>
      <c r="IWM101" s="67"/>
      <c r="IWN101" s="67"/>
      <c r="IWO101" s="67"/>
      <c r="IWP101" s="67"/>
      <c r="IWQ101" s="67"/>
      <c r="IWR101" s="67"/>
      <c r="IWS101" s="67"/>
      <c r="IWT101" s="67"/>
      <c r="IWU101" s="67"/>
      <c r="IWV101" s="67"/>
      <c r="IWW101" s="67"/>
      <c r="IWX101" s="67"/>
      <c r="IWY101" s="67"/>
      <c r="IWZ101" s="67"/>
      <c r="IXA101" s="67"/>
      <c r="IXB101" s="67"/>
      <c r="IXC101" s="67"/>
      <c r="IXD101" s="67"/>
      <c r="IXE101" s="67"/>
      <c r="IXF101" s="67"/>
      <c r="IXG101" s="67"/>
      <c r="IXH101" s="67"/>
      <c r="IXI101" s="67"/>
      <c r="IXJ101" s="67"/>
      <c r="IXK101" s="67"/>
      <c r="IXL101" s="67"/>
      <c r="IXM101" s="67"/>
      <c r="IXN101" s="67"/>
      <c r="IXO101" s="67"/>
      <c r="IXP101" s="67"/>
      <c r="IXQ101" s="67"/>
      <c r="IXR101" s="67"/>
      <c r="IXS101" s="67"/>
      <c r="IXT101" s="67"/>
      <c r="IXU101" s="67"/>
      <c r="IXV101" s="67"/>
      <c r="IXW101" s="67"/>
      <c r="IXX101" s="67"/>
      <c r="IXY101" s="67"/>
      <c r="IXZ101" s="67"/>
      <c r="IYA101" s="67"/>
      <c r="IYB101" s="67"/>
      <c r="IYC101" s="67"/>
      <c r="IYD101" s="67"/>
      <c r="IYE101" s="67"/>
      <c r="IYF101" s="67"/>
      <c r="IYG101" s="67"/>
      <c r="IYH101" s="67"/>
      <c r="IYI101" s="67"/>
      <c r="IYJ101" s="67"/>
      <c r="IYK101" s="67"/>
      <c r="IYL101" s="67"/>
      <c r="IYM101" s="67"/>
      <c r="IYN101" s="67"/>
      <c r="IYO101" s="67"/>
      <c r="IYP101" s="67"/>
      <c r="IYQ101" s="67"/>
      <c r="IYR101" s="67"/>
      <c r="IYS101" s="67"/>
      <c r="IYT101" s="67"/>
      <c r="IYU101" s="67"/>
      <c r="IYV101" s="67"/>
      <c r="IYW101" s="67"/>
      <c r="IYX101" s="67"/>
      <c r="IYY101" s="67"/>
      <c r="IYZ101" s="67"/>
      <c r="IZA101" s="67"/>
      <c r="IZB101" s="67"/>
      <c r="IZC101" s="67"/>
      <c r="IZD101" s="67"/>
      <c r="IZE101" s="67"/>
      <c r="IZF101" s="67"/>
      <c r="IZG101" s="67"/>
      <c r="IZH101" s="67"/>
      <c r="IZI101" s="67"/>
      <c r="IZJ101" s="67"/>
      <c r="IZK101" s="67"/>
      <c r="IZL101" s="67"/>
      <c r="IZM101" s="67"/>
      <c r="IZN101" s="67"/>
      <c r="IZO101" s="67"/>
      <c r="IZP101" s="67"/>
      <c r="IZQ101" s="67"/>
      <c r="IZR101" s="67"/>
      <c r="IZS101" s="67"/>
      <c r="IZT101" s="67"/>
      <c r="IZU101" s="67"/>
      <c r="IZV101" s="67"/>
      <c r="IZW101" s="67"/>
      <c r="IZX101" s="67"/>
      <c r="IZY101" s="67"/>
      <c r="IZZ101" s="67"/>
      <c r="JAA101" s="67"/>
      <c r="JAB101" s="67"/>
      <c r="JAC101" s="67"/>
      <c r="JAD101" s="67"/>
      <c r="JAE101" s="67"/>
      <c r="JAF101" s="67"/>
      <c r="JAG101" s="67"/>
      <c r="JAH101" s="67"/>
      <c r="JAI101" s="67"/>
      <c r="JAJ101" s="67"/>
      <c r="JAK101" s="67"/>
      <c r="JAL101" s="67"/>
      <c r="JAM101" s="67"/>
      <c r="JAN101" s="67"/>
      <c r="JAO101" s="67"/>
      <c r="JAP101" s="67"/>
      <c r="JAQ101" s="67"/>
      <c r="JAR101" s="67"/>
      <c r="JAS101" s="67"/>
      <c r="JAT101" s="67"/>
      <c r="JAU101" s="67"/>
      <c r="JAV101" s="67"/>
      <c r="JAW101" s="67"/>
      <c r="JAX101" s="67"/>
      <c r="JAY101" s="67"/>
      <c r="JAZ101" s="67"/>
      <c r="JBA101" s="67"/>
      <c r="JBB101" s="67"/>
      <c r="JBC101" s="67"/>
      <c r="JBD101" s="67"/>
      <c r="JBE101" s="67"/>
      <c r="JBF101" s="67"/>
      <c r="JBG101" s="67"/>
      <c r="JBH101" s="67"/>
      <c r="JBI101" s="67"/>
      <c r="JBJ101" s="67"/>
      <c r="JBK101" s="67"/>
      <c r="JBL101" s="67"/>
      <c r="JBM101" s="67"/>
      <c r="JBN101" s="67"/>
      <c r="JBO101" s="67"/>
      <c r="JBP101" s="67"/>
      <c r="JBQ101" s="67"/>
      <c r="JBR101" s="67"/>
      <c r="JBS101" s="67"/>
      <c r="JBT101" s="67"/>
      <c r="JBU101" s="67"/>
      <c r="JBV101" s="67"/>
      <c r="JBW101" s="67"/>
      <c r="JBX101" s="67"/>
      <c r="JBY101" s="67"/>
      <c r="JBZ101" s="67"/>
      <c r="JCA101" s="67"/>
      <c r="JCB101" s="67"/>
      <c r="JCC101" s="67"/>
      <c r="JCD101" s="67"/>
      <c r="JCE101" s="67"/>
      <c r="JCF101" s="67"/>
      <c r="JCG101" s="67"/>
      <c r="JCH101" s="67"/>
      <c r="JCI101" s="67"/>
      <c r="JCJ101" s="67"/>
      <c r="JCK101" s="67"/>
      <c r="JCL101" s="67"/>
      <c r="JCM101" s="67"/>
      <c r="JCN101" s="67"/>
      <c r="JCO101" s="67"/>
      <c r="JCP101" s="67"/>
      <c r="JCQ101" s="67"/>
      <c r="JCR101" s="67"/>
      <c r="JCS101" s="67"/>
      <c r="JCT101" s="67"/>
      <c r="JCU101" s="67"/>
      <c r="JCV101" s="67"/>
      <c r="JCW101" s="67"/>
      <c r="JCX101" s="67"/>
      <c r="JCY101" s="67"/>
      <c r="JCZ101" s="67"/>
      <c r="JDA101" s="67"/>
      <c r="JDB101" s="67"/>
      <c r="JDC101" s="67"/>
      <c r="JDD101" s="67"/>
      <c r="JDE101" s="67"/>
      <c r="JDF101" s="67"/>
      <c r="JDG101" s="67"/>
      <c r="JDH101" s="67"/>
      <c r="JDI101" s="67"/>
      <c r="JDJ101" s="67"/>
      <c r="JDK101" s="67"/>
      <c r="JDL101" s="67"/>
      <c r="JDM101" s="67"/>
      <c r="JDN101" s="67"/>
      <c r="JDO101" s="67"/>
      <c r="JDP101" s="67"/>
      <c r="JDQ101" s="67"/>
      <c r="JDR101" s="67"/>
      <c r="JDS101" s="67"/>
      <c r="JDT101" s="67"/>
      <c r="JDU101" s="67"/>
      <c r="JDV101" s="67"/>
      <c r="JDW101" s="67"/>
      <c r="JDX101" s="67"/>
      <c r="JDY101" s="67"/>
      <c r="JDZ101" s="67"/>
      <c r="JEA101" s="67"/>
      <c r="JEB101" s="67"/>
      <c r="JEC101" s="67"/>
      <c r="JED101" s="67"/>
      <c r="JEE101" s="67"/>
      <c r="JEF101" s="67"/>
      <c r="JEG101" s="67"/>
      <c r="JEH101" s="67"/>
      <c r="JEI101" s="67"/>
      <c r="JEJ101" s="67"/>
      <c r="JEK101" s="67"/>
      <c r="JEL101" s="67"/>
      <c r="JEM101" s="67"/>
      <c r="JEN101" s="67"/>
      <c r="JEO101" s="67"/>
      <c r="JEP101" s="67"/>
      <c r="JEQ101" s="67"/>
      <c r="JER101" s="67"/>
      <c r="JES101" s="67"/>
      <c r="JET101" s="67"/>
      <c r="JEU101" s="67"/>
      <c r="JEV101" s="67"/>
      <c r="JEW101" s="67"/>
      <c r="JEX101" s="67"/>
      <c r="JEY101" s="67"/>
      <c r="JEZ101" s="67"/>
      <c r="JFA101" s="67"/>
      <c r="JFB101" s="67"/>
      <c r="JFC101" s="67"/>
      <c r="JFD101" s="67"/>
      <c r="JFE101" s="67"/>
      <c r="JFF101" s="67"/>
      <c r="JFG101" s="67"/>
      <c r="JFH101" s="67"/>
      <c r="JFI101" s="67"/>
      <c r="JFJ101" s="67"/>
      <c r="JFK101" s="67"/>
      <c r="JFL101" s="67"/>
      <c r="JFM101" s="67"/>
      <c r="JFN101" s="67"/>
      <c r="JFO101" s="67"/>
      <c r="JFP101" s="67"/>
      <c r="JFQ101" s="67"/>
      <c r="JFR101" s="67"/>
      <c r="JFS101" s="67"/>
      <c r="JFT101" s="67"/>
      <c r="JFU101" s="67"/>
      <c r="JFV101" s="67"/>
      <c r="JFW101" s="67"/>
      <c r="JFX101" s="67"/>
      <c r="JFY101" s="67"/>
      <c r="JFZ101" s="67"/>
      <c r="JGA101" s="67"/>
      <c r="JGB101" s="67"/>
      <c r="JGC101" s="67"/>
      <c r="JGD101" s="67"/>
      <c r="JGE101" s="67"/>
      <c r="JGF101" s="67"/>
      <c r="JGG101" s="67"/>
      <c r="JGH101" s="67"/>
      <c r="JGI101" s="67"/>
      <c r="JGJ101" s="67"/>
      <c r="JGK101" s="67"/>
      <c r="JGL101" s="67"/>
      <c r="JGM101" s="67"/>
      <c r="JGN101" s="67"/>
      <c r="JGO101" s="67"/>
      <c r="JGP101" s="67"/>
      <c r="JGQ101" s="67"/>
      <c r="JGR101" s="67"/>
      <c r="JGS101" s="67"/>
      <c r="JGT101" s="67"/>
      <c r="JGU101" s="67"/>
      <c r="JGV101" s="67"/>
      <c r="JGW101" s="67"/>
      <c r="JGX101" s="67"/>
      <c r="JGY101" s="67"/>
      <c r="JGZ101" s="67"/>
      <c r="JHA101" s="67"/>
      <c r="JHB101" s="67"/>
      <c r="JHC101" s="67"/>
      <c r="JHD101" s="67"/>
      <c r="JHE101" s="67"/>
      <c r="JHF101" s="67"/>
      <c r="JHG101" s="67"/>
      <c r="JHH101" s="67"/>
      <c r="JHI101" s="67"/>
      <c r="JHJ101" s="67"/>
      <c r="JHK101" s="67"/>
      <c r="JHL101" s="67"/>
      <c r="JHM101" s="67"/>
      <c r="JHN101" s="67"/>
      <c r="JHO101" s="67"/>
      <c r="JHP101" s="67"/>
      <c r="JHQ101" s="67"/>
      <c r="JHR101" s="67"/>
      <c r="JHS101" s="67"/>
      <c r="JHT101" s="67"/>
      <c r="JHU101" s="67"/>
      <c r="JHV101" s="67"/>
      <c r="JHW101" s="67"/>
      <c r="JHX101" s="67"/>
      <c r="JHY101" s="67"/>
      <c r="JHZ101" s="67"/>
      <c r="JIA101" s="67"/>
      <c r="JIB101" s="67"/>
      <c r="JIC101" s="67"/>
      <c r="JID101" s="67"/>
      <c r="JIE101" s="67"/>
      <c r="JIF101" s="67"/>
      <c r="JIG101" s="67"/>
      <c r="JIH101" s="67"/>
      <c r="JII101" s="67"/>
      <c r="JIJ101" s="67"/>
      <c r="JIK101" s="67"/>
      <c r="JIL101" s="67"/>
      <c r="JIM101" s="67"/>
      <c r="JIN101" s="67"/>
      <c r="JIO101" s="67"/>
      <c r="JIP101" s="67"/>
      <c r="JIQ101" s="67"/>
      <c r="JIR101" s="67"/>
      <c r="JIS101" s="67"/>
      <c r="JIT101" s="67"/>
      <c r="JIU101" s="67"/>
      <c r="JIV101" s="67"/>
      <c r="JIW101" s="67"/>
      <c r="JIX101" s="67"/>
      <c r="JIY101" s="67"/>
      <c r="JIZ101" s="67"/>
      <c r="JJA101" s="67"/>
      <c r="JJB101" s="67"/>
      <c r="JJC101" s="67"/>
      <c r="JJD101" s="67"/>
      <c r="JJE101" s="67"/>
      <c r="JJF101" s="67"/>
      <c r="JJG101" s="67"/>
      <c r="JJH101" s="67"/>
      <c r="JJI101" s="67"/>
      <c r="JJJ101" s="67"/>
      <c r="JJK101" s="67"/>
      <c r="JJL101" s="67"/>
      <c r="JJM101" s="67"/>
      <c r="JJN101" s="67"/>
      <c r="JJO101" s="67"/>
      <c r="JJP101" s="67"/>
      <c r="JJQ101" s="67"/>
      <c r="JJR101" s="67"/>
      <c r="JJS101" s="67"/>
      <c r="JJT101" s="67"/>
      <c r="JJU101" s="67"/>
      <c r="JJV101" s="67"/>
      <c r="JJW101" s="67"/>
      <c r="JJX101" s="67"/>
      <c r="JJY101" s="67"/>
      <c r="JJZ101" s="67"/>
      <c r="JKA101" s="67"/>
      <c r="JKB101" s="67"/>
      <c r="JKC101" s="67"/>
      <c r="JKD101" s="67"/>
      <c r="JKE101" s="67"/>
      <c r="JKF101" s="67"/>
      <c r="JKG101" s="67"/>
      <c r="JKH101" s="67"/>
      <c r="JKI101" s="67"/>
      <c r="JKJ101" s="67"/>
      <c r="JKK101" s="67"/>
      <c r="JKL101" s="67"/>
      <c r="JKM101" s="67"/>
      <c r="JKN101" s="67"/>
      <c r="JKO101" s="67"/>
      <c r="JKP101" s="67"/>
      <c r="JKQ101" s="67"/>
      <c r="JKR101" s="67"/>
      <c r="JKS101" s="67"/>
      <c r="JKT101" s="67"/>
      <c r="JKU101" s="67"/>
      <c r="JKV101" s="67"/>
      <c r="JKW101" s="67"/>
      <c r="JKX101" s="67"/>
      <c r="JKY101" s="67"/>
      <c r="JKZ101" s="67"/>
      <c r="JLA101" s="67"/>
      <c r="JLB101" s="67"/>
      <c r="JLC101" s="67"/>
      <c r="JLD101" s="67"/>
      <c r="JLE101" s="67"/>
      <c r="JLF101" s="67"/>
      <c r="JLG101" s="67"/>
      <c r="JLH101" s="67"/>
      <c r="JLI101" s="67"/>
      <c r="JLJ101" s="67"/>
      <c r="JLK101" s="67"/>
      <c r="JLL101" s="67"/>
      <c r="JLM101" s="67"/>
      <c r="JLN101" s="67"/>
      <c r="JLO101" s="67"/>
      <c r="JLP101" s="67"/>
      <c r="JLQ101" s="67"/>
      <c r="JLR101" s="67"/>
      <c r="JLS101" s="67"/>
      <c r="JLT101" s="67"/>
      <c r="JLU101" s="67"/>
      <c r="JLV101" s="67"/>
      <c r="JLW101" s="67"/>
      <c r="JLX101" s="67"/>
      <c r="JLY101" s="67"/>
      <c r="JLZ101" s="67"/>
      <c r="JMA101" s="67"/>
      <c r="JMB101" s="67"/>
      <c r="JMC101" s="67"/>
      <c r="JMD101" s="67"/>
      <c r="JME101" s="67"/>
      <c r="JMF101" s="67"/>
      <c r="JMG101" s="67"/>
      <c r="JMH101" s="67"/>
      <c r="JMI101" s="67"/>
      <c r="JMJ101" s="67"/>
      <c r="JMK101" s="67"/>
      <c r="JML101" s="67"/>
      <c r="JMM101" s="67"/>
      <c r="JMN101" s="67"/>
      <c r="JMO101" s="67"/>
      <c r="JMP101" s="67"/>
      <c r="JMQ101" s="67"/>
      <c r="JMR101" s="67"/>
      <c r="JMS101" s="67"/>
      <c r="JMT101" s="67"/>
      <c r="JMU101" s="67"/>
      <c r="JMV101" s="67"/>
      <c r="JMW101" s="67"/>
      <c r="JMX101" s="67"/>
      <c r="JMY101" s="67"/>
      <c r="JMZ101" s="67"/>
      <c r="JNA101" s="67"/>
      <c r="JNB101" s="67"/>
      <c r="JNC101" s="67"/>
      <c r="JND101" s="67"/>
      <c r="JNE101" s="67"/>
      <c r="JNF101" s="67"/>
      <c r="JNG101" s="67"/>
      <c r="JNH101" s="67"/>
      <c r="JNI101" s="67"/>
      <c r="JNJ101" s="67"/>
      <c r="JNK101" s="67"/>
      <c r="JNL101" s="67"/>
      <c r="JNM101" s="67"/>
      <c r="JNN101" s="67"/>
      <c r="JNO101" s="67"/>
      <c r="JNP101" s="67"/>
      <c r="JNQ101" s="67"/>
      <c r="JNR101" s="67"/>
      <c r="JNS101" s="67"/>
      <c r="JNT101" s="67"/>
      <c r="JNU101" s="67"/>
      <c r="JNV101" s="67"/>
      <c r="JNW101" s="67"/>
      <c r="JNX101" s="67"/>
      <c r="JNY101" s="67"/>
      <c r="JNZ101" s="67"/>
      <c r="JOA101" s="67"/>
      <c r="JOB101" s="67"/>
      <c r="JOC101" s="67"/>
      <c r="JOD101" s="67"/>
      <c r="JOE101" s="67"/>
      <c r="JOF101" s="67"/>
      <c r="JOG101" s="67"/>
      <c r="JOH101" s="67"/>
      <c r="JOI101" s="67"/>
      <c r="JOJ101" s="67"/>
      <c r="JOK101" s="67"/>
      <c r="JOL101" s="67"/>
      <c r="JOM101" s="67"/>
      <c r="JON101" s="67"/>
      <c r="JOO101" s="67"/>
      <c r="JOP101" s="67"/>
      <c r="JOQ101" s="67"/>
      <c r="JOR101" s="67"/>
      <c r="JOS101" s="67"/>
      <c r="JOT101" s="67"/>
      <c r="JOU101" s="67"/>
      <c r="JOV101" s="67"/>
      <c r="JOW101" s="67"/>
      <c r="JOX101" s="67"/>
      <c r="JOY101" s="67"/>
      <c r="JOZ101" s="67"/>
      <c r="JPA101" s="67"/>
      <c r="JPB101" s="67"/>
      <c r="JPC101" s="67"/>
      <c r="JPD101" s="67"/>
      <c r="JPE101" s="67"/>
      <c r="JPF101" s="67"/>
      <c r="JPG101" s="67"/>
      <c r="JPH101" s="67"/>
      <c r="JPI101" s="67"/>
      <c r="JPJ101" s="67"/>
      <c r="JPK101" s="67"/>
      <c r="JPL101" s="67"/>
      <c r="JPM101" s="67"/>
      <c r="JPN101" s="67"/>
      <c r="JPO101" s="67"/>
      <c r="JPP101" s="67"/>
      <c r="JPQ101" s="67"/>
      <c r="JPR101" s="67"/>
      <c r="JPS101" s="67"/>
      <c r="JPT101" s="67"/>
      <c r="JPU101" s="67"/>
      <c r="JPV101" s="67"/>
      <c r="JPW101" s="67"/>
      <c r="JPX101" s="67"/>
      <c r="JPY101" s="67"/>
      <c r="JPZ101" s="67"/>
      <c r="JQA101" s="67"/>
      <c r="JQB101" s="67"/>
      <c r="JQC101" s="67"/>
      <c r="JQD101" s="67"/>
      <c r="JQE101" s="67"/>
      <c r="JQF101" s="67"/>
      <c r="JQG101" s="67"/>
      <c r="JQH101" s="67"/>
      <c r="JQI101" s="67"/>
      <c r="JQJ101" s="67"/>
      <c r="JQK101" s="67"/>
      <c r="JQL101" s="67"/>
      <c r="JQM101" s="67"/>
      <c r="JQN101" s="67"/>
      <c r="JQO101" s="67"/>
      <c r="JQP101" s="67"/>
      <c r="JQQ101" s="67"/>
      <c r="JQR101" s="67"/>
      <c r="JQS101" s="67"/>
      <c r="JQT101" s="67"/>
      <c r="JQU101" s="67"/>
      <c r="JQV101" s="67"/>
      <c r="JQW101" s="67"/>
      <c r="JQX101" s="67"/>
      <c r="JQY101" s="67"/>
      <c r="JQZ101" s="67"/>
      <c r="JRA101" s="67"/>
      <c r="JRB101" s="67"/>
      <c r="JRC101" s="67"/>
      <c r="JRD101" s="67"/>
      <c r="JRE101" s="67"/>
      <c r="JRF101" s="67"/>
      <c r="JRG101" s="67"/>
      <c r="JRH101" s="67"/>
      <c r="JRI101" s="67"/>
      <c r="JRJ101" s="67"/>
      <c r="JRK101" s="67"/>
      <c r="JRL101" s="67"/>
      <c r="JRM101" s="67"/>
      <c r="JRN101" s="67"/>
      <c r="JRO101" s="67"/>
      <c r="JRP101" s="67"/>
      <c r="JRQ101" s="67"/>
      <c r="JRR101" s="67"/>
      <c r="JRS101" s="67"/>
      <c r="JRT101" s="67"/>
      <c r="JRU101" s="67"/>
      <c r="JRV101" s="67"/>
      <c r="JRW101" s="67"/>
      <c r="JRX101" s="67"/>
      <c r="JRY101" s="67"/>
      <c r="JRZ101" s="67"/>
      <c r="JSA101" s="67"/>
      <c r="JSB101" s="67"/>
      <c r="JSC101" s="67"/>
      <c r="JSD101" s="67"/>
      <c r="JSE101" s="67"/>
      <c r="JSF101" s="67"/>
      <c r="JSG101" s="67"/>
      <c r="JSH101" s="67"/>
      <c r="JSI101" s="67"/>
      <c r="JSJ101" s="67"/>
      <c r="JSK101" s="67"/>
      <c r="JSL101" s="67"/>
      <c r="JSM101" s="67"/>
      <c r="JSN101" s="67"/>
      <c r="JSO101" s="67"/>
      <c r="JSP101" s="67"/>
      <c r="JSQ101" s="67"/>
      <c r="JSR101" s="67"/>
      <c r="JSS101" s="67"/>
      <c r="JST101" s="67"/>
      <c r="JSU101" s="67"/>
      <c r="JSV101" s="67"/>
      <c r="JSW101" s="67"/>
      <c r="JSX101" s="67"/>
      <c r="JSY101" s="67"/>
      <c r="JSZ101" s="67"/>
      <c r="JTA101" s="67"/>
      <c r="JTB101" s="67"/>
      <c r="JTC101" s="67"/>
      <c r="JTD101" s="67"/>
      <c r="JTE101" s="67"/>
      <c r="JTF101" s="67"/>
      <c r="JTG101" s="67"/>
      <c r="JTH101" s="67"/>
      <c r="JTI101" s="67"/>
      <c r="JTJ101" s="67"/>
      <c r="JTK101" s="67"/>
      <c r="JTL101" s="67"/>
      <c r="JTM101" s="67"/>
      <c r="JTN101" s="67"/>
      <c r="JTO101" s="67"/>
      <c r="JTP101" s="67"/>
      <c r="JTQ101" s="67"/>
      <c r="JTR101" s="67"/>
      <c r="JTS101" s="67"/>
      <c r="JTT101" s="67"/>
      <c r="JTU101" s="67"/>
      <c r="JTV101" s="67"/>
      <c r="JTW101" s="67"/>
      <c r="JTX101" s="67"/>
      <c r="JTY101" s="67"/>
      <c r="JTZ101" s="67"/>
      <c r="JUA101" s="67"/>
      <c r="JUB101" s="67"/>
      <c r="JUC101" s="67"/>
      <c r="JUD101" s="67"/>
      <c r="JUE101" s="67"/>
      <c r="JUF101" s="67"/>
      <c r="JUG101" s="67"/>
      <c r="JUH101" s="67"/>
      <c r="JUI101" s="67"/>
      <c r="JUJ101" s="67"/>
      <c r="JUK101" s="67"/>
      <c r="JUL101" s="67"/>
      <c r="JUM101" s="67"/>
      <c r="JUN101" s="67"/>
      <c r="JUO101" s="67"/>
      <c r="JUP101" s="67"/>
      <c r="JUQ101" s="67"/>
      <c r="JUR101" s="67"/>
      <c r="JUS101" s="67"/>
      <c r="JUT101" s="67"/>
      <c r="JUU101" s="67"/>
      <c r="JUV101" s="67"/>
      <c r="JUW101" s="67"/>
      <c r="JUX101" s="67"/>
      <c r="JUY101" s="67"/>
      <c r="JUZ101" s="67"/>
      <c r="JVA101" s="67"/>
      <c r="JVB101" s="67"/>
      <c r="JVC101" s="67"/>
      <c r="JVD101" s="67"/>
      <c r="JVE101" s="67"/>
      <c r="JVF101" s="67"/>
      <c r="JVG101" s="67"/>
      <c r="JVH101" s="67"/>
      <c r="JVI101" s="67"/>
      <c r="JVJ101" s="67"/>
      <c r="JVK101" s="67"/>
      <c r="JVL101" s="67"/>
      <c r="JVM101" s="67"/>
      <c r="JVN101" s="67"/>
      <c r="JVO101" s="67"/>
      <c r="JVP101" s="67"/>
      <c r="JVQ101" s="67"/>
      <c r="JVR101" s="67"/>
      <c r="JVS101" s="67"/>
      <c r="JVT101" s="67"/>
      <c r="JVU101" s="67"/>
      <c r="JVV101" s="67"/>
      <c r="JVW101" s="67"/>
      <c r="JVX101" s="67"/>
      <c r="JVY101" s="67"/>
      <c r="JVZ101" s="67"/>
      <c r="JWA101" s="67"/>
      <c r="JWB101" s="67"/>
      <c r="JWC101" s="67"/>
      <c r="JWD101" s="67"/>
      <c r="JWE101" s="67"/>
      <c r="JWF101" s="67"/>
      <c r="JWG101" s="67"/>
      <c r="JWH101" s="67"/>
      <c r="JWI101" s="67"/>
      <c r="JWJ101" s="67"/>
      <c r="JWK101" s="67"/>
      <c r="JWL101" s="67"/>
      <c r="JWM101" s="67"/>
      <c r="JWN101" s="67"/>
      <c r="JWO101" s="67"/>
      <c r="JWP101" s="67"/>
      <c r="JWQ101" s="67"/>
      <c r="JWR101" s="67"/>
      <c r="JWS101" s="67"/>
      <c r="JWT101" s="67"/>
      <c r="JWU101" s="67"/>
      <c r="JWV101" s="67"/>
      <c r="JWW101" s="67"/>
      <c r="JWX101" s="67"/>
      <c r="JWY101" s="67"/>
      <c r="JWZ101" s="67"/>
      <c r="JXA101" s="67"/>
      <c r="JXB101" s="67"/>
      <c r="JXC101" s="67"/>
      <c r="JXD101" s="67"/>
      <c r="JXE101" s="67"/>
      <c r="JXF101" s="67"/>
      <c r="JXG101" s="67"/>
      <c r="JXH101" s="67"/>
      <c r="JXI101" s="67"/>
      <c r="JXJ101" s="67"/>
      <c r="JXK101" s="67"/>
      <c r="JXL101" s="67"/>
      <c r="JXM101" s="67"/>
      <c r="JXN101" s="67"/>
      <c r="JXO101" s="67"/>
      <c r="JXP101" s="67"/>
      <c r="JXQ101" s="67"/>
      <c r="JXR101" s="67"/>
      <c r="JXS101" s="67"/>
      <c r="JXT101" s="67"/>
      <c r="JXU101" s="67"/>
      <c r="JXV101" s="67"/>
      <c r="JXW101" s="67"/>
      <c r="JXX101" s="67"/>
      <c r="JXY101" s="67"/>
      <c r="JXZ101" s="67"/>
      <c r="JYA101" s="67"/>
      <c r="JYB101" s="67"/>
      <c r="JYC101" s="67"/>
      <c r="JYD101" s="67"/>
      <c r="JYE101" s="67"/>
      <c r="JYF101" s="67"/>
      <c r="JYG101" s="67"/>
      <c r="JYH101" s="67"/>
      <c r="JYI101" s="67"/>
      <c r="JYJ101" s="67"/>
      <c r="JYK101" s="67"/>
      <c r="JYL101" s="67"/>
      <c r="JYM101" s="67"/>
      <c r="JYN101" s="67"/>
      <c r="JYO101" s="67"/>
      <c r="JYP101" s="67"/>
      <c r="JYQ101" s="67"/>
      <c r="JYR101" s="67"/>
      <c r="JYS101" s="67"/>
      <c r="JYT101" s="67"/>
      <c r="JYU101" s="67"/>
      <c r="JYV101" s="67"/>
      <c r="JYW101" s="67"/>
      <c r="JYX101" s="67"/>
      <c r="JYY101" s="67"/>
      <c r="JYZ101" s="67"/>
      <c r="JZA101" s="67"/>
      <c r="JZB101" s="67"/>
      <c r="JZC101" s="67"/>
      <c r="JZD101" s="67"/>
      <c r="JZE101" s="67"/>
      <c r="JZF101" s="67"/>
      <c r="JZG101" s="67"/>
      <c r="JZH101" s="67"/>
      <c r="JZI101" s="67"/>
      <c r="JZJ101" s="67"/>
      <c r="JZK101" s="67"/>
      <c r="JZL101" s="67"/>
      <c r="JZM101" s="67"/>
      <c r="JZN101" s="67"/>
      <c r="JZO101" s="67"/>
      <c r="JZP101" s="67"/>
      <c r="JZQ101" s="67"/>
      <c r="JZR101" s="67"/>
      <c r="JZS101" s="67"/>
      <c r="JZT101" s="67"/>
      <c r="JZU101" s="67"/>
      <c r="JZV101" s="67"/>
      <c r="JZW101" s="67"/>
      <c r="JZX101" s="67"/>
      <c r="JZY101" s="67"/>
      <c r="JZZ101" s="67"/>
      <c r="KAA101" s="67"/>
      <c r="KAB101" s="67"/>
      <c r="KAC101" s="67"/>
      <c r="KAD101" s="67"/>
      <c r="KAE101" s="67"/>
      <c r="KAF101" s="67"/>
      <c r="KAG101" s="67"/>
      <c r="KAH101" s="67"/>
      <c r="KAI101" s="67"/>
      <c r="KAJ101" s="67"/>
      <c r="KAK101" s="67"/>
      <c r="KAL101" s="67"/>
      <c r="KAM101" s="67"/>
      <c r="KAN101" s="67"/>
      <c r="KAO101" s="67"/>
      <c r="KAP101" s="67"/>
      <c r="KAQ101" s="67"/>
      <c r="KAR101" s="67"/>
      <c r="KAS101" s="67"/>
      <c r="KAT101" s="67"/>
      <c r="KAU101" s="67"/>
      <c r="KAV101" s="67"/>
      <c r="KAW101" s="67"/>
      <c r="KAX101" s="67"/>
      <c r="KAY101" s="67"/>
      <c r="KAZ101" s="67"/>
      <c r="KBA101" s="67"/>
      <c r="KBB101" s="67"/>
      <c r="KBC101" s="67"/>
      <c r="KBD101" s="67"/>
      <c r="KBE101" s="67"/>
      <c r="KBF101" s="67"/>
      <c r="KBG101" s="67"/>
      <c r="KBH101" s="67"/>
      <c r="KBI101" s="67"/>
      <c r="KBJ101" s="67"/>
      <c r="KBK101" s="67"/>
      <c r="KBL101" s="67"/>
      <c r="KBM101" s="67"/>
      <c r="KBN101" s="67"/>
      <c r="KBO101" s="67"/>
      <c r="KBP101" s="67"/>
      <c r="KBQ101" s="67"/>
      <c r="KBR101" s="67"/>
      <c r="KBS101" s="67"/>
      <c r="KBT101" s="67"/>
      <c r="KBU101" s="67"/>
      <c r="KBV101" s="67"/>
      <c r="KBW101" s="67"/>
      <c r="KBX101" s="67"/>
      <c r="KBY101" s="67"/>
      <c r="KBZ101" s="67"/>
      <c r="KCA101" s="67"/>
      <c r="KCB101" s="67"/>
      <c r="KCC101" s="67"/>
      <c r="KCD101" s="67"/>
      <c r="KCE101" s="67"/>
      <c r="KCF101" s="67"/>
      <c r="KCG101" s="67"/>
      <c r="KCH101" s="67"/>
      <c r="KCI101" s="67"/>
      <c r="KCJ101" s="67"/>
      <c r="KCK101" s="67"/>
      <c r="KCL101" s="67"/>
      <c r="KCM101" s="67"/>
      <c r="KCN101" s="67"/>
      <c r="KCO101" s="67"/>
      <c r="KCP101" s="67"/>
      <c r="KCQ101" s="67"/>
      <c r="KCR101" s="67"/>
      <c r="KCS101" s="67"/>
      <c r="KCT101" s="67"/>
      <c r="KCU101" s="67"/>
      <c r="KCV101" s="67"/>
      <c r="KCW101" s="67"/>
      <c r="KCX101" s="67"/>
      <c r="KCY101" s="67"/>
      <c r="KCZ101" s="67"/>
      <c r="KDA101" s="67"/>
      <c r="KDB101" s="67"/>
      <c r="KDC101" s="67"/>
      <c r="KDD101" s="67"/>
      <c r="KDE101" s="67"/>
      <c r="KDF101" s="67"/>
      <c r="KDG101" s="67"/>
      <c r="KDH101" s="67"/>
      <c r="KDI101" s="67"/>
      <c r="KDJ101" s="67"/>
      <c r="KDK101" s="67"/>
      <c r="KDL101" s="67"/>
      <c r="KDM101" s="67"/>
      <c r="KDN101" s="67"/>
      <c r="KDO101" s="67"/>
      <c r="KDP101" s="67"/>
      <c r="KDQ101" s="67"/>
      <c r="KDR101" s="67"/>
      <c r="KDS101" s="67"/>
      <c r="KDT101" s="67"/>
      <c r="KDU101" s="67"/>
      <c r="KDV101" s="67"/>
      <c r="KDW101" s="67"/>
      <c r="KDX101" s="67"/>
      <c r="KDY101" s="67"/>
      <c r="KDZ101" s="67"/>
      <c r="KEA101" s="67"/>
      <c r="KEB101" s="67"/>
      <c r="KEC101" s="67"/>
      <c r="KED101" s="67"/>
      <c r="KEE101" s="67"/>
      <c r="KEF101" s="67"/>
      <c r="KEG101" s="67"/>
      <c r="KEH101" s="67"/>
      <c r="KEI101" s="67"/>
      <c r="KEJ101" s="67"/>
      <c r="KEK101" s="67"/>
      <c r="KEL101" s="67"/>
      <c r="KEM101" s="67"/>
      <c r="KEN101" s="67"/>
      <c r="KEO101" s="67"/>
      <c r="KEP101" s="67"/>
      <c r="KEQ101" s="67"/>
      <c r="KER101" s="67"/>
      <c r="KES101" s="67"/>
      <c r="KET101" s="67"/>
      <c r="KEU101" s="67"/>
      <c r="KEV101" s="67"/>
      <c r="KEW101" s="67"/>
      <c r="KEX101" s="67"/>
      <c r="KEY101" s="67"/>
      <c r="KEZ101" s="67"/>
      <c r="KFA101" s="67"/>
      <c r="KFB101" s="67"/>
      <c r="KFC101" s="67"/>
      <c r="KFD101" s="67"/>
      <c r="KFE101" s="67"/>
      <c r="KFF101" s="67"/>
      <c r="KFG101" s="67"/>
      <c r="KFH101" s="67"/>
      <c r="KFI101" s="67"/>
      <c r="KFJ101" s="67"/>
      <c r="KFK101" s="67"/>
      <c r="KFL101" s="67"/>
      <c r="KFM101" s="67"/>
      <c r="KFN101" s="67"/>
      <c r="KFO101" s="67"/>
      <c r="KFP101" s="67"/>
      <c r="KFQ101" s="67"/>
      <c r="KFR101" s="67"/>
      <c r="KFS101" s="67"/>
      <c r="KFT101" s="67"/>
      <c r="KFU101" s="67"/>
      <c r="KFV101" s="67"/>
      <c r="KFW101" s="67"/>
      <c r="KFX101" s="67"/>
      <c r="KFY101" s="67"/>
      <c r="KFZ101" s="67"/>
      <c r="KGA101" s="67"/>
      <c r="KGB101" s="67"/>
      <c r="KGC101" s="67"/>
      <c r="KGD101" s="67"/>
      <c r="KGE101" s="67"/>
      <c r="KGF101" s="67"/>
      <c r="KGG101" s="67"/>
      <c r="KGH101" s="67"/>
      <c r="KGI101" s="67"/>
      <c r="KGJ101" s="67"/>
      <c r="KGK101" s="67"/>
      <c r="KGL101" s="67"/>
      <c r="KGM101" s="67"/>
      <c r="KGN101" s="67"/>
      <c r="KGO101" s="67"/>
      <c r="KGP101" s="67"/>
      <c r="KGQ101" s="67"/>
      <c r="KGR101" s="67"/>
      <c r="KGS101" s="67"/>
      <c r="KGT101" s="67"/>
      <c r="KGU101" s="67"/>
      <c r="KGV101" s="67"/>
      <c r="KGW101" s="67"/>
      <c r="KGX101" s="67"/>
      <c r="KGY101" s="67"/>
      <c r="KGZ101" s="67"/>
      <c r="KHA101" s="67"/>
      <c r="KHB101" s="67"/>
      <c r="KHC101" s="67"/>
      <c r="KHD101" s="67"/>
      <c r="KHE101" s="67"/>
      <c r="KHF101" s="67"/>
      <c r="KHG101" s="67"/>
      <c r="KHH101" s="67"/>
      <c r="KHI101" s="67"/>
      <c r="KHJ101" s="67"/>
      <c r="KHK101" s="67"/>
      <c r="KHL101" s="67"/>
      <c r="KHM101" s="67"/>
      <c r="KHN101" s="67"/>
      <c r="KHO101" s="67"/>
      <c r="KHP101" s="67"/>
      <c r="KHQ101" s="67"/>
      <c r="KHR101" s="67"/>
      <c r="KHS101" s="67"/>
      <c r="KHT101" s="67"/>
      <c r="KHU101" s="67"/>
      <c r="KHV101" s="67"/>
      <c r="KHW101" s="67"/>
      <c r="KHX101" s="67"/>
      <c r="KHY101" s="67"/>
      <c r="KHZ101" s="67"/>
      <c r="KIA101" s="67"/>
      <c r="KIB101" s="67"/>
      <c r="KIC101" s="67"/>
      <c r="KID101" s="67"/>
      <c r="KIE101" s="67"/>
      <c r="KIF101" s="67"/>
      <c r="KIG101" s="67"/>
      <c r="KIH101" s="67"/>
      <c r="KII101" s="67"/>
      <c r="KIJ101" s="67"/>
      <c r="KIK101" s="67"/>
      <c r="KIL101" s="67"/>
      <c r="KIM101" s="67"/>
      <c r="KIN101" s="67"/>
      <c r="KIO101" s="67"/>
      <c r="KIP101" s="67"/>
      <c r="KIQ101" s="67"/>
      <c r="KIR101" s="67"/>
      <c r="KIS101" s="67"/>
      <c r="KIT101" s="67"/>
      <c r="KIU101" s="67"/>
      <c r="KIV101" s="67"/>
      <c r="KIW101" s="67"/>
      <c r="KIX101" s="67"/>
      <c r="KIY101" s="67"/>
      <c r="KIZ101" s="67"/>
      <c r="KJA101" s="67"/>
      <c r="KJB101" s="67"/>
      <c r="KJC101" s="67"/>
      <c r="KJD101" s="67"/>
      <c r="KJE101" s="67"/>
      <c r="KJF101" s="67"/>
      <c r="KJG101" s="67"/>
      <c r="KJH101" s="67"/>
      <c r="KJI101" s="67"/>
      <c r="KJJ101" s="67"/>
      <c r="KJK101" s="67"/>
      <c r="KJL101" s="67"/>
      <c r="KJM101" s="67"/>
      <c r="KJN101" s="67"/>
      <c r="KJO101" s="67"/>
      <c r="KJP101" s="67"/>
      <c r="KJQ101" s="67"/>
      <c r="KJR101" s="67"/>
      <c r="KJS101" s="67"/>
      <c r="KJT101" s="67"/>
      <c r="KJU101" s="67"/>
      <c r="KJV101" s="67"/>
      <c r="KJW101" s="67"/>
      <c r="KJX101" s="67"/>
      <c r="KJY101" s="67"/>
      <c r="KJZ101" s="67"/>
      <c r="KKA101" s="67"/>
      <c r="KKB101" s="67"/>
      <c r="KKC101" s="67"/>
      <c r="KKD101" s="67"/>
      <c r="KKE101" s="67"/>
      <c r="KKF101" s="67"/>
      <c r="KKG101" s="67"/>
      <c r="KKH101" s="67"/>
      <c r="KKI101" s="67"/>
      <c r="KKJ101" s="67"/>
      <c r="KKK101" s="67"/>
      <c r="KKL101" s="67"/>
      <c r="KKM101" s="67"/>
      <c r="KKN101" s="67"/>
      <c r="KKO101" s="67"/>
      <c r="KKP101" s="67"/>
      <c r="KKQ101" s="67"/>
      <c r="KKR101" s="67"/>
      <c r="KKS101" s="67"/>
      <c r="KKT101" s="67"/>
      <c r="KKU101" s="67"/>
      <c r="KKV101" s="67"/>
      <c r="KKW101" s="67"/>
      <c r="KKX101" s="67"/>
      <c r="KKY101" s="67"/>
      <c r="KKZ101" s="67"/>
      <c r="KLA101" s="67"/>
      <c r="KLB101" s="67"/>
      <c r="KLC101" s="67"/>
      <c r="KLD101" s="67"/>
      <c r="KLE101" s="67"/>
      <c r="KLF101" s="67"/>
      <c r="KLG101" s="67"/>
      <c r="KLH101" s="67"/>
      <c r="KLI101" s="67"/>
      <c r="KLJ101" s="67"/>
      <c r="KLK101" s="67"/>
      <c r="KLL101" s="67"/>
      <c r="KLM101" s="67"/>
      <c r="KLN101" s="67"/>
      <c r="KLO101" s="67"/>
      <c r="KLP101" s="67"/>
      <c r="KLQ101" s="67"/>
      <c r="KLR101" s="67"/>
      <c r="KLS101" s="67"/>
      <c r="KLT101" s="67"/>
      <c r="KLU101" s="67"/>
      <c r="KLV101" s="67"/>
      <c r="KLW101" s="67"/>
      <c r="KLX101" s="67"/>
      <c r="KLY101" s="67"/>
      <c r="KLZ101" s="67"/>
      <c r="KMA101" s="67"/>
      <c r="KMB101" s="67"/>
      <c r="KMC101" s="67"/>
      <c r="KMD101" s="67"/>
      <c r="KME101" s="67"/>
      <c r="KMF101" s="67"/>
      <c r="KMG101" s="67"/>
      <c r="KMH101" s="67"/>
      <c r="KMI101" s="67"/>
      <c r="KMJ101" s="67"/>
      <c r="KMK101" s="67"/>
      <c r="KML101" s="67"/>
      <c r="KMM101" s="67"/>
      <c r="KMN101" s="67"/>
      <c r="KMO101" s="67"/>
      <c r="KMP101" s="67"/>
      <c r="KMQ101" s="67"/>
      <c r="KMR101" s="67"/>
      <c r="KMS101" s="67"/>
      <c r="KMT101" s="67"/>
      <c r="KMU101" s="67"/>
      <c r="KMV101" s="67"/>
      <c r="KMW101" s="67"/>
      <c r="KMX101" s="67"/>
      <c r="KMY101" s="67"/>
      <c r="KMZ101" s="67"/>
      <c r="KNA101" s="67"/>
      <c r="KNB101" s="67"/>
      <c r="KNC101" s="67"/>
      <c r="KND101" s="67"/>
      <c r="KNE101" s="67"/>
      <c r="KNF101" s="67"/>
      <c r="KNG101" s="67"/>
      <c r="KNH101" s="67"/>
      <c r="KNI101" s="67"/>
      <c r="KNJ101" s="67"/>
      <c r="KNK101" s="67"/>
      <c r="KNL101" s="67"/>
      <c r="KNM101" s="67"/>
      <c r="KNN101" s="67"/>
      <c r="KNO101" s="67"/>
      <c r="KNP101" s="67"/>
      <c r="KNQ101" s="67"/>
      <c r="KNR101" s="67"/>
      <c r="KNS101" s="67"/>
      <c r="KNT101" s="67"/>
      <c r="KNU101" s="67"/>
      <c r="KNV101" s="67"/>
      <c r="KNW101" s="67"/>
      <c r="KNX101" s="67"/>
      <c r="KNY101" s="67"/>
      <c r="KNZ101" s="67"/>
      <c r="KOA101" s="67"/>
      <c r="KOB101" s="67"/>
      <c r="KOC101" s="67"/>
      <c r="KOD101" s="67"/>
      <c r="KOE101" s="67"/>
      <c r="KOF101" s="67"/>
      <c r="KOG101" s="67"/>
      <c r="KOH101" s="67"/>
      <c r="KOI101" s="67"/>
      <c r="KOJ101" s="67"/>
      <c r="KOK101" s="67"/>
      <c r="KOL101" s="67"/>
      <c r="KOM101" s="67"/>
      <c r="KON101" s="67"/>
      <c r="KOO101" s="67"/>
      <c r="KOP101" s="67"/>
      <c r="KOQ101" s="67"/>
      <c r="KOR101" s="67"/>
      <c r="KOS101" s="67"/>
      <c r="KOT101" s="67"/>
      <c r="KOU101" s="67"/>
      <c r="KOV101" s="67"/>
      <c r="KOW101" s="67"/>
      <c r="KOX101" s="67"/>
      <c r="KOY101" s="67"/>
      <c r="KOZ101" s="67"/>
      <c r="KPA101" s="67"/>
      <c r="KPB101" s="67"/>
      <c r="KPC101" s="67"/>
      <c r="KPD101" s="67"/>
      <c r="KPE101" s="67"/>
      <c r="KPF101" s="67"/>
      <c r="KPG101" s="67"/>
      <c r="KPH101" s="67"/>
      <c r="KPI101" s="67"/>
      <c r="KPJ101" s="67"/>
      <c r="KPK101" s="67"/>
      <c r="KPL101" s="67"/>
      <c r="KPM101" s="67"/>
      <c r="KPN101" s="67"/>
      <c r="KPO101" s="67"/>
      <c r="KPP101" s="67"/>
      <c r="KPQ101" s="67"/>
      <c r="KPR101" s="67"/>
      <c r="KPS101" s="67"/>
      <c r="KPT101" s="67"/>
      <c r="KPU101" s="67"/>
      <c r="KPV101" s="67"/>
      <c r="KPW101" s="67"/>
      <c r="KPX101" s="67"/>
      <c r="KPY101" s="67"/>
      <c r="KPZ101" s="67"/>
      <c r="KQA101" s="67"/>
      <c r="KQB101" s="67"/>
      <c r="KQC101" s="67"/>
      <c r="KQD101" s="67"/>
      <c r="KQE101" s="67"/>
      <c r="KQF101" s="67"/>
      <c r="KQG101" s="67"/>
      <c r="KQH101" s="67"/>
      <c r="KQI101" s="67"/>
      <c r="KQJ101" s="67"/>
      <c r="KQK101" s="67"/>
      <c r="KQL101" s="67"/>
      <c r="KQM101" s="67"/>
      <c r="KQN101" s="67"/>
      <c r="KQO101" s="67"/>
      <c r="KQP101" s="67"/>
      <c r="KQQ101" s="67"/>
      <c r="KQR101" s="67"/>
      <c r="KQS101" s="67"/>
      <c r="KQT101" s="67"/>
      <c r="KQU101" s="67"/>
      <c r="KQV101" s="67"/>
      <c r="KQW101" s="67"/>
      <c r="KQX101" s="67"/>
      <c r="KQY101" s="67"/>
      <c r="KQZ101" s="67"/>
      <c r="KRA101" s="67"/>
      <c r="KRB101" s="67"/>
      <c r="KRC101" s="67"/>
      <c r="KRD101" s="67"/>
      <c r="KRE101" s="67"/>
      <c r="KRF101" s="67"/>
      <c r="KRG101" s="67"/>
      <c r="KRH101" s="67"/>
      <c r="KRI101" s="67"/>
      <c r="KRJ101" s="67"/>
      <c r="KRK101" s="67"/>
      <c r="KRL101" s="67"/>
      <c r="KRM101" s="67"/>
      <c r="KRN101" s="67"/>
      <c r="KRO101" s="67"/>
      <c r="KRP101" s="67"/>
      <c r="KRQ101" s="67"/>
      <c r="KRR101" s="67"/>
      <c r="KRS101" s="67"/>
      <c r="KRT101" s="67"/>
      <c r="KRU101" s="67"/>
      <c r="KRV101" s="67"/>
      <c r="KRW101" s="67"/>
      <c r="KRX101" s="67"/>
      <c r="KRY101" s="67"/>
      <c r="KRZ101" s="67"/>
      <c r="KSA101" s="67"/>
      <c r="KSB101" s="67"/>
      <c r="KSC101" s="67"/>
      <c r="KSD101" s="67"/>
      <c r="KSE101" s="67"/>
      <c r="KSF101" s="67"/>
      <c r="KSG101" s="67"/>
      <c r="KSH101" s="67"/>
      <c r="KSI101" s="67"/>
      <c r="KSJ101" s="67"/>
      <c r="KSK101" s="67"/>
      <c r="KSL101" s="67"/>
      <c r="KSM101" s="67"/>
      <c r="KSN101" s="67"/>
      <c r="KSO101" s="67"/>
      <c r="KSP101" s="67"/>
      <c r="KSQ101" s="67"/>
      <c r="KSR101" s="67"/>
      <c r="KSS101" s="67"/>
      <c r="KST101" s="67"/>
      <c r="KSU101" s="67"/>
      <c r="KSV101" s="67"/>
      <c r="KSW101" s="67"/>
      <c r="KSX101" s="67"/>
      <c r="KSY101" s="67"/>
      <c r="KSZ101" s="67"/>
      <c r="KTA101" s="67"/>
      <c r="KTB101" s="67"/>
      <c r="KTC101" s="67"/>
      <c r="KTD101" s="67"/>
      <c r="KTE101" s="67"/>
      <c r="KTF101" s="67"/>
      <c r="KTG101" s="67"/>
      <c r="KTH101" s="67"/>
      <c r="KTI101" s="67"/>
      <c r="KTJ101" s="67"/>
      <c r="KTK101" s="67"/>
      <c r="KTL101" s="67"/>
      <c r="KTM101" s="67"/>
      <c r="KTN101" s="67"/>
      <c r="KTO101" s="67"/>
      <c r="KTP101" s="67"/>
      <c r="KTQ101" s="67"/>
      <c r="KTR101" s="67"/>
      <c r="KTS101" s="67"/>
      <c r="KTT101" s="67"/>
      <c r="KTU101" s="67"/>
      <c r="KTV101" s="67"/>
      <c r="KTW101" s="67"/>
      <c r="KTX101" s="67"/>
      <c r="KTY101" s="67"/>
      <c r="KTZ101" s="67"/>
      <c r="KUA101" s="67"/>
      <c r="KUB101" s="67"/>
      <c r="KUC101" s="67"/>
      <c r="KUD101" s="67"/>
      <c r="KUE101" s="67"/>
      <c r="KUF101" s="67"/>
      <c r="KUG101" s="67"/>
      <c r="KUH101" s="67"/>
      <c r="KUI101" s="67"/>
      <c r="KUJ101" s="67"/>
      <c r="KUK101" s="67"/>
      <c r="KUL101" s="67"/>
      <c r="KUM101" s="67"/>
      <c r="KUN101" s="67"/>
      <c r="KUO101" s="67"/>
      <c r="KUP101" s="67"/>
      <c r="KUQ101" s="67"/>
      <c r="KUR101" s="67"/>
      <c r="KUS101" s="67"/>
      <c r="KUT101" s="67"/>
      <c r="KUU101" s="67"/>
      <c r="KUV101" s="67"/>
      <c r="KUW101" s="67"/>
      <c r="KUX101" s="67"/>
      <c r="KUY101" s="67"/>
      <c r="KUZ101" s="67"/>
      <c r="KVA101" s="67"/>
      <c r="KVB101" s="67"/>
      <c r="KVC101" s="67"/>
      <c r="KVD101" s="67"/>
      <c r="KVE101" s="67"/>
      <c r="KVF101" s="67"/>
      <c r="KVG101" s="67"/>
      <c r="KVH101" s="67"/>
      <c r="KVI101" s="67"/>
      <c r="KVJ101" s="67"/>
      <c r="KVK101" s="67"/>
      <c r="KVL101" s="67"/>
      <c r="KVM101" s="67"/>
      <c r="KVN101" s="67"/>
      <c r="KVO101" s="67"/>
      <c r="KVP101" s="67"/>
      <c r="KVQ101" s="67"/>
      <c r="KVR101" s="67"/>
      <c r="KVS101" s="67"/>
      <c r="KVT101" s="67"/>
      <c r="KVU101" s="67"/>
      <c r="KVV101" s="67"/>
      <c r="KVW101" s="67"/>
      <c r="KVX101" s="67"/>
      <c r="KVY101" s="67"/>
      <c r="KVZ101" s="67"/>
      <c r="KWA101" s="67"/>
      <c r="KWB101" s="67"/>
      <c r="KWC101" s="67"/>
      <c r="KWD101" s="67"/>
      <c r="KWE101" s="67"/>
      <c r="KWF101" s="67"/>
      <c r="KWG101" s="67"/>
      <c r="KWH101" s="67"/>
      <c r="KWI101" s="67"/>
      <c r="KWJ101" s="67"/>
      <c r="KWK101" s="67"/>
      <c r="KWL101" s="67"/>
      <c r="KWM101" s="67"/>
      <c r="KWN101" s="67"/>
      <c r="KWO101" s="67"/>
      <c r="KWP101" s="67"/>
      <c r="KWQ101" s="67"/>
      <c r="KWR101" s="67"/>
      <c r="KWS101" s="67"/>
      <c r="KWT101" s="67"/>
      <c r="KWU101" s="67"/>
      <c r="KWV101" s="67"/>
      <c r="KWW101" s="67"/>
      <c r="KWX101" s="67"/>
      <c r="KWY101" s="67"/>
      <c r="KWZ101" s="67"/>
      <c r="KXA101" s="67"/>
      <c r="KXB101" s="67"/>
      <c r="KXC101" s="67"/>
      <c r="KXD101" s="67"/>
      <c r="KXE101" s="67"/>
      <c r="KXF101" s="67"/>
      <c r="KXG101" s="67"/>
      <c r="KXH101" s="67"/>
      <c r="KXI101" s="67"/>
      <c r="KXJ101" s="67"/>
      <c r="KXK101" s="67"/>
      <c r="KXL101" s="67"/>
      <c r="KXM101" s="67"/>
      <c r="KXN101" s="67"/>
      <c r="KXO101" s="67"/>
      <c r="KXP101" s="67"/>
      <c r="KXQ101" s="67"/>
      <c r="KXR101" s="67"/>
      <c r="KXS101" s="67"/>
      <c r="KXT101" s="67"/>
      <c r="KXU101" s="67"/>
      <c r="KXV101" s="67"/>
      <c r="KXW101" s="67"/>
      <c r="KXX101" s="67"/>
      <c r="KXY101" s="67"/>
      <c r="KXZ101" s="67"/>
      <c r="KYA101" s="67"/>
      <c r="KYB101" s="67"/>
      <c r="KYC101" s="67"/>
      <c r="KYD101" s="67"/>
      <c r="KYE101" s="67"/>
      <c r="KYF101" s="67"/>
      <c r="KYG101" s="67"/>
      <c r="KYH101" s="67"/>
      <c r="KYI101" s="67"/>
      <c r="KYJ101" s="67"/>
      <c r="KYK101" s="67"/>
      <c r="KYL101" s="67"/>
      <c r="KYM101" s="67"/>
      <c r="KYN101" s="67"/>
      <c r="KYO101" s="67"/>
      <c r="KYP101" s="67"/>
      <c r="KYQ101" s="67"/>
      <c r="KYR101" s="67"/>
      <c r="KYS101" s="67"/>
      <c r="KYT101" s="67"/>
      <c r="KYU101" s="67"/>
      <c r="KYV101" s="67"/>
      <c r="KYW101" s="67"/>
      <c r="KYX101" s="67"/>
      <c r="KYY101" s="67"/>
      <c r="KYZ101" s="67"/>
      <c r="KZA101" s="67"/>
      <c r="KZB101" s="67"/>
      <c r="KZC101" s="67"/>
      <c r="KZD101" s="67"/>
      <c r="KZE101" s="67"/>
      <c r="KZF101" s="67"/>
      <c r="KZG101" s="67"/>
      <c r="KZH101" s="67"/>
      <c r="KZI101" s="67"/>
      <c r="KZJ101" s="67"/>
      <c r="KZK101" s="67"/>
      <c r="KZL101" s="67"/>
      <c r="KZM101" s="67"/>
      <c r="KZN101" s="67"/>
      <c r="KZO101" s="67"/>
      <c r="KZP101" s="67"/>
      <c r="KZQ101" s="67"/>
      <c r="KZR101" s="67"/>
      <c r="KZS101" s="67"/>
      <c r="KZT101" s="67"/>
      <c r="KZU101" s="67"/>
      <c r="KZV101" s="67"/>
      <c r="KZW101" s="67"/>
      <c r="KZX101" s="67"/>
      <c r="KZY101" s="67"/>
      <c r="KZZ101" s="67"/>
      <c r="LAA101" s="67"/>
      <c r="LAB101" s="67"/>
      <c r="LAC101" s="67"/>
      <c r="LAD101" s="67"/>
      <c r="LAE101" s="67"/>
      <c r="LAF101" s="67"/>
      <c r="LAG101" s="67"/>
      <c r="LAH101" s="67"/>
      <c r="LAI101" s="67"/>
      <c r="LAJ101" s="67"/>
      <c r="LAK101" s="67"/>
      <c r="LAL101" s="67"/>
      <c r="LAM101" s="67"/>
      <c r="LAN101" s="67"/>
      <c r="LAO101" s="67"/>
      <c r="LAP101" s="67"/>
      <c r="LAQ101" s="67"/>
      <c r="LAR101" s="67"/>
      <c r="LAS101" s="67"/>
      <c r="LAT101" s="67"/>
      <c r="LAU101" s="67"/>
      <c r="LAV101" s="67"/>
      <c r="LAW101" s="67"/>
      <c r="LAX101" s="67"/>
      <c r="LAY101" s="67"/>
      <c r="LAZ101" s="67"/>
      <c r="LBA101" s="67"/>
      <c r="LBB101" s="67"/>
      <c r="LBC101" s="67"/>
      <c r="LBD101" s="67"/>
      <c r="LBE101" s="67"/>
      <c r="LBF101" s="67"/>
      <c r="LBG101" s="67"/>
      <c r="LBH101" s="67"/>
      <c r="LBI101" s="67"/>
      <c r="LBJ101" s="67"/>
      <c r="LBK101" s="67"/>
      <c r="LBL101" s="67"/>
      <c r="LBM101" s="67"/>
      <c r="LBN101" s="67"/>
      <c r="LBO101" s="67"/>
      <c r="LBP101" s="67"/>
      <c r="LBQ101" s="67"/>
      <c r="LBR101" s="67"/>
      <c r="LBS101" s="67"/>
      <c r="LBT101" s="67"/>
      <c r="LBU101" s="67"/>
      <c r="LBV101" s="67"/>
      <c r="LBW101" s="67"/>
      <c r="LBX101" s="67"/>
      <c r="LBY101" s="67"/>
      <c r="LBZ101" s="67"/>
      <c r="LCA101" s="67"/>
      <c r="LCB101" s="67"/>
      <c r="LCC101" s="67"/>
      <c r="LCD101" s="67"/>
      <c r="LCE101" s="67"/>
      <c r="LCF101" s="67"/>
      <c r="LCG101" s="67"/>
      <c r="LCH101" s="67"/>
      <c r="LCI101" s="67"/>
      <c r="LCJ101" s="67"/>
      <c r="LCK101" s="67"/>
      <c r="LCL101" s="67"/>
      <c r="LCM101" s="67"/>
      <c r="LCN101" s="67"/>
      <c r="LCO101" s="67"/>
      <c r="LCP101" s="67"/>
      <c r="LCQ101" s="67"/>
      <c r="LCR101" s="67"/>
      <c r="LCS101" s="67"/>
      <c r="LCT101" s="67"/>
      <c r="LCU101" s="67"/>
      <c r="LCV101" s="67"/>
      <c r="LCW101" s="67"/>
      <c r="LCX101" s="67"/>
      <c r="LCY101" s="67"/>
      <c r="LCZ101" s="67"/>
      <c r="LDA101" s="67"/>
      <c r="LDB101" s="67"/>
      <c r="LDC101" s="67"/>
      <c r="LDD101" s="67"/>
      <c r="LDE101" s="67"/>
      <c r="LDF101" s="67"/>
      <c r="LDG101" s="67"/>
      <c r="LDH101" s="67"/>
      <c r="LDI101" s="67"/>
      <c r="LDJ101" s="67"/>
      <c r="LDK101" s="67"/>
      <c r="LDL101" s="67"/>
      <c r="LDM101" s="67"/>
      <c r="LDN101" s="67"/>
      <c r="LDO101" s="67"/>
      <c r="LDP101" s="67"/>
      <c r="LDQ101" s="67"/>
      <c r="LDR101" s="67"/>
      <c r="LDS101" s="67"/>
      <c r="LDT101" s="67"/>
      <c r="LDU101" s="67"/>
      <c r="LDV101" s="67"/>
      <c r="LDW101" s="67"/>
      <c r="LDX101" s="67"/>
      <c r="LDY101" s="67"/>
      <c r="LDZ101" s="67"/>
      <c r="LEA101" s="67"/>
      <c r="LEB101" s="67"/>
      <c r="LEC101" s="67"/>
      <c r="LED101" s="67"/>
      <c r="LEE101" s="67"/>
      <c r="LEF101" s="67"/>
      <c r="LEG101" s="67"/>
      <c r="LEH101" s="67"/>
      <c r="LEI101" s="67"/>
      <c r="LEJ101" s="67"/>
      <c r="LEK101" s="67"/>
      <c r="LEL101" s="67"/>
      <c r="LEM101" s="67"/>
      <c r="LEN101" s="67"/>
      <c r="LEO101" s="67"/>
      <c r="LEP101" s="67"/>
      <c r="LEQ101" s="67"/>
      <c r="LER101" s="67"/>
      <c r="LES101" s="67"/>
      <c r="LET101" s="67"/>
      <c r="LEU101" s="67"/>
      <c r="LEV101" s="67"/>
      <c r="LEW101" s="67"/>
      <c r="LEX101" s="67"/>
      <c r="LEY101" s="67"/>
      <c r="LEZ101" s="67"/>
      <c r="LFA101" s="67"/>
      <c r="LFB101" s="67"/>
      <c r="LFC101" s="67"/>
      <c r="LFD101" s="67"/>
      <c r="LFE101" s="67"/>
      <c r="LFF101" s="67"/>
      <c r="LFG101" s="67"/>
      <c r="LFH101" s="67"/>
      <c r="LFI101" s="67"/>
      <c r="LFJ101" s="67"/>
      <c r="LFK101" s="67"/>
      <c r="LFL101" s="67"/>
      <c r="LFM101" s="67"/>
      <c r="LFN101" s="67"/>
      <c r="LFO101" s="67"/>
      <c r="LFP101" s="67"/>
      <c r="LFQ101" s="67"/>
      <c r="LFR101" s="67"/>
      <c r="LFS101" s="67"/>
      <c r="LFT101" s="67"/>
      <c r="LFU101" s="67"/>
      <c r="LFV101" s="67"/>
      <c r="LFW101" s="67"/>
      <c r="LFX101" s="67"/>
      <c r="LFY101" s="67"/>
      <c r="LFZ101" s="67"/>
      <c r="LGA101" s="67"/>
      <c r="LGB101" s="67"/>
      <c r="LGC101" s="67"/>
      <c r="LGD101" s="67"/>
      <c r="LGE101" s="67"/>
      <c r="LGF101" s="67"/>
      <c r="LGG101" s="67"/>
      <c r="LGH101" s="67"/>
      <c r="LGI101" s="67"/>
      <c r="LGJ101" s="67"/>
      <c r="LGK101" s="67"/>
      <c r="LGL101" s="67"/>
      <c r="LGM101" s="67"/>
      <c r="LGN101" s="67"/>
      <c r="LGO101" s="67"/>
      <c r="LGP101" s="67"/>
      <c r="LGQ101" s="67"/>
      <c r="LGR101" s="67"/>
      <c r="LGS101" s="67"/>
      <c r="LGT101" s="67"/>
      <c r="LGU101" s="67"/>
      <c r="LGV101" s="67"/>
      <c r="LGW101" s="67"/>
      <c r="LGX101" s="67"/>
      <c r="LGY101" s="67"/>
      <c r="LGZ101" s="67"/>
      <c r="LHA101" s="67"/>
      <c r="LHB101" s="67"/>
      <c r="LHC101" s="67"/>
      <c r="LHD101" s="67"/>
      <c r="LHE101" s="67"/>
      <c r="LHF101" s="67"/>
      <c r="LHG101" s="67"/>
      <c r="LHH101" s="67"/>
      <c r="LHI101" s="67"/>
      <c r="LHJ101" s="67"/>
      <c r="LHK101" s="67"/>
      <c r="LHL101" s="67"/>
      <c r="LHM101" s="67"/>
      <c r="LHN101" s="67"/>
      <c r="LHO101" s="67"/>
      <c r="LHP101" s="67"/>
      <c r="LHQ101" s="67"/>
      <c r="LHR101" s="67"/>
      <c r="LHS101" s="67"/>
      <c r="LHT101" s="67"/>
      <c r="LHU101" s="67"/>
      <c r="LHV101" s="67"/>
      <c r="LHW101" s="67"/>
      <c r="LHX101" s="67"/>
      <c r="LHY101" s="67"/>
      <c r="LHZ101" s="67"/>
      <c r="LIA101" s="67"/>
      <c r="LIB101" s="67"/>
      <c r="LIC101" s="67"/>
      <c r="LID101" s="67"/>
      <c r="LIE101" s="67"/>
      <c r="LIF101" s="67"/>
      <c r="LIG101" s="67"/>
      <c r="LIH101" s="67"/>
      <c r="LII101" s="67"/>
      <c r="LIJ101" s="67"/>
      <c r="LIK101" s="67"/>
      <c r="LIL101" s="67"/>
      <c r="LIM101" s="67"/>
      <c r="LIN101" s="67"/>
      <c r="LIO101" s="67"/>
      <c r="LIP101" s="67"/>
      <c r="LIQ101" s="67"/>
      <c r="LIR101" s="67"/>
      <c r="LIS101" s="67"/>
      <c r="LIT101" s="67"/>
      <c r="LIU101" s="67"/>
      <c r="LIV101" s="67"/>
      <c r="LIW101" s="67"/>
      <c r="LIX101" s="67"/>
      <c r="LIY101" s="67"/>
      <c r="LIZ101" s="67"/>
      <c r="LJA101" s="67"/>
      <c r="LJB101" s="67"/>
      <c r="LJC101" s="67"/>
      <c r="LJD101" s="67"/>
      <c r="LJE101" s="67"/>
      <c r="LJF101" s="67"/>
      <c r="LJG101" s="67"/>
      <c r="LJH101" s="67"/>
      <c r="LJI101" s="67"/>
      <c r="LJJ101" s="67"/>
      <c r="LJK101" s="67"/>
      <c r="LJL101" s="67"/>
      <c r="LJM101" s="67"/>
      <c r="LJN101" s="67"/>
      <c r="LJO101" s="67"/>
      <c r="LJP101" s="67"/>
      <c r="LJQ101" s="67"/>
      <c r="LJR101" s="67"/>
      <c r="LJS101" s="67"/>
      <c r="LJT101" s="67"/>
      <c r="LJU101" s="67"/>
      <c r="LJV101" s="67"/>
      <c r="LJW101" s="67"/>
      <c r="LJX101" s="67"/>
      <c r="LJY101" s="67"/>
      <c r="LJZ101" s="67"/>
      <c r="LKA101" s="67"/>
      <c r="LKB101" s="67"/>
      <c r="LKC101" s="67"/>
      <c r="LKD101" s="67"/>
      <c r="LKE101" s="67"/>
      <c r="LKF101" s="67"/>
      <c r="LKG101" s="67"/>
      <c r="LKH101" s="67"/>
      <c r="LKI101" s="67"/>
      <c r="LKJ101" s="67"/>
      <c r="LKK101" s="67"/>
      <c r="LKL101" s="67"/>
      <c r="LKM101" s="67"/>
      <c r="LKN101" s="67"/>
      <c r="LKO101" s="67"/>
      <c r="LKP101" s="67"/>
      <c r="LKQ101" s="67"/>
      <c r="LKR101" s="67"/>
      <c r="LKS101" s="67"/>
      <c r="LKT101" s="67"/>
      <c r="LKU101" s="67"/>
      <c r="LKV101" s="67"/>
      <c r="LKW101" s="67"/>
      <c r="LKX101" s="67"/>
      <c r="LKY101" s="67"/>
      <c r="LKZ101" s="67"/>
      <c r="LLA101" s="67"/>
      <c r="LLB101" s="67"/>
      <c r="LLC101" s="67"/>
      <c r="LLD101" s="67"/>
      <c r="LLE101" s="67"/>
      <c r="LLF101" s="67"/>
      <c r="LLG101" s="67"/>
      <c r="LLH101" s="67"/>
      <c r="LLI101" s="67"/>
      <c r="LLJ101" s="67"/>
      <c r="LLK101" s="67"/>
      <c r="LLL101" s="67"/>
      <c r="LLM101" s="67"/>
      <c r="LLN101" s="67"/>
      <c r="LLO101" s="67"/>
      <c r="LLP101" s="67"/>
      <c r="LLQ101" s="67"/>
      <c r="LLR101" s="67"/>
      <c r="LLS101" s="67"/>
      <c r="LLT101" s="67"/>
      <c r="LLU101" s="67"/>
      <c r="LLV101" s="67"/>
      <c r="LLW101" s="67"/>
      <c r="LLX101" s="67"/>
      <c r="LLY101" s="67"/>
      <c r="LLZ101" s="67"/>
      <c r="LMA101" s="67"/>
      <c r="LMB101" s="67"/>
      <c r="LMC101" s="67"/>
      <c r="LMD101" s="67"/>
      <c r="LME101" s="67"/>
      <c r="LMF101" s="67"/>
      <c r="LMG101" s="67"/>
      <c r="LMH101" s="67"/>
      <c r="LMI101" s="67"/>
      <c r="LMJ101" s="67"/>
      <c r="LMK101" s="67"/>
      <c r="LML101" s="67"/>
      <c r="LMM101" s="67"/>
      <c r="LMN101" s="67"/>
      <c r="LMO101" s="67"/>
      <c r="LMP101" s="67"/>
      <c r="LMQ101" s="67"/>
      <c r="LMR101" s="67"/>
      <c r="LMS101" s="67"/>
      <c r="LMT101" s="67"/>
      <c r="LMU101" s="67"/>
      <c r="LMV101" s="67"/>
      <c r="LMW101" s="67"/>
      <c r="LMX101" s="67"/>
      <c r="LMY101" s="67"/>
      <c r="LMZ101" s="67"/>
      <c r="LNA101" s="67"/>
      <c r="LNB101" s="67"/>
      <c r="LNC101" s="67"/>
      <c r="LND101" s="67"/>
      <c r="LNE101" s="67"/>
      <c r="LNF101" s="67"/>
      <c r="LNG101" s="67"/>
      <c r="LNH101" s="67"/>
      <c r="LNI101" s="67"/>
      <c r="LNJ101" s="67"/>
      <c r="LNK101" s="67"/>
      <c r="LNL101" s="67"/>
      <c r="LNM101" s="67"/>
      <c r="LNN101" s="67"/>
      <c r="LNO101" s="67"/>
      <c r="LNP101" s="67"/>
      <c r="LNQ101" s="67"/>
      <c r="LNR101" s="67"/>
      <c r="LNS101" s="67"/>
      <c r="LNT101" s="67"/>
      <c r="LNU101" s="67"/>
      <c r="LNV101" s="67"/>
      <c r="LNW101" s="67"/>
      <c r="LNX101" s="67"/>
      <c r="LNY101" s="67"/>
      <c r="LNZ101" s="67"/>
      <c r="LOA101" s="67"/>
      <c r="LOB101" s="67"/>
      <c r="LOC101" s="67"/>
      <c r="LOD101" s="67"/>
      <c r="LOE101" s="67"/>
      <c r="LOF101" s="67"/>
      <c r="LOG101" s="67"/>
      <c r="LOH101" s="67"/>
      <c r="LOI101" s="67"/>
      <c r="LOJ101" s="67"/>
      <c r="LOK101" s="67"/>
      <c r="LOL101" s="67"/>
      <c r="LOM101" s="67"/>
      <c r="LON101" s="67"/>
      <c r="LOO101" s="67"/>
      <c r="LOP101" s="67"/>
      <c r="LOQ101" s="67"/>
      <c r="LOR101" s="67"/>
      <c r="LOS101" s="67"/>
      <c r="LOT101" s="67"/>
      <c r="LOU101" s="67"/>
      <c r="LOV101" s="67"/>
      <c r="LOW101" s="67"/>
      <c r="LOX101" s="67"/>
      <c r="LOY101" s="67"/>
      <c r="LOZ101" s="67"/>
      <c r="LPA101" s="67"/>
      <c r="LPB101" s="67"/>
      <c r="LPC101" s="67"/>
      <c r="LPD101" s="67"/>
      <c r="LPE101" s="67"/>
      <c r="LPF101" s="67"/>
      <c r="LPG101" s="67"/>
      <c r="LPH101" s="67"/>
      <c r="LPI101" s="67"/>
      <c r="LPJ101" s="67"/>
      <c r="LPK101" s="67"/>
      <c r="LPL101" s="67"/>
      <c r="LPM101" s="67"/>
      <c r="LPN101" s="67"/>
      <c r="LPO101" s="67"/>
      <c r="LPP101" s="67"/>
      <c r="LPQ101" s="67"/>
      <c r="LPR101" s="67"/>
      <c r="LPS101" s="67"/>
      <c r="LPT101" s="67"/>
      <c r="LPU101" s="67"/>
      <c r="LPV101" s="67"/>
      <c r="LPW101" s="67"/>
      <c r="LPX101" s="67"/>
      <c r="LPY101" s="67"/>
      <c r="LPZ101" s="67"/>
      <c r="LQA101" s="67"/>
      <c r="LQB101" s="67"/>
      <c r="LQC101" s="67"/>
      <c r="LQD101" s="67"/>
      <c r="LQE101" s="67"/>
      <c r="LQF101" s="67"/>
      <c r="LQG101" s="67"/>
      <c r="LQH101" s="67"/>
      <c r="LQI101" s="67"/>
      <c r="LQJ101" s="67"/>
      <c r="LQK101" s="67"/>
      <c r="LQL101" s="67"/>
      <c r="LQM101" s="67"/>
      <c r="LQN101" s="67"/>
      <c r="LQO101" s="67"/>
      <c r="LQP101" s="67"/>
      <c r="LQQ101" s="67"/>
      <c r="LQR101" s="67"/>
      <c r="LQS101" s="67"/>
      <c r="LQT101" s="67"/>
      <c r="LQU101" s="67"/>
      <c r="LQV101" s="67"/>
      <c r="LQW101" s="67"/>
      <c r="LQX101" s="67"/>
      <c r="LQY101" s="67"/>
      <c r="LQZ101" s="67"/>
      <c r="LRA101" s="67"/>
      <c r="LRB101" s="67"/>
      <c r="LRC101" s="67"/>
      <c r="LRD101" s="67"/>
      <c r="LRE101" s="67"/>
      <c r="LRF101" s="67"/>
      <c r="LRG101" s="67"/>
      <c r="LRH101" s="67"/>
      <c r="LRI101" s="67"/>
      <c r="LRJ101" s="67"/>
      <c r="LRK101" s="67"/>
      <c r="LRL101" s="67"/>
      <c r="LRM101" s="67"/>
      <c r="LRN101" s="67"/>
      <c r="LRO101" s="67"/>
      <c r="LRP101" s="67"/>
      <c r="LRQ101" s="67"/>
      <c r="LRR101" s="67"/>
      <c r="LRS101" s="67"/>
      <c r="LRT101" s="67"/>
      <c r="LRU101" s="67"/>
      <c r="LRV101" s="67"/>
      <c r="LRW101" s="67"/>
      <c r="LRX101" s="67"/>
      <c r="LRY101" s="67"/>
      <c r="LRZ101" s="67"/>
      <c r="LSA101" s="67"/>
      <c r="LSB101" s="67"/>
      <c r="LSC101" s="67"/>
      <c r="LSD101" s="67"/>
      <c r="LSE101" s="67"/>
      <c r="LSF101" s="67"/>
      <c r="LSG101" s="67"/>
      <c r="LSH101" s="67"/>
      <c r="LSI101" s="67"/>
      <c r="LSJ101" s="67"/>
      <c r="LSK101" s="67"/>
      <c r="LSL101" s="67"/>
      <c r="LSM101" s="67"/>
      <c r="LSN101" s="67"/>
      <c r="LSO101" s="67"/>
      <c r="LSP101" s="67"/>
      <c r="LSQ101" s="67"/>
      <c r="LSR101" s="67"/>
      <c r="LSS101" s="67"/>
      <c r="LST101" s="67"/>
      <c r="LSU101" s="67"/>
      <c r="LSV101" s="67"/>
      <c r="LSW101" s="67"/>
      <c r="LSX101" s="67"/>
      <c r="LSY101" s="67"/>
      <c r="LSZ101" s="67"/>
      <c r="LTA101" s="67"/>
      <c r="LTB101" s="67"/>
      <c r="LTC101" s="67"/>
      <c r="LTD101" s="67"/>
      <c r="LTE101" s="67"/>
      <c r="LTF101" s="67"/>
      <c r="LTG101" s="67"/>
      <c r="LTH101" s="67"/>
      <c r="LTI101" s="67"/>
      <c r="LTJ101" s="67"/>
      <c r="LTK101" s="67"/>
      <c r="LTL101" s="67"/>
      <c r="LTM101" s="67"/>
      <c r="LTN101" s="67"/>
      <c r="LTO101" s="67"/>
      <c r="LTP101" s="67"/>
      <c r="LTQ101" s="67"/>
      <c r="LTR101" s="67"/>
      <c r="LTS101" s="67"/>
      <c r="LTT101" s="67"/>
      <c r="LTU101" s="67"/>
      <c r="LTV101" s="67"/>
      <c r="LTW101" s="67"/>
      <c r="LTX101" s="67"/>
      <c r="LTY101" s="67"/>
      <c r="LTZ101" s="67"/>
      <c r="LUA101" s="67"/>
      <c r="LUB101" s="67"/>
      <c r="LUC101" s="67"/>
      <c r="LUD101" s="67"/>
      <c r="LUE101" s="67"/>
      <c r="LUF101" s="67"/>
      <c r="LUG101" s="67"/>
      <c r="LUH101" s="67"/>
      <c r="LUI101" s="67"/>
      <c r="LUJ101" s="67"/>
      <c r="LUK101" s="67"/>
      <c r="LUL101" s="67"/>
      <c r="LUM101" s="67"/>
      <c r="LUN101" s="67"/>
      <c r="LUO101" s="67"/>
      <c r="LUP101" s="67"/>
      <c r="LUQ101" s="67"/>
      <c r="LUR101" s="67"/>
      <c r="LUS101" s="67"/>
      <c r="LUT101" s="67"/>
      <c r="LUU101" s="67"/>
      <c r="LUV101" s="67"/>
      <c r="LUW101" s="67"/>
      <c r="LUX101" s="67"/>
      <c r="LUY101" s="67"/>
      <c r="LUZ101" s="67"/>
      <c r="LVA101" s="67"/>
      <c r="LVB101" s="67"/>
      <c r="LVC101" s="67"/>
      <c r="LVD101" s="67"/>
      <c r="LVE101" s="67"/>
      <c r="LVF101" s="67"/>
      <c r="LVG101" s="67"/>
      <c r="LVH101" s="67"/>
      <c r="LVI101" s="67"/>
      <c r="LVJ101" s="67"/>
      <c r="LVK101" s="67"/>
      <c r="LVL101" s="67"/>
      <c r="LVM101" s="67"/>
      <c r="LVN101" s="67"/>
      <c r="LVO101" s="67"/>
      <c r="LVP101" s="67"/>
      <c r="LVQ101" s="67"/>
      <c r="LVR101" s="67"/>
      <c r="LVS101" s="67"/>
      <c r="LVT101" s="67"/>
      <c r="LVU101" s="67"/>
      <c r="LVV101" s="67"/>
      <c r="LVW101" s="67"/>
      <c r="LVX101" s="67"/>
      <c r="LVY101" s="67"/>
      <c r="LVZ101" s="67"/>
      <c r="LWA101" s="67"/>
      <c r="LWB101" s="67"/>
      <c r="LWC101" s="67"/>
      <c r="LWD101" s="67"/>
      <c r="LWE101" s="67"/>
      <c r="LWF101" s="67"/>
      <c r="LWG101" s="67"/>
      <c r="LWH101" s="67"/>
      <c r="LWI101" s="67"/>
      <c r="LWJ101" s="67"/>
      <c r="LWK101" s="67"/>
      <c r="LWL101" s="67"/>
      <c r="LWM101" s="67"/>
      <c r="LWN101" s="67"/>
      <c r="LWO101" s="67"/>
      <c r="LWP101" s="67"/>
      <c r="LWQ101" s="67"/>
      <c r="LWR101" s="67"/>
      <c r="LWS101" s="67"/>
      <c r="LWT101" s="67"/>
      <c r="LWU101" s="67"/>
      <c r="LWV101" s="67"/>
      <c r="LWW101" s="67"/>
      <c r="LWX101" s="67"/>
      <c r="LWY101" s="67"/>
      <c r="LWZ101" s="67"/>
      <c r="LXA101" s="67"/>
      <c r="LXB101" s="67"/>
      <c r="LXC101" s="67"/>
      <c r="LXD101" s="67"/>
      <c r="LXE101" s="67"/>
      <c r="LXF101" s="67"/>
      <c r="LXG101" s="67"/>
      <c r="LXH101" s="67"/>
      <c r="LXI101" s="67"/>
      <c r="LXJ101" s="67"/>
      <c r="LXK101" s="67"/>
      <c r="LXL101" s="67"/>
      <c r="LXM101" s="67"/>
      <c r="LXN101" s="67"/>
      <c r="LXO101" s="67"/>
      <c r="LXP101" s="67"/>
      <c r="LXQ101" s="67"/>
      <c r="LXR101" s="67"/>
      <c r="LXS101" s="67"/>
      <c r="LXT101" s="67"/>
      <c r="LXU101" s="67"/>
      <c r="LXV101" s="67"/>
      <c r="LXW101" s="67"/>
      <c r="LXX101" s="67"/>
      <c r="LXY101" s="67"/>
      <c r="LXZ101" s="67"/>
      <c r="LYA101" s="67"/>
      <c r="LYB101" s="67"/>
      <c r="LYC101" s="67"/>
      <c r="LYD101" s="67"/>
      <c r="LYE101" s="67"/>
      <c r="LYF101" s="67"/>
      <c r="LYG101" s="67"/>
      <c r="LYH101" s="67"/>
      <c r="LYI101" s="67"/>
      <c r="LYJ101" s="67"/>
      <c r="LYK101" s="67"/>
      <c r="LYL101" s="67"/>
      <c r="LYM101" s="67"/>
      <c r="LYN101" s="67"/>
      <c r="LYO101" s="67"/>
      <c r="LYP101" s="67"/>
      <c r="LYQ101" s="67"/>
      <c r="LYR101" s="67"/>
      <c r="LYS101" s="67"/>
      <c r="LYT101" s="67"/>
      <c r="LYU101" s="67"/>
      <c r="LYV101" s="67"/>
      <c r="LYW101" s="67"/>
      <c r="LYX101" s="67"/>
      <c r="LYY101" s="67"/>
      <c r="LYZ101" s="67"/>
      <c r="LZA101" s="67"/>
      <c r="LZB101" s="67"/>
      <c r="LZC101" s="67"/>
      <c r="LZD101" s="67"/>
      <c r="LZE101" s="67"/>
      <c r="LZF101" s="67"/>
      <c r="LZG101" s="67"/>
      <c r="LZH101" s="67"/>
      <c r="LZI101" s="67"/>
      <c r="LZJ101" s="67"/>
      <c r="LZK101" s="67"/>
      <c r="LZL101" s="67"/>
      <c r="LZM101" s="67"/>
      <c r="LZN101" s="67"/>
      <c r="LZO101" s="67"/>
      <c r="LZP101" s="67"/>
      <c r="LZQ101" s="67"/>
      <c r="LZR101" s="67"/>
      <c r="LZS101" s="67"/>
      <c r="LZT101" s="67"/>
      <c r="LZU101" s="67"/>
      <c r="LZV101" s="67"/>
      <c r="LZW101" s="67"/>
      <c r="LZX101" s="67"/>
      <c r="LZY101" s="67"/>
      <c r="LZZ101" s="67"/>
      <c r="MAA101" s="67"/>
      <c r="MAB101" s="67"/>
      <c r="MAC101" s="67"/>
      <c r="MAD101" s="67"/>
      <c r="MAE101" s="67"/>
      <c r="MAF101" s="67"/>
      <c r="MAG101" s="67"/>
      <c r="MAH101" s="67"/>
      <c r="MAI101" s="67"/>
      <c r="MAJ101" s="67"/>
      <c r="MAK101" s="67"/>
      <c r="MAL101" s="67"/>
      <c r="MAM101" s="67"/>
      <c r="MAN101" s="67"/>
      <c r="MAO101" s="67"/>
      <c r="MAP101" s="67"/>
      <c r="MAQ101" s="67"/>
      <c r="MAR101" s="67"/>
      <c r="MAS101" s="67"/>
      <c r="MAT101" s="67"/>
      <c r="MAU101" s="67"/>
      <c r="MAV101" s="67"/>
      <c r="MAW101" s="67"/>
      <c r="MAX101" s="67"/>
      <c r="MAY101" s="67"/>
      <c r="MAZ101" s="67"/>
      <c r="MBA101" s="67"/>
      <c r="MBB101" s="67"/>
      <c r="MBC101" s="67"/>
      <c r="MBD101" s="67"/>
      <c r="MBE101" s="67"/>
      <c r="MBF101" s="67"/>
      <c r="MBG101" s="67"/>
      <c r="MBH101" s="67"/>
      <c r="MBI101" s="67"/>
      <c r="MBJ101" s="67"/>
      <c r="MBK101" s="67"/>
      <c r="MBL101" s="67"/>
      <c r="MBM101" s="67"/>
      <c r="MBN101" s="67"/>
      <c r="MBO101" s="67"/>
      <c r="MBP101" s="67"/>
      <c r="MBQ101" s="67"/>
      <c r="MBR101" s="67"/>
      <c r="MBS101" s="67"/>
      <c r="MBT101" s="67"/>
      <c r="MBU101" s="67"/>
      <c r="MBV101" s="67"/>
      <c r="MBW101" s="67"/>
      <c r="MBX101" s="67"/>
      <c r="MBY101" s="67"/>
      <c r="MBZ101" s="67"/>
      <c r="MCA101" s="67"/>
      <c r="MCB101" s="67"/>
      <c r="MCC101" s="67"/>
      <c r="MCD101" s="67"/>
      <c r="MCE101" s="67"/>
      <c r="MCF101" s="67"/>
      <c r="MCG101" s="67"/>
      <c r="MCH101" s="67"/>
      <c r="MCI101" s="67"/>
      <c r="MCJ101" s="67"/>
      <c r="MCK101" s="67"/>
      <c r="MCL101" s="67"/>
      <c r="MCM101" s="67"/>
      <c r="MCN101" s="67"/>
      <c r="MCO101" s="67"/>
      <c r="MCP101" s="67"/>
      <c r="MCQ101" s="67"/>
      <c r="MCR101" s="67"/>
      <c r="MCS101" s="67"/>
      <c r="MCT101" s="67"/>
      <c r="MCU101" s="67"/>
      <c r="MCV101" s="67"/>
      <c r="MCW101" s="67"/>
      <c r="MCX101" s="67"/>
      <c r="MCY101" s="67"/>
      <c r="MCZ101" s="67"/>
      <c r="MDA101" s="67"/>
      <c r="MDB101" s="67"/>
      <c r="MDC101" s="67"/>
      <c r="MDD101" s="67"/>
      <c r="MDE101" s="67"/>
      <c r="MDF101" s="67"/>
      <c r="MDG101" s="67"/>
      <c r="MDH101" s="67"/>
      <c r="MDI101" s="67"/>
      <c r="MDJ101" s="67"/>
      <c r="MDK101" s="67"/>
      <c r="MDL101" s="67"/>
      <c r="MDM101" s="67"/>
      <c r="MDN101" s="67"/>
      <c r="MDO101" s="67"/>
      <c r="MDP101" s="67"/>
      <c r="MDQ101" s="67"/>
      <c r="MDR101" s="67"/>
      <c r="MDS101" s="67"/>
      <c r="MDT101" s="67"/>
      <c r="MDU101" s="67"/>
      <c r="MDV101" s="67"/>
      <c r="MDW101" s="67"/>
      <c r="MDX101" s="67"/>
      <c r="MDY101" s="67"/>
      <c r="MDZ101" s="67"/>
      <c r="MEA101" s="67"/>
      <c r="MEB101" s="67"/>
      <c r="MEC101" s="67"/>
      <c r="MED101" s="67"/>
      <c r="MEE101" s="67"/>
      <c r="MEF101" s="67"/>
      <c r="MEG101" s="67"/>
      <c r="MEH101" s="67"/>
      <c r="MEI101" s="67"/>
      <c r="MEJ101" s="67"/>
      <c r="MEK101" s="67"/>
      <c r="MEL101" s="67"/>
      <c r="MEM101" s="67"/>
      <c r="MEN101" s="67"/>
      <c r="MEO101" s="67"/>
      <c r="MEP101" s="67"/>
      <c r="MEQ101" s="67"/>
      <c r="MER101" s="67"/>
      <c r="MES101" s="67"/>
      <c r="MET101" s="67"/>
      <c r="MEU101" s="67"/>
      <c r="MEV101" s="67"/>
      <c r="MEW101" s="67"/>
      <c r="MEX101" s="67"/>
      <c r="MEY101" s="67"/>
      <c r="MEZ101" s="67"/>
      <c r="MFA101" s="67"/>
      <c r="MFB101" s="67"/>
      <c r="MFC101" s="67"/>
      <c r="MFD101" s="67"/>
      <c r="MFE101" s="67"/>
      <c r="MFF101" s="67"/>
      <c r="MFG101" s="67"/>
      <c r="MFH101" s="67"/>
      <c r="MFI101" s="67"/>
      <c r="MFJ101" s="67"/>
      <c r="MFK101" s="67"/>
      <c r="MFL101" s="67"/>
      <c r="MFM101" s="67"/>
      <c r="MFN101" s="67"/>
      <c r="MFO101" s="67"/>
      <c r="MFP101" s="67"/>
      <c r="MFQ101" s="67"/>
      <c r="MFR101" s="67"/>
      <c r="MFS101" s="67"/>
      <c r="MFT101" s="67"/>
      <c r="MFU101" s="67"/>
      <c r="MFV101" s="67"/>
      <c r="MFW101" s="67"/>
      <c r="MFX101" s="67"/>
      <c r="MFY101" s="67"/>
      <c r="MFZ101" s="67"/>
      <c r="MGA101" s="67"/>
      <c r="MGB101" s="67"/>
      <c r="MGC101" s="67"/>
      <c r="MGD101" s="67"/>
      <c r="MGE101" s="67"/>
      <c r="MGF101" s="67"/>
      <c r="MGG101" s="67"/>
      <c r="MGH101" s="67"/>
      <c r="MGI101" s="67"/>
      <c r="MGJ101" s="67"/>
      <c r="MGK101" s="67"/>
      <c r="MGL101" s="67"/>
      <c r="MGM101" s="67"/>
      <c r="MGN101" s="67"/>
      <c r="MGO101" s="67"/>
      <c r="MGP101" s="67"/>
      <c r="MGQ101" s="67"/>
      <c r="MGR101" s="67"/>
      <c r="MGS101" s="67"/>
      <c r="MGT101" s="67"/>
      <c r="MGU101" s="67"/>
      <c r="MGV101" s="67"/>
      <c r="MGW101" s="67"/>
      <c r="MGX101" s="67"/>
      <c r="MGY101" s="67"/>
      <c r="MGZ101" s="67"/>
      <c r="MHA101" s="67"/>
      <c r="MHB101" s="67"/>
      <c r="MHC101" s="67"/>
      <c r="MHD101" s="67"/>
      <c r="MHE101" s="67"/>
      <c r="MHF101" s="67"/>
      <c r="MHG101" s="67"/>
      <c r="MHH101" s="67"/>
      <c r="MHI101" s="67"/>
      <c r="MHJ101" s="67"/>
      <c r="MHK101" s="67"/>
      <c r="MHL101" s="67"/>
      <c r="MHM101" s="67"/>
      <c r="MHN101" s="67"/>
      <c r="MHO101" s="67"/>
      <c r="MHP101" s="67"/>
      <c r="MHQ101" s="67"/>
      <c r="MHR101" s="67"/>
      <c r="MHS101" s="67"/>
      <c r="MHT101" s="67"/>
      <c r="MHU101" s="67"/>
      <c r="MHV101" s="67"/>
      <c r="MHW101" s="67"/>
      <c r="MHX101" s="67"/>
      <c r="MHY101" s="67"/>
      <c r="MHZ101" s="67"/>
      <c r="MIA101" s="67"/>
      <c r="MIB101" s="67"/>
      <c r="MIC101" s="67"/>
      <c r="MID101" s="67"/>
      <c r="MIE101" s="67"/>
      <c r="MIF101" s="67"/>
      <c r="MIG101" s="67"/>
      <c r="MIH101" s="67"/>
      <c r="MII101" s="67"/>
      <c r="MIJ101" s="67"/>
      <c r="MIK101" s="67"/>
      <c r="MIL101" s="67"/>
      <c r="MIM101" s="67"/>
      <c r="MIN101" s="67"/>
      <c r="MIO101" s="67"/>
      <c r="MIP101" s="67"/>
      <c r="MIQ101" s="67"/>
      <c r="MIR101" s="67"/>
      <c r="MIS101" s="67"/>
      <c r="MIT101" s="67"/>
      <c r="MIU101" s="67"/>
      <c r="MIV101" s="67"/>
      <c r="MIW101" s="67"/>
      <c r="MIX101" s="67"/>
      <c r="MIY101" s="67"/>
      <c r="MIZ101" s="67"/>
      <c r="MJA101" s="67"/>
      <c r="MJB101" s="67"/>
      <c r="MJC101" s="67"/>
      <c r="MJD101" s="67"/>
      <c r="MJE101" s="67"/>
      <c r="MJF101" s="67"/>
      <c r="MJG101" s="67"/>
      <c r="MJH101" s="67"/>
      <c r="MJI101" s="67"/>
      <c r="MJJ101" s="67"/>
      <c r="MJK101" s="67"/>
      <c r="MJL101" s="67"/>
      <c r="MJM101" s="67"/>
      <c r="MJN101" s="67"/>
      <c r="MJO101" s="67"/>
      <c r="MJP101" s="67"/>
      <c r="MJQ101" s="67"/>
      <c r="MJR101" s="67"/>
      <c r="MJS101" s="67"/>
      <c r="MJT101" s="67"/>
      <c r="MJU101" s="67"/>
      <c r="MJV101" s="67"/>
      <c r="MJW101" s="67"/>
      <c r="MJX101" s="67"/>
      <c r="MJY101" s="67"/>
      <c r="MJZ101" s="67"/>
      <c r="MKA101" s="67"/>
      <c r="MKB101" s="67"/>
      <c r="MKC101" s="67"/>
      <c r="MKD101" s="67"/>
      <c r="MKE101" s="67"/>
      <c r="MKF101" s="67"/>
      <c r="MKG101" s="67"/>
      <c r="MKH101" s="67"/>
      <c r="MKI101" s="67"/>
      <c r="MKJ101" s="67"/>
      <c r="MKK101" s="67"/>
      <c r="MKL101" s="67"/>
      <c r="MKM101" s="67"/>
      <c r="MKN101" s="67"/>
      <c r="MKO101" s="67"/>
      <c r="MKP101" s="67"/>
      <c r="MKQ101" s="67"/>
      <c r="MKR101" s="67"/>
      <c r="MKS101" s="67"/>
      <c r="MKT101" s="67"/>
      <c r="MKU101" s="67"/>
      <c r="MKV101" s="67"/>
      <c r="MKW101" s="67"/>
      <c r="MKX101" s="67"/>
      <c r="MKY101" s="67"/>
      <c r="MKZ101" s="67"/>
      <c r="MLA101" s="67"/>
      <c r="MLB101" s="67"/>
      <c r="MLC101" s="67"/>
      <c r="MLD101" s="67"/>
      <c r="MLE101" s="67"/>
      <c r="MLF101" s="67"/>
      <c r="MLG101" s="67"/>
      <c r="MLH101" s="67"/>
      <c r="MLI101" s="67"/>
      <c r="MLJ101" s="67"/>
      <c r="MLK101" s="67"/>
      <c r="MLL101" s="67"/>
      <c r="MLM101" s="67"/>
      <c r="MLN101" s="67"/>
      <c r="MLO101" s="67"/>
      <c r="MLP101" s="67"/>
      <c r="MLQ101" s="67"/>
      <c r="MLR101" s="67"/>
      <c r="MLS101" s="67"/>
      <c r="MLT101" s="67"/>
      <c r="MLU101" s="67"/>
      <c r="MLV101" s="67"/>
      <c r="MLW101" s="67"/>
      <c r="MLX101" s="67"/>
      <c r="MLY101" s="67"/>
      <c r="MLZ101" s="67"/>
      <c r="MMA101" s="67"/>
      <c r="MMB101" s="67"/>
      <c r="MMC101" s="67"/>
      <c r="MMD101" s="67"/>
      <c r="MME101" s="67"/>
      <c r="MMF101" s="67"/>
      <c r="MMG101" s="67"/>
      <c r="MMH101" s="67"/>
      <c r="MMI101" s="67"/>
      <c r="MMJ101" s="67"/>
      <c r="MMK101" s="67"/>
      <c r="MML101" s="67"/>
      <c r="MMM101" s="67"/>
      <c r="MMN101" s="67"/>
      <c r="MMO101" s="67"/>
      <c r="MMP101" s="67"/>
      <c r="MMQ101" s="67"/>
      <c r="MMR101" s="67"/>
      <c r="MMS101" s="67"/>
      <c r="MMT101" s="67"/>
      <c r="MMU101" s="67"/>
      <c r="MMV101" s="67"/>
      <c r="MMW101" s="67"/>
      <c r="MMX101" s="67"/>
      <c r="MMY101" s="67"/>
      <c r="MMZ101" s="67"/>
      <c r="MNA101" s="67"/>
      <c r="MNB101" s="67"/>
      <c r="MNC101" s="67"/>
      <c r="MND101" s="67"/>
      <c r="MNE101" s="67"/>
      <c r="MNF101" s="67"/>
      <c r="MNG101" s="67"/>
      <c r="MNH101" s="67"/>
      <c r="MNI101" s="67"/>
      <c r="MNJ101" s="67"/>
      <c r="MNK101" s="67"/>
      <c r="MNL101" s="67"/>
      <c r="MNM101" s="67"/>
      <c r="MNN101" s="67"/>
      <c r="MNO101" s="67"/>
      <c r="MNP101" s="67"/>
      <c r="MNQ101" s="67"/>
      <c r="MNR101" s="67"/>
      <c r="MNS101" s="67"/>
      <c r="MNT101" s="67"/>
      <c r="MNU101" s="67"/>
      <c r="MNV101" s="67"/>
      <c r="MNW101" s="67"/>
      <c r="MNX101" s="67"/>
      <c r="MNY101" s="67"/>
      <c r="MNZ101" s="67"/>
      <c r="MOA101" s="67"/>
      <c r="MOB101" s="67"/>
      <c r="MOC101" s="67"/>
      <c r="MOD101" s="67"/>
      <c r="MOE101" s="67"/>
      <c r="MOF101" s="67"/>
      <c r="MOG101" s="67"/>
      <c r="MOH101" s="67"/>
      <c r="MOI101" s="67"/>
      <c r="MOJ101" s="67"/>
      <c r="MOK101" s="67"/>
      <c r="MOL101" s="67"/>
      <c r="MOM101" s="67"/>
      <c r="MON101" s="67"/>
      <c r="MOO101" s="67"/>
      <c r="MOP101" s="67"/>
      <c r="MOQ101" s="67"/>
      <c r="MOR101" s="67"/>
      <c r="MOS101" s="67"/>
      <c r="MOT101" s="67"/>
      <c r="MOU101" s="67"/>
      <c r="MOV101" s="67"/>
      <c r="MOW101" s="67"/>
      <c r="MOX101" s="67"/>
      <c r="MOY101" s="67"/>
      <c r="MOZ101" s="67"/>
      <c r="MPA101" s="67"/>
      <c r="MPB101" s="67"/>
      <c r="MPC101" s="67"/>
      <c r="MPD101" s="67"/>
      <c r="MPE101" s="67"/>
      <c r="MPF101" s="67"/>
      <c r="MPG101" s="67"/>
      <c r="MPH101" s="67"/>
      <c r="MPI101" s="67"/>
      <c r="MPJ101" s="67"/>
      <c r="MPK101" s="67"/>
      <c r="MPL101" s="67"/>
      <c r="MPM101" s="67"/>
      <c r="MPN101" s="67"/>
      <c r="MPO101" s="67"/>
      <c r="MPP101" s="67"/>
      <c r="MPQ101" s="67"/>
      <c r="MPR101" s="67"/>
      <c r="MPS101" s="67"/>
      <c r="MPT101" s="67"/>
      <c r="MPU101" s="67"/>
      <c r="MPV101" s="67"/>
      <c r="MPW101" s="67"/>
      <c r="MPX101" s="67"/>
      <c r="MPY101" s="67"/>
      <c r="MPZ101" s="67"/>
      <c r="MQA101" s="67"/>
      <c r="MQB101" s="67"/>
      <c r="MQC101" s="67"/>
      <c r="MQD101" s="67"/>
      <c r="MQE101" s="67"/>
      <c r="MQF101" s="67"/>
      <c r="MQG101" s="67"/>
      <c r="MQH101" s="67"/>
      <c r="MQI101" s="67"/>
      <c r="MQJ101" s="67"/>
      <c r="MQK101" s="67"/>
      <c r="MQL101" s="67"/>
      <c r="MQM101" s="67"/>
      <c r="MQN101" s="67"/>
      <c r="MQO101" s="67"/>
      <c r="MQP101" s="67"/>
      <c r="MQQ101" s="67"/>
      <c r="MQR101" s="67"/>
      <c r="MQS101" s="67"/>
      <c r="MQT101" s="67"/>
      <c r="MQU101" s="67"/>
      <c r="MQV101" s="67"/>
      <c r="MQW101" s="67"/>
      <c r="MQX101" s="67"/>
      <c r="MQY101" s="67"/>
      <c r="MQZ101" s="67"/>
      <c r="MRA101" s="67"/>
      <c r="MRB101" s="67"/>
      <c r="MRC101" s="67"/>
      <c r="MRD101" s="67"/>
      <c r="MRE101" s="67"/>
      <c r="MRF101" s="67"/>
      <c r="MRG101" s="67"/>
      <c r="MRH101" s="67"/>
      <c r="MRI101" s="67"/>
      <c r="MRJ101" s="67"/>
      <c r="MRK101" s="67"/>
      <c r="MRL101" s="67"/>
      <c r="MRM101" s="67"/>
      <c r="MRN101" s="67"/>
      <c r="MRO101" s="67"/>
      <c r="MRP101" s="67"/>
      <c r="MRQ101" s="67"/>
      <c r="MRR101" s="67"/>
      <c r="MRS101" s="67"/>
      <c r="MRT101" s="67"/>
      <c r="MRU101" s="67"/>
      <c r="MRV101" s="67"/>
      <c r="MRW101" s="67"/>
      <c r="MRX101" s="67"/>
      <c r="MRY101" s="67"/>
      <c r="MRZ101" s="67"/>
      <c r="MSA101" s="67"/>
      <c r="MSB101" s="67"/>
      <c r="MSC101" s="67"/>
      <c r="MSD101" s="67"/>
      <c r="MSE101" s="67"/>
      <c r="MSF101" s="67"/>
      <c r="MSG101" s="67"/>
      <c r="MSH101" s="67"/>
      <c r="MSI101" s="67"/>
      <c r="MSJ101" s="67"/>
      <c r="MSK101" s="67"/>
      <c r="MSL101" s="67"/>
      <c r="MSM101" s="67"/>
      <c r="MSN101" s="67"/>
      <c r="MSO101" s="67"/>
      <c r="MSP101" s="67"/>
      <c r="MSQ101" s="67"/>
      <c r="MSR101" s="67"/>
      <c r="MSS101" s="67"/>
      <c r="MST101" s="67"/>
      <c r="MSU101" s="67"/>
      <c r="MSV101" s="67"/>
      <c r="MSW101" s="67"/>
      <c r="MSX101" s="67"/>
      <c r="MSY101" s="67"/>
      <c r="MSZ101" s="67"/>
      <c r="MTA101" s="67"/>
      <c r="MTB101" s="67"/>
      <c r="MTC101" s="67"/>
      <c r="MTD101" s="67"/>
      <c r="MTE101" s="67"/>
      <c r="MTF101" s="67"/>
      <c r="MTG101" s="67"/>
      <c r="MTH101" s="67"/>
      <c r="MTI101" s="67"/>
      <c r="MTJ101" s="67"/>
      <c r="MTK101" s="67"/>
      <c r="MTL101" s="67"/>
      <c r="MTM101" s="67"/>
      <c r="MTN101" s="67"/>
      <c r="MTO101" s="67"/>
      <c r="MTP101" s="67"/>
      <c r="MTQ101" s="67"/>
      <c r="MTR101" s="67"/>
      <c r="MTS101" s="67"/>
      <c r="MTT101" s="67"/>
      <c r="MTU101" s="67"/>
      <c r="MTV101" s="67"/>
      <c r="MTW101" s="67"/>
      <c r="MTX101" s="67"/>
      <c r="MTY101" s="67"/>
      <c r="MTZ101" s="67"/>
      <c r="MUA101" s="67"/>
      <c r="MUB101" s="67"/>
      <c r="MUC101" s="67"/>
      <c r="MUD101" s="67"/>
      <c r="MUE101" s="67"/>
      <c r="MUF101" s="67"/>
      <c r="MUG101" s="67"/>
      <c r="MUH101" s="67"/>
      <c r="MUI101" s="67"/>
      <c r="MUJ101" s="67"/>
      <c r="MUK101" s="67"/>
      <c r="MUL101" s="67"/>
      <c r="MUM101" s="67"/>
      <c r="MUN101" s="67"/>
      <c r="MUO101" s="67"/>
      <c r="MUP101" s="67"/>
      <c r="MUQ101" s="67"/>
      <c r="MUR101" s="67"/>
      <c r="MUS101" s="67"/>
      <c r="MUT101" s="67"/>
      <c r="MUU101" s="67"/>
      <c r="MUV101" s="67"/>
      <c r="MUW101" s="67"/>
      <c r="MUX101" s="67"/>
      <c r="MUY101" s="67"/>
      <c r="MUZ101" s="67"/>
      <c r="MVA101" s="67"/>
      <c r="MVB101" s="67"/>
      <c r="MVC101" s="67"/>
      <c r="MVD101" s="67"/>
      <c r="MVE101" s="67"/>
      <c r="MVF101" s="67"/>
      <c r="MVG101" s="67"/>
      <c r="MVH101" s="67"/>
      <c r="MVI101" s="67"/>
      <c r="MVJ101" s="67"/>
      <c r="MVK101" s="67"/>
      <c r="MVL101" s="67"/>
      <c r="MVM101" s="67"/>
      <c r="MVN101" s="67"/>
      <c r="MVO101" s="67"/>
      <c r="MVP101" s="67"/>
      <c r="MVQ101" s="67"/>
      <c r="MVR101" s="67"/>
      <c r="MVS101" s="67"/>
      <c r="MVT101" s="67"/>
      <c r="MVU101" s="67"/>
      <c r="MVV101" s="67"/>
      <c r="MVW101" s="67"/>
      <c r="MVX101" s="67"/>
      <c r="MVY101" s="67"/>
      <c r="MVZ101" s="67"/>
      <c r="MWA101" s="67"/>
      <c r="MWB101" s="67"/>
      <c r="MWC101" s="67"/>
      <c r="MWD101" s="67"/>
      <c r="MWE101" s="67"/>
      <c r="MWF101" s="67"/>
      <c r="MWG101" s="67"/>
      <c r="MWH101" s="67"/>
      <c r="MWI101" s="67"/>
      <c r="MWJ101" s="67"/>
      <c r="MWK101" s="67"/>
      <c r="MWL101" s="67"/>
      <c r="MWM101" s="67"/>
      <c r="MWN101" s="67"/>
      <c r="MWO101" s="67"/>
      <c r="MWP101" s="67"/>
      <c r="MWQ101" s="67"/>
      <c r="MWR101" s="67"/>
      <c r="MWS101" s="67"/>
      <c r="MWT101" s="67"/>
      <c r="MWU101" s="67"/>
      <c r="MWV101" s="67"/>
      <c r="MWW101" s="67"/>
      <c r="MWX101" s="67"/>
      <c r="MWY101" s="67"/>
      <c r="MWZ101" s="67"/>
      <c r="MXA101" s="67"/>
      <c r="MXB101" s="67"/>
      <c r="MXC101" s="67"/>
      <c r="MXD101" s="67"/>
      <c r="MXE101" s="67"/>
      <c r="MXF101" s="67"/>
      <c r="MXG101" s="67"/>
      <c r="MXH101" s="67"/>
      <c r="MXI101" s="67"/>
      <c r="MXJ101" s="67"/>
      <c r="MXK101" s="67"/>
      <c r="MXL101" s="67"/>
      <c r="MXM101" s="67"/>
      <c r="MXN101" s="67"/>
      <c r="MXO101" s="67"/>
      <c r="MXP101" s="67"/>
      <c r="MXQ101" s="67"/>
      <c r="MXR101" s="67"/>
      <c r="MXS101" s="67"/>
      <c r="MXT101" s="67"/>
      <c r="MXU101" s="67"/>
      <c r="MXV101" s="67"/>
      <c r="MXW101" s="67"/>
      <c r="MXX101" s="67"/>
      <c r="MXY101" s="67"/>
      <c r="MXZ101" s="67"/>
      <c r="MYA101" s="67"/>
      <c r="MYB101" s="67"/>
      <c r="MYC101" s="67"/>
      <c r="MYD101" s="67"/>
      <c r="MYE101" s="67"/>
      <c r="MYF101" s="67"/>
      <c r="MYG101" s="67"/>
      <c r="MYH101" s="67"/>
      <c r="MYI101" s="67"/>
      <c r="MYJ101" s="67"/>
      <c r="MYK101" s="67"/>
      <c r="MYL101" s="67"/>
      <c r="MYM101" s="67"/>
      <c r="MYN101" s="67"/>
      <c r="MYO101" s="67"/>
      <c r="MYP101" s="67"/>
      <c r="MYQ101" s="67"/>
      <c r="MYR101" s="67"/>
      <c r="MYS101" s="67"/>
      <c r="MYT101" s="67"/>
      <c r="MYU101" s="67"/>
      <c r="MYV101" s="67"/>
      <c r="MYW101" s="67"/>
      <c r="MYX101" s="67"/>
      <c r="MYY101" s="67"/>
      <c r="MYZ101" s="67"/>
      <c r="MZA101" s="67"/>
      <c r="MZB101" s="67"/>
      <c r="MZC101" s="67"/>
      <c r="MZD101" s="67"/>
      <c r="MZE101" s="67"/>
      <c r="MZF101" s="67"/>
      <c r="MZG101" s="67"/>
      <c r="MZH101" s="67"/>
      <c r="MZI101" s="67"/>
      <c r="MZJ101" s="67"/>
      <c r="MZK101" s="67"/>
      <c r="MZL101" s="67"/>
      <c r="MZM101" s="67"/>
      <c r="MZN101" s="67"/>
      <c r="MZO101" s="67"/>
      <c r="MZP101" s="67"/>
      <c r="MZQ101" s="67"/>
      <c r="MZR101" s="67"/>
      <c r="MZS101" s="67"/>
      <c r="MZT101" s="67"/>
      <c r="MZU101" s="67"/>
      <c r="MZV101" s="67"/>
      <c r="MZW101" s="67"/>
      <c r="MZX101" s="67"/>
      <c r="MZY101" s="67"/>
      <c r="MZZ101" s="67"/>
      <c r="NAA101" s="67"/>
      <c r="NAB101" s="67"/>
      <c r="NAC101" s="67"/>
      <c r="NAD101" s="67"/>
      <c r="NAE101" s="67"/>
      <c r="NAF101" s="67"/>
      <c r="NAG101" s="67"/>
      <c r="NAH101" s="67"/>
      <c r="NAI101" s="67"/>
      <c r="NAJ101" s="67"/>
      <c r="NAK101" s="67"/>
      <c r="NAL101" s="67"/>
      <c r="NAM101" s="67"/>
      <c r="NAN101" s="67"/>
      <c r="NAO101" s="67"/>
      <c r="NAP101" s="67"/>
      <c r="NAQ101" s="67"/>
      <c r="NAR101" s="67"/>
      <c r="NAS101" s="67"/>
      <c r="NAT101" s="67"/>
      <c r="NAU101" s="67"/>
      <c r="NAV101" s="67"/>
      <c r="NAW101" s="67"/>
      <c r="NAX101" s="67"/>
      <c r="NAY101" s="67"/>
      <c r="NAZ101" s="67"/>
      <c r="NBA101" s="67"/>
      <c r="NBB101" s="67"/>
      <c r="NBC101" s="67"/>
      <c r="NBD101" s="67"/>
      <c r="NBE101" s="67"/>
      <c r="NBF101" s="67"/>
      <c r="NBG101" s="67"/>
      <c r="NBH101" s="67"/>
      <c r="NBI101" s="67"/>
      <c r="NBJ101" s="67"/>
      <c r="NBK101" s="67"/>
      <c r="NBL101" s="67"/>
      <c r="NBM101" s="67"/>
      <c r="NBN101" s="67"/>
      <c r="NBO101" s="67"/>
      <c r="NBP101" s="67"/>
      <c r="NBQ101" s="67"/>
      <c r="NBR101" s="67"/>
      <c r="NBS101" s="67"/>
      <c r="NBT101" s="67"/>
      <c r="NBU101" s="67"/>
      <c r="NBV101" s="67"/>
      <c r="NBW101" s="67"/>
      <c r="NBX101" s="67"/>
      <c r="NBY101" s="67"/>
      <c r="NBZ101" s="67"/>
      <c r="NCA101" s="67"/>
      <c r="NCB101" s="67"/>
      <c r="NCC101" s="67"/>
      <c r="NCD101" s="67"/>
      <c r="NCE101" s="67"/>
      <c r="NCF101" s="67"/>
      <c r="NCG101" s="67"/>
      <c r="NCH101" s="67"/>
      <c r="NCI101" s="67"/>
      <c r="NCJ101" s="67"/>
      <c r="NCK101" s="67"/>
      <c r="NCL101" s="67"/>
      <c r="NCM101" s="67"/>
      <c r="NCN101" s="67"/>
      <c r="NCO101" s="67"/>
      <c r="NCP101" s="67"/>
      <c r="NCQ101" s="67"/>
      <c r="NCR101" s="67"/>
      <c r="NCS101" s="67"/>
      <c r="NCT101" s="67"/>
      <c r="NCU101" s="67"/>
      <c r="NCV101" s="67"/>
      <c r="NCW101" s="67"/>
      <c r="NCX101" s="67"/>
      <c r="NCY101" s="67"/>
      <c r="NCZ101" s="67"/>
      <c r="NDA101" s="67"/>
      <c r="NDB101" s="67"/>
      <c r="NDC101" s="67"/>
      <c r="NDD101" s="67"/>
      <c r="NDE101" s="67"/>
      <c r="NDF101" s="67"/>
      <c r="NDG101" s="67"/>
      <c r="NDH101" s="67"/>
      <c r="NDI101" s="67"/>
      <c r="NDJ101" s="67"/>
      <c r="NDK101" s="67"/>
      <c r="NDL101" s="67"/>
      <c r="NDM101" s="67"/>
      <c r="NDN101" s="67"/>
      <c r="NDO101" s="67"/>
      <c r="NDP101" s="67"/>
      <c r="NDQ101" s="67"/>
      <c r="NDR101" s="67"/>
      <c r="NDS101" s="67"/>
      <c r="NDT101" s="67"/>
      <c r="NDU101" s="67"/>
      <c r="NDV101" s="67"/>
      <c r="NDW101" s="67"/>
      <c r="NDX101" s="67"/>
      <c r="NDY101" s="67"/>
      <c r="NDZ101" s="67"/>
      <c r="NEA101" s="67"/>
      <c r="NEB101" s="67"/>
      <c r="NEC101" s="67"/>
      <c r="NED101" s="67"/>
      <c r="NEE101" s="67"/>
      <c r="NEF101" s="67"/>
      <c r="NEG101" s="67"/>
      <c r="NEH101" s="67"/>
      <c r="NEI101" s="67"/>
      <c r="NEJ101" s="67"/>
      <c r="NEK101" s="67"/>
      <c r="NEL101" s="67"/>
      <c r="NEM101" s="67"/>
      <c r="NEN101" s="67"/>
      <c r="NEO101" s="67"/>
      <c r="NEP101" s="67"/>
      <c r="NEQ101" s="67"/>
      <c r="NER101" s="67"/>
      <c r="NES101" s="67"/>
      <c r="NET101" s="67"/>
      <c r="NEU101" s="67"/>
      <c r="NEV101" s="67"/>
      <c r="NEW101" s="67"/>
      <c r="NEX101" s="67"/>
      <c r="NEY101" s="67"/>
      <c r="NEZ101" s="67"/>
      <c r="NFA101" s="67"/>
      <c r="NFB101" s="67"/>
      <c r="NFC101" s="67"/>
      <c r="NFD101" s="67"/>
      <c r="NFE101" s="67"/>
      <c r="NFF101" s="67"/>
      <c r="NFG101" s="67"/>
      <c r="NFH101" s="67"/>
      <c r="NFI101" s="67"/>
      <c r="NFJ101" s="67"/>
      <c r="NFK101" s="67"/>
      <c r="NFL101" s="67"/>
      <c r="NFM101" s="67"/>
      <c r="NFN101" s="67"/>
      <c r="NFO101" s="67"/>
      <c r="NFP101" s="67"/>
      <c r="NFQ101" s="67"/>
      <c r="NFR101" s="67"/>
      <c r="NFS101" s="67"/>
      <c r="NFT101" s="67"/>
      <c r="NFU101" s="67"/>
      <c r="NFV101" s="67"/>
      <c r="NFW101" s="67"/>
      <c r="NFX101" s="67"/>
      <c r="NFY101" s="67"/>
      <c r="NFZ101" s="67"/>
      <c r="NGA101" s="67"/>
      <c r="NGB101" s="67"/>
      <c r="NGC101" s="67"/>
      <c r="NGD101" s="67"/>
      <c r="NGE101" s="67"/>
      <c r="NGF101" s="67"/>
      <c r="NGG101" s="67"/>
      <c r="NGH101" s="67"/>
      <c r="NGI101" s="67"/>
      <c r="NGJ101" s="67"/>
      <c r="NGK101" s="67"/>
      <c r="NGL101" s="67"/>
      <c r="NGM101" s="67"/>
      <c r="NGN101" s="67"/>
      <c r="NGO101" s="67"/>
      <c r="NGP101" s="67"/>
      <c r="NGQ101" s="67"/>
      <c r="NGR101" s="67"/>
      <c r="NGS101" s="67"/>
      <c r="NGT101" s="67"/>
      <c r="NGU101" s="67"/>
      <c r="NGV101" s="67"/>
      <c r="NGW101" s="67"/>
      <c r="NGX101" s="67"/>
      <c r="NGY101" s="67"/>
      <c r="NGZ101" s="67"/>
      <c r="NHA101" s="67"/>
      <c r="NHB101" s="67"/>
      <c r="NHC101" s="67"/>
      <c r="NHD101" s="67"/>
      <c r="NHE101" s="67"/>
      <c r="NHF101" s="67"/>
      <c r="NHG101" s="67"/>
      <c r="NHH101" s="67"/>
      <c r="NHI101" s="67"/>
      <c r="NHJ101" s="67"/>
      <c r="NHK101" s="67"/>
      <c r="NHL101" s="67"/>
      <c r="NHM101" s="67"/>
      <c r="NHN101" s="67"/>
      <c r="NHO101" s="67"/>
      <c r="NHP101" s="67"/>
      <c r="NHQ101" s="67"/>
      <c r="NHR101" s="67"/>
      <c r="NHS101" s="67"/>
      <c r="NHT101" s="67"/>
      <c r="NHU101" s="67"/>
      <c r="NHV101" s="67"/>
      <c r="NHW101" s="67"/>
      <c r="NHX101" s="67"/>
      <c r="NHY101" s="67"/>
      <c r="NHZ101" s="67"/>
      <c r="NIA101" s="67"/>
      <c r="NIB101" s="67"/>
      <c r="NIC101" s="67"/>
      <c r="NID101" s="67"/>
      <c r="NIE101" s="67"/>
      <c r="NIF101" s="67"/>
      <c r="NIG101" s="67"/>
      <c r="NIH101" s="67"/>
      <c r="NII101" s="67"/>
      <c r="NIJ101" s="67"/>
      <c r="NIK101" s="67"/>
      <c r="NIL101" s="67"/>
      <c r="NIM101" s="67"/>
      <c r="NIN101" s="67"/>
      <c r="NIO101" s="67"/>
      <c r="NIP101" s="67"/>
      <c r="NIQ101" s="67"/>
      <c r="NIR101" s="67"/>
      <c r="NIS101" s="67"/>
      <c r="NIT101" s="67"/>
      <c r="NIU101" s="67"/>
      <c r="NIV101" s="67"/>
      <c r="NIW101" s="67"/>
      <c r="NIX101" s="67"/>
      <c r="NIY101" s="67"/>
      <c r="NIZ101" s="67"/>
      <c r="NJA101" s="67"/>
      <c r="NJB101" s="67"/>
      <c r="NJC101" s="67"/>
      <c r="NJD101" s="67"/>
      <c r="NJE101" s="67"/>
      <c r="NJF101" s="67"/>
      <c r="NJG101" s="67"/>
      <c r="NJH101" s="67"/>
      <c r="NJI101" s="67"/>
      <c r="NJJ101" s="67"/>
      <c r="NJK101" s="67"/>
      <c r="NJL101" s="67"/>
      <c r="NJM101" s="67"/>
      <c r="NJN101" s="67"/>
      <c r="NJO101" s="67"/>
      <c r="NJP101" s="67"/>
      <c r="NJQ101" s="67"/>
      <c r="NJR101" s="67"/>
      <c r="NJS101" s="67"/>
      <c r="NJT101" s="67"/>
      <c r="NJU101" s="67"/>
      <c r="NJV101" s="67"/>
      <c r="NJW101" s="67"/>
      <c r="NJX101" s="67"/>
      <c r="NJY101" s="67"/>
      <c r="NJZ101" s="67"/>
      <c r="NKA101" s="67"/>
      <c r="NKB101" s="67"/>
      <c r="NKC101" s="67"/>
      <c r="NKD101" s="67"/>
      <c r="NKE101" s="67"/>
      <c r="NKF101" s="67"/>
      <c r="NKG101" s="67"/>
      <c r="NKH101" s="67"/>
      <c r="NKI101" s="67"/>
      <c r="NKJ101" s="67"/>
      <c r="NKK101" s="67"/>
      <c r="NKL101" s="67"/>
      <c r="NKM101" s="67"/>
      <c r="NKN101" s="67"/>
      <c r="NKO101" s="67"/>
      <c r="NKP101" s="67"/>
      <c r="NKQ101" s="67"/>
      <c r="NKR101" s="67"/>
      <c r="NKS101" s="67"/>
      <c r="NKT101" s="67"/>
      <c r="NKU101" s="67"/>
      <c r="NKV101" s="67"/>
      <c r="NKW101" s="67"/>
      <c r="NKX101" s="67"/>
      <c r="NKY101" s="67"/>
      <c r="NKZ101" s="67"/>
      <c r="NLA101" s="67"/>
      <c r="NLB101" s="67"/>
      <c r="NLC101" s="67"/>
      <c r="NLD101" s="67"/>
      <c r="NLE101" s="67"/>
      <c r="NLF101" s="67"/>
      <c r="NLG101" s="67"/>
      <c r="NLH101" s="67"/>
      <c r="NLI101" s="67"/>
      <c r="NLJ101" s="67"/>
      <c r="NLK101" s="67"/>
      <c r="NLL101" s="67"/>
      <c r="NLM101" s="67"/>
      <c r="NLN101" s="67"/>
      <c r="NLO101" s="67"/>
      <c r="NLP101" s="67"/>
      <c r="NLQ101" s="67"/>
      <c r="NLR101" s="67"/>
      <c r="NLS101" s="67"/>
      <c r="NLT101" s="67"/>
      <c r="NLU101" s="67"/>
      <c r="NLV101" s="67"/>
      <c r="NLW101" s="67"/>
      <c r="NLX101" s="67"/>
      <c r="NLY101" s="67"/>
      <c r="NLZ101" s="67"/>
      <c r="NMA101" s="67"/>
      <c r="NMB101" s="67"/>
      <c r="NMC101" s="67"/>
      <c r="NMD101" s="67"/>
      <c r="NME101" s="67"/>
      <c r="NMF101" s="67"/>
      <c r="NMG101" s="67"/>
      <c r="NMH101" s="67"/>
      <c r="NMI101" s="67"/>
      <c r="NMJ101" s="67"/>
      <c r="NMK101" s="67"/>
      <c r="NML101" s="67"/>
      <c r="NMM101" s="67"/>
      <c r="NMN101" s="67"/>
      <c r="NMO101" s="67"/>
      <c r="NMP101" s="67"/>
      <c r="NMQ101" s="67"/>
      <c r="NMR101" s="67"/>
      <c r="NMS101" s="67"/>
      <c r="NMT101" s="67"/>
      <c r="NMU101" s="67"/>
      <c r="NMV101" s="67"/>
      <c r="NMW101" s="67"/>
      <c r="NMX101" s="67"/>
      <c r="NMY101" s="67"/>
      <c r="NMZ101" s="67"/>
      <c r="NNA101" s="67"/>
      <c r="NNB101" s="67"/>
      <c r="NNC101" s="67"/>
      <c r="NND101" s="67"/>
      <c r="NNE101" s="67"/>
      <c r="NNF101" s="67"/>
      <c r="NNG101" s="67"/>
      <c r="NNH101" s="67"/>
      <c r="NNI101" s="67"/>
      <c r="NNJ101" s="67"/>
      <c r="NNK101" s="67"/>
      <c r="NNL101" s="67"/>
      <c r="NNM101" s="67"/>
      <c r="NNN101" s="67"/>
      <c r="NNO101" s="67"/>
      <c r="NNP101" s="67"/>
      <c r="NNQ101" s="67"/>
      <c r="NNR101" s="67"/>
      <c r="NNS101" s="67"/>
      <c r="NNT101" s="67"/>
      <c r="NNU101" s="67"/>
      <c r="NNV101" s="67"/>
      <c r="NNW101" s="67"/>
      <c r="NNX101" s="67"/>
      <c r="NNY101" s="67"/>
      <c r="NNZ101" s="67"/>
      <c r="NOA101" s="67"/>
      <c r="NOB101" s="67"/>
      <c r="NOC101" s="67"/>
      <c r="NOD101" s="67"/>
      <c r="NOE101" s="67"/>
      <c r="NOF101" s="67"/>
      <c r="NOG101" s="67"/>
      <c r="NOH101" s="67"/>
      <c r="NOI101" s="67"/>
      <c r="NOJ101" s="67"/>
      <c r="NOK101" s="67"/>
      <c r="NOL101" s="67"/>
      <c r="NOM101" s="67"/>
      <c r="NON101" s="67"/>
      <c r="NOO101" s="67"/>
      <c r="NOP101" s="67"/>
      <c r="NOQ101" s="67"/>
      <c r="NOR101" s="67"/>
      <c r="NOS101" s="67"/>
      <c r="NOT101" s="67"/>
      <c r="NOU101" s="67"/>
      <c r="NOV101" s="67"/>
      <c r="NOW101" s="67"/>
      <c r="NOX101" s="67"/>
      <c r="NOY101" s="67"/>
      <c r="NOZ101" s="67"/>
      <c r="NPA101" s="67"/>
      <c r="NPB101" s="67"/>
      <c r="NPC101" s="67"/>
      <c r="NPD101" s="67"/>
      <c r="NPE101" s="67"/>
      <c r="NPF101" s="67"/>
      <c r="NPG101" s="67"/>
      <c r="NPH101" s="67"/>
      <c r="NPI101" s="67"/>
      <c r="NPJ101" s="67"/>
      <c r="NPK101" s="67"/>
      <c r="NPL101" s="67"/>
      <c r="NPM101" s="67"/>
      <c r="NPN101" s="67"/>
      <c r="NPO101" s="67"/>
      <c r="NPP101" s="67"/>
      <c r="NPQ101" s="67"/>
      <c r="NPR101" s="67"/>
      <c r="NPS101" s="67"/>
      <c r="NPT101" s="67"/>
      <c r="NPU101" s="67"/>
      <c r="NPV101" s="67"/>
      <c r="NPW101" s="67"/>
      <c r="NPX101" s="67"/>
      <c r="NPY101" s="67"/>
      <c r="NPZ101" s="67"/>
      <c r="NQA101" s="67"/>
      <c r="NQB101" s="67"/>
      <c r="NQC101" s="67"/>
      <c r="NQD101" s="67"/>
      <c r="NQE101" s="67"/>
      <c r="NQF101" s="67"/>
      <c r="NQG101" s="67"/>
      <c r="NQH101" s="67"/>
      <c r="NQI101" s="67"/>
      <c r="NQJ101" s="67"/>
      <c r="NQK101" s="67"/>
      <c r="NQL101" s="67"/>
      <c r="NQM101" s="67"/>
      <c r="NQN101" s="67"/>
      <c r="NQO101" s="67"/>
      <c r="NQP101" s="67"/>
      <c r="NQQ101" s="67"/>
      <c r="NQR101" s="67"/>
      <c r="NQS101" s="67"/>
      <c r="NQT101" s="67"/>
      <c r="NQU101" s="67"/>
      <c r="NQV101" s="67"/>
      <c r="NQW101" s="67"/>
      <c r="NQX101" s="67"/>
      <c r="NQY101" s="67"/>
      <c r="NQZ101" s="67"/>
      <c r="NRA101" s="67"/>
      <c r="NRB101" s="67"/>
      <c r="NRC101" s="67"/>
      <c r="NRD101" s="67"/>
      <c r="NRE101" s="67"/>
      <c r="NRF101" s="67"/>
      <c r="NRG101" s="67"/>
      <c r="NRH101" s="67"/>
      <c r="NRI101" s="67"/>
      <c r="NRJ101" s="67"/>
      <c r="NRK101" s="67"/>
      <c r="NRL101" s="67"/>
      <c r="NRM101" s="67"/>
      <c r="NRN101" s="67"/>
      <c r="NRO101" s="67"/>
      <c r="NRP101" s="67"/>
      <c r="NRQ101" s="67"/>
      <c r="NRR101" s="67"/>
      <c r="NRS101" s="67"/>
      <c r="NRT101" s="67"/>
      <c r="NRU101" s="67"/>
      <c r="NRV101" s="67"/>
      <c r="NRW101" s="67"/>
      <c r="NRX101" s="67"/>
      <c r="NRY101" s="67"/>
      <c r="NRZ101" s="67"/>
      <c r="NSA101" s="67"/>
      <c r="NSB101" s="67"/>
      <c r="NSC101" s="67"/>
      <c r="NSD101" s="67"/>
      <c r="NSE101" s="67"/>
      <c r="NSF101" s="67"/>
      <c r="NSG101" s="67"/>
      <c r="NSH101" s="67"/>
      <c r="NSI101" s="67"/>
      <c r="NSJ101" s="67"/>
      <c r="NSK101" s="67"/>
      <c r="NSL101" s="67"/>
      <c r="NSM101" s="67"/>
      <c r="NSN101" s="67"/>
      <c r="NSO101" s="67"/>
      <c r="NSP101" s="67"/>
      <c r="NSQ101" s="67"/>
      <c r="NSR101" s="67"/>
      <c r="NSS101" s="67"/>
      <c r="NST101" s="67"/>
      <c r="NSU101" s="67"/>
      <c r="NSV101" s="67"/>
      <c r="NSW101" s="67"/>
      <c r="NSX101" s="67"/>
      <c r="NSY101" s="67"/>
      <c r="NSZ101" s="67"/>
      <c r="NTA101" s="67"/>
      <c r="NTB101" s="67"/>
      <c r="NTC101" s="67"/>
      <c r="NTD101" s="67"/>
      <c r="NTE101" s="67"/>
      <c r="NTF101" s="67"/>
      <c r="NTG101" s="67"/>
      <c r="NTH101" s="67"/>
      <c r="NTI101" s="67"/>
      <c r="NTJ101" s="67"/>
      <c r="NTK101" s="67"/>
      <c r="NTL101" s="67"/>
      <c r="NTM101" s="67"/>
      <c r="NTN101" s="67"/>
      <c r="NTO101" s="67"/>
      <c r="NTP101" s="67"/>
      <c r="NTQ101" s="67"/>
      <c r="NTR101" s="67"/>
      <c r="NTS101" s="67"/>
      <c r="NTT101" s="67"/>
      <c r="NTU101" s="67"/>
      <c r="NTV101" s="67"/>
      <c r="NTW101" s="67"/>
      <c r="NTX101" s="67"/>
      <c r="NTY101" s="67"/>
      <c r="NTZ101" s="67"/>
      <c r="NUA101" s="67"/>
      <c r="NUB101" s="67"/>
      <c r="NUC101" s="67"/>
      <c r="NUD101" s="67"/>
      <c r="NUE101" s="67"/>
      <c r="NUF101" s="67"/>
      <c r="NUG101" s="67"/>
      <c r="NUH101" s="67"/>
      <c r="NUI101" s="67"/>
      <c r="NUJ101" s="67"/>
      <c r="NUK101" s="67"/>
      <c r="NUL101" s="67"/>
      <c r="NUM101" s="67"/>
      <c r="NUN101" s="67"/>
      <c r="NUO101" s="67"/>
      <c r="NUP101" s="67"/>
      <c r="NUQ101" s="67"/>
      <c r="NUR101" s="67"/>
      <c r="NUS101" s="67"/>
      <c r="NUT101" s="67"/>
      <c r="NUU101" s="67"/>
      <c r="NUV101" s="67"/>
      <c r="NUW101" s="67"/>
      <c r="NUX101" s="67"/>
      <c r="NUY101" s="67"/>
      <c r="NUZ101" s="67"/>
      <c r="NVA101" s="67"/>
      <c r="NVB101" s="67"/>
      <c r="NVC101" s="67"/>
      <c r="NVD101" s="67"/>
      <c r="NVE101" s="67"/>
      <c r="NVF101" s="67"/>
      <c r="NVG101" s="67"/>
      <c r="NVH101" s="67"/>
      <c r="NVI101" s="67"/>
      <c r="NVJ101" s="67"/>
      <c r="NVK101" s="67"/>
      <c r="NVL101" s="67"/>
      <c r="NVM101" s="67"/>
      <c r="NVN101" s="67"/>
      <c r="NVO101" s="67"/>
      <c r="NVP101" s="67"/>
      <c r="NVQ101" s="67"/>
      <c r="NVR101" s="67"/>
      <c r="NVS101" s="67"/>
      <c r="NVT101" s="67"/>
      <c r="NVU101" s="67"/>
      <c r="NVV101" s="67"/>
      <c r="NVW101" s="67"/>
      <c r="NVX101" s="67"/>
      <c r="NVY101" s="67"/>
      <c r="NVZ101" s="67"/>
      <c r="NWA101" s="67"/>
      <c r="NWB101" s="67"/>
      <c r="NWC101" s="67"/>
      <c r="NWD101" s="67"/>
      <c r="NWE101" s="67"/>
      <c r="NWF101" s="67"/>
      <c r="NWG101" s="67"/>
      <c r="NWH101" s="67"/>
      <c r="NWI101" s="67"/>
      <c r="NWJ101" s="67"/>
      <c r="NWK101" s="67"/>
      <c r="NWL101" s="67"/>
      <c r="NWM101" s="67"/>
      <c r="NWN101" s="67"/>
      <c r="NWO101" s="67"/>
      <c r="NWP101" s="67"/>
      <c r="NWQ101" s="67"/>
      <c r="NWR101" s="67"/>
      <c r="NWS101" s="67"/>
      <c r="NWT101" s="67"/>
      <c r="NWU101" s="67"/>
      <c r="NWV101" s="67"/>
      <c r="NWW101" s="67"/>
      <c r="NWX101" s="67"/>
      <c r="NWY101" s="67"/>
      <c r="NWZ101" s="67"/>
      <c r="NXA101" s="67"/>
      <c r="NXB101" s="67"/>
      <c r="NXC101" s="67"/>
      <c r="NXD101" s="67"/>
      <c r="NXE101" s="67"/>
      <c r="NXF101" s="67"/>
      <c r="NXG101" s="67"/>
      <c r="NXH101" s="67"/>
      <c r="NXI101" s="67"/>
      <c r="NXJ101" s="67"/>
      <c r="NXK101" s="67"/>
      <c r="NXL101" s="67"/>
      <c r="NXM101" s="67"/>
      <c r="NXN101" s="67"/>
      <c r="NXO101" s="67"/>
      <c r="NXP101" s="67"/>
      <c r="NXQ101" s="67"/>
      <c r="NXR101" s="67"/>
      <c r="NXS101" s="67"/>
      <c r="NXT101" s="67"/>
      <c r="NXU101" s="67"/>
      <c r="NXV101" s="67"/>
      <c r="NXW101" s="67"/>
      <c r="NXX101" s="67"/>
      <c r="NXY101" s="67"/>
      <c r="NXZ101" s="67"/>
      <c r="NYA101" s="67"/>
      <c r="NYB101" s="67"/>
      <c r="NYC101" s="67"/>
      <c r="NYD101" s="67"/>
      <c r="NYE101" s="67"/>
      <c r="NYF101" s="67"/>
      <c r="NYG101" s="67"/>
      <c r="NYH101" s="67"/>
      <c r="NYI101" s="67"/>
      <c r="NYJ101" s="67"/>
      <c r="NYK101" s="67"/>
      <c r="NYL101" s="67"/>
      <c r="NYM101" s="67"/>
      <c r="NYN101" s="67"/>
      <c r="NYO101" s="67"/>
      <c r="NYP101" s="67"/>
      <c r="NYQ101" s="67"/>
      <c r="NYR101" s="67"/>
      <c r="NYS101" s="67"/>
      <c r="NYT101" s="67"/>
      <c r="NYU101" s="67"/>
      <c r="NYV101" s="67"/>
      <c r="NYW101" s="67"/>
      <c r="NYX101" s="67"/>
      <c r="NYY101" s="67"/>
      <c r="NYZ101" s="67"/>
      <c r="NZA101" s="67"/>
      <c r="NZB101" s="67"/>
      <c r="NZC101" s="67"/>
      <c r="NZD101" s="67"/>
      <c r="NZE101" s="67"/>
      <c r="NZF101" s="67"/>
      <c r="NZG101" s="67"/>
      <c r="NZH101" s="67"/>
      <c r="NZI101" s="67"/>
      <c r="NZJ101" s="67"/>
      <c r="NZK101" s="67"/>
      <c r="NZL101" s="67"/>
      <c r="NZM101" s="67"/>
      <c r="NZN101" s="67"/>
      <c r="NZO101" s="67"/>
      <c r="NZP101" s="67"/>
      <c r="NZQ101" s="67"/>
      <c r="NZR101" s="67"/>
      <c r="NZS101" s="67"/>
      <c r="NZT101" s="67"/>
      <c r="NZU101" s="67"/>
      <c r="NZV101" s="67"/>
      <c r="NZW101" s="67"/>
      <c r="NZX101" s="67"/>
      <c r="NZY101" s="67"/>
      <c r="NZZ101" s="67"/>
      <c r="OAA101" s="67"/>
      <c r="OAB101" s="67"/>
      <c r="OAC101" s="67"/>
      <c r="OAD101" s="67"/>
      <c r="OAE101" s="67"/>
      <c r="OAF101" s="67"/>
      <c r="OAG101" s="67"/>
      <c r="OAH101" s="67"/>
      <c r="OAI101" s="67"/>
      <c r="OAJ101" s="67"/>
      <c r="OAK101" s="67"/>
      <c r="OAL101" s="67"/>
      <c r="OAM101" s="67"/>
      <c r="OAN101" s="67"/>
      <c r="OAO101" s="67"/>
      <c r="OAP101" s="67"/>
      <c r="OAQ101" s="67"/>
      <c r="OAR101" s="67"/>
      <c r="OAS101" s="67"/>
      <c r="OAT101" s="67"/>
      <c r="OAU101" s="67"/>
      <c r="OAV101" s="67"/>
      <c r="OAW101" s="67"/>
      <c r="OAX101" s="67"/>
      <c r="OAY101" s="67"/>
      <c r="OAZ101" s="67"/>
      <c r="OBA101" s="67"/>
      <c r="OBB101" s="67"/>
      <c r="OBC101" s="67"/>
      <c r="OBD101" s="67"/>
      <c r="OBE101" s="67"/>
      <c r="OBF101" s="67"/>
      <c r="OBG101" s="67"/>
      <c r="OBH101" s="67"/>
      <c r="OBI101" s="67"/>
      <c r="OBJ101" s="67"/>
      <c r="OBK101" s="67"/>
      <c r="OBL101" s="67"/>
      <c r="OBM101" s="67"/>
      <c r="OBN101" s="67"/>
      <c r="OBO101" s="67"/>
      <c r="OBP101" s="67"/>
      <c r="OBQ101" s="67"/>
      <c r="OBR101" s="67"/>
      <c r="OBS101" s="67"/>
      <c r="OBT101" s="67"/>
      <c r="OBU101" s="67"/>
      <c r="OBV101" s="67"/>
      <c r="OBW101" s="67"/>
      <c r="OBX101" s="67"/>
      <c r="OBY101" s="67"/>
      <c r="OBZ101" s="67"/>
      <c r="OCA101" s="67"/>
      <c r="OCB101" s="67"/>
      <c r="OCC101" s="67"/>
      <c r="OCD101" s="67"/>
      <c r="OCE101" s="67"/>
      <c r="OCF101" s="67"/>
      <c r="OCG101" s="67"/>
      <c r="OCH101" s="67"/>
      <c r="OCI101" s="67"/>
      <c r="OCJ101" s="67"/>
      <c r="OCK101" s="67"/>
      <c r="OCL101" s="67"/>
      <c r="OCM101" s="67"/>
      <c r="OCN101" s="67"/>
      <c r="OCO101" s="67"/>
      <c r="OCP101" s="67"/>
      <c r="OCQ101" s="67"/>
      <c r="OCR101" s="67"/>
      <c r="OCS101" s="67"/>
      <c r="OCT101" s="67"/>
      <c r="OCU101" s="67"/>
      <c r="OCV101" s="67"/>
      <c r="OCW101" s="67"/>
      <c r="OCX101" s="67"/>
      <c r="OCY101" s="67"/>
      <c r="OCZ101" s="67"/>
      <c r="ODA101" s="67"/>
      <c r="ODB101" s="67"/>
      <c r="ODC101" s="67"/>
      <c r="ODD101" s="67"/>
      <c r="ODE101" s="67"/>
      <c r="ODF101" s="67"/>
      <c r="ODG101" s="67"/>
      <c r="ODH101" s="67"/>
      <c r="ODI101" s="67"/>
      <c r="ODJ101" s="67"/>
      <c r="ODK101" s="67"/>
      <c r="ODL101" s="67"/>
      <c r="ODM101" s="67"/>
      <c r="ODN101" s="67"/>
      <c r="ODO101" s="67"/>
      <c r="ODP101" s="67"/>
      <c r="ODQ101" s="67"/>
      <c r="ODR101" s="67"/>
      <c r="ODS101" s="67"/>
      <c r="ODT101" s="67"/>
      <c r="ODU101" s="67"/>
      <c r="ODV101" s="67"/>
      <c r="ODW101" s="67"/>
      <c r="ODX101" s="67"/>
      <c r="ODY101" s="67"/>
      <c r="ODZ101" s="67"/>
      <c r="OEA101" s="67"/>
      <c r="OEB101" s="67"/>
      <c r="OEC101" s="67"/>
      <c r="OED101" s="67"/>
      <c r="OEE101" s="67"/>
      <c r="OEF101" s="67"/>
      <c r="OEG101" s="67"/>
      <c r="OEH101" s="67"/>
      <c r="OEI101" s="67"/>
      <c r="OEJ101" s="67"/>
      <c r="OEK101" s="67"/>
      <c r="OEL101" s="67"/>
      <c r="OEM101" s="67"/>
      <c r="OEN101" s="67"/>
      <c r="OEO101" s="67"/>
      <c r="OEP101" s="67"/>
      <c r="OEQ101" s="67"/>
      <c r="OER101" s="67"/>
      <c r="OES101" s="67"/>
      <c r="OET101" s="67"/>
      <c r="OEU101" s="67"/>
      <c r="OEV101" s="67"/>
      <c r="OEW101" s="67"/>
      <c r="OEX101" s="67"/>
      <c r="OEY101" s="67"/>
      <c r="OEZ101" s="67"/>
      <c r="OFA101" s="67"/>
      <c r="OFB101" s="67"/>
      <c r="OFC101" s="67"/>
      <c r="OFD101" s="67"/>
      <c r="OFE101" s="67"/>
      <c r="OFF101" s="67"/>
      <c r="OFG101" s="67"/>
      <c r="OFH101" s="67"/>
      <c r="OFI101" s="67"/>
      <c r="OFJ101" s="67"/>
      <c r="OFK101" s="67"/>
      <c r="OFL101" s="67"/>
      <c r="OFM101" s="67"/>
      <c r="OFN101" s="67"/>
      <c r="OFO101" s="67"/>
      <c r="OFP101" s="67"/>
      <c r="OFQ101" s="67"/>
      <c r="OFR101" s="67"/>
      <c r="OFS101" s="67"/>
      <c r="OFT101" s="67"/>
      <c r="OFU101" s="67"/>
      <c r="OFV101" s="67"/>
      <c r="OFW101" s="67"/>
      <c r="OFX101" s="67"/>
      <c r="OFY101" s="67"/>
      <c r="OFZ101" s="67"/>
      <c r="OGA101" s="67"/>
      <c r="OGB101" s="67"/>
      <c r="OGC101" s="67"/>
      <c r="OGD101" s="67"/>
      <c r="OGE101" s="67"/>
      <c r="OGF101" s="67"/>
      <c r="OGG101" s="67"/>
      <c r="OGH101" s="67"/>
      <c r="OGI101" s="67"/>
      <c r="OGJ101" s="67"/>
      <c r="OGK101" s="67"/>
      <c r="OGL101" s="67"/>
      <c r="OGM101" s="67"/>
      <c r="OGN101" s="67"/>
      <c r="OGO101" s="67"/>
      <c r="OGP101" s="67"/>
      <c r="OGQ101" s="67"/>
      <c r="OGR101" s="67"/>
      <c r="OGS101" s="67"/>
      <c r="OGT101" s="67"/>
      <c r="OGU101" s="67"/>
      <c r="OGV101" s="67"/>
      <c r="OGW101" s="67"/>
      <c r="OGX101" s="67"/>
      <c r="OGY101" s="67"/>
      <c r="OGZ101" s="67"/>
      <c r="OHA101" s="67"/>
      <c r="OHB101" s="67"/>
      <c r="OHC101" s="67"/>
      <c r="OHD101" s="67"/>
      <c r="OHE101" s="67"/>
      <c r="OHF101" s="67"/>
      <c r="OHG101" s="67"/>
      <c r="OHH101" s="67"/>
      <c r="OHI101" s="67"/>
      <c r="OHJ101" s="67"/>
      <c r="OHK101" s="67"/>
      <c r="OHL101" s="67"/>
      <c r="OHM101" s="67"/>
      <c r="OHN101" s="67"/>
      <c r="OHO101" s="67"/>
      <c r="OHP101" s="67"/>
      <c r="OHQ101" s="67"/>
      <c r="OHR101" s="67"/>
      <c r="OHS101" s="67"/>
      <c r="OHT101" s="67"/>
      <c r="OHU101" s="67"/>
      <c r="OHV101" s="67"/>
      <c r="OHW101" s="67"/>
      <c r="OHX101" s="67"/>
      <c r="OHY101" s="67"/>
      <c r="OHZ101" s="67"/>
      <c r="OIA101" s="67"/>
      <c r="OIB101" s="67"/>
      <c r="OIC101" s="67"/>
      <c r="OID101" s="67"/>
      <c r="OIE101" s="67"/>
      <c r="OIF101" s="67"/>
      <c r="OIG101" s="67"/>
      <c r="OIH101" s="67"/>
      <c r="OII101" s="67"/>
      <c r="OIJ101" s="67"/>
      <c r="OIK101" s="67"/>
      <c r="OIL101" s="67"/>
      <c r="OIM101" s="67"/>
      <c r="OIN101" s="67"/>
      <c r="OIO101" s="67"/>
      <c r="OIP101" s="67"/>
      <c r="OIQ101" s="67"/>
      <c r="OIR101" s="67"/>
      <c r="OIS101" s="67"/>
      <c r="OIT101" s="67"/>
      <c r="OIU101" s="67"/>
      <c r="OIV101" s="67"/>
      <c r="OIW101" s="67"/>
      <c r="OIX101" s="67"/>
      <c r="OIY101" s="67"/>
      <c r="OIZ101" s="67"/>
      <c r="OJA101" s="67"/>
      <c r="OJB101" s="67"/>
      <c r="OJC101" s="67"/>
      <c r="OJD101" s="67"/>
      <c r="OJE101" s="67"/>
      <c r="OJF101" s="67"/>
      <c r="OJG101" s="67"/>
      <c r="OJH101" s="67"/>
      <c r="OJI101" s="67"/>
      <c r="OJJ101" s="67"/>
      <c r="OJK101" s="67"/>
      <c r="OJL101" s="67"/>
      <c r="OJM101" s="67"/>
      <c r="OJN101" s="67"/>
      <c r="OJO101" s="67"/>
      <c r="OJP101" s="67"/>
      <c r="OJQ101" s="67"/>
      <c r="OJR101" s="67"/>
      <c r="OJS101" s="67"/>
      <c r="OJT101" s="67"/>
      <c r="OJU101" s="67"/>
      <c r="OJV101" s="67"/>
      <c r="OJW101" s="67"/>
      <c r="OJX101" s="67"/>
      <c r="OJY101" s="67"/>
      <c r="OJZ101" s="67"/>
      <c r="OKA101" s="67"/>
      <c r="OKB101" s="67"/>
      <c r="OKC101" s="67"/>
      <c r="OKD101" s="67"/>
      <c r="OKE101" s="67"/>
      <c r="OKF101" s="67"/>
      <c r="OKG101" s="67"/>
      <c r="OKH101" s="67"/>
      <c r="OKI101" s="67"/>
      <c r="OKJ101" s="67"/>
      <c r="OKK101" s="67"/>
      <c r="OKL101" s="67"/>
      <c r="OKM101" s="67"/>
      <c r="OKN101" s="67"/>
      <c r="OKO101" s="67"/>
      <c r="OKP101" s="67"/>
      <c r="OKQ101" s="67"/>
      <c r="OKR101" s="67"/>
      <c r="OKS101" s="67"/>
      <c r="OKT101" s="67"/>
      <c r="OKU101" s="67"/>
      <c r="OKV101" s="67"/>
      <c r="OKW101" s="67"/>
      <c r="OKX101" s="67"/>
      <c r="OKY101" s="67"/>
      <c r="OKZ101" s="67"/>
      <c r="OLA101" s="67"/>
      <c r="OLB101" s="67"/>
      <c r="OLC101" s="67"/>
      <c r="OLD101" s="67"/>
      <c r="OLE101" s="67"/>
      <c r="OLF101" s="67"/>
      <c r="OLG101" s="67"/>
      <c r="OLH101" s="67"/>
      <c r="OLI101" s="67"/>
      <c r="OLJ101" s="67"/>
      <c r="OLK101" s="67"/>
      <c r="OLL101" s="67"/>
      <c r="OLM101" s="67"/>
      <c r="OLN101" s="67"/>
      <c r="OLO101" s="67"/>
      <c r="OLP101" s="67"/>
      <c r="OLQ101" s="67"/>
      <c r="OLR101" s="67"/>
      <c r="OLS101" s="67"/>
      <c r="OLT101" s="67"/>
      <c r="OLU101" s="67"/>
      <c r="OLV101" s="67"/>
      <c r="OLW101" s="67"/>
      <c r="OLX101" s="67"/>
      <c r="OLY101" s="67"/>
      <c r="OLZ101" s="67"/>
      <c r="OMA101" s="67"/>
      <c r="OMB101" s="67"/>
      <c r="OMC101" s="67"/>
      <c r="OMD101" s="67"/>
      <c r="OME101" s="67"/>
      <c r="OMF101" s="67"/>
      <c r="OMG101" s="67"/>
      <c r="OMH101" s="67"/>
      <c r="OMI101" s="67"/>
      <c r="OMJ101" s="67"/>
      <c r="OMK101" s="67"/>
      <c r="OML101" s="67"/>
      <c r="OMM101" s="67"/>
      <c r="OMN101" s="67"/>
      <c r="OMO101" s="67"/>
      <c r="OMP101" s="67"/>
      <c r="OMQ101" s="67"/>
      <c r="OMR101" s="67"/>
      <c r="OMS101" s="67"/>
      <c r="OMT101" s="67"/>
      <c r="OMU101" s="67"/>
      <c r="OMV101" s="67"/>
      <c r="OMW101" s="67"/>
      <c r="OMX101" s="67"/>
      <c r="OMY101" s="67"/>
      <c r="OMZ101" s="67"/>
      <c r="ONA101" s="67"/>
      <c r="ONB101" s="67"/>
      <c r="ONC101" s="67"/>
      <c r="OND101" s="67"/>
      <c r="ONE101" s="67"/>
      <c r="ONF101" s="67"/>
      <c r="ONG101" s="67"/>
      <c r="ONH101" s="67"/>
      <c r="ONI101" s="67"/>
      <c r="ONJ101" s="67"/>
      <c r="ONK101" s="67"/>
      <c r="ONL101" s="67"/>
      <c r="ONM101" s="67"/>
      <c r="ONN101" s="67"/>
      <c r="ONO101" s="67"/>
      <c r="ONP101" s="67"/>
      <c r="ONQ101" s="67"/>
      <c r="ONR101" s="67"/>
      <c r="ONS101" s="67"/>
      <c r="ONT101" s="67"/>
      <c r="ONU101" s="67"/>
      <c r="ONV101" s="67"/>
      <c r="ONW101" s="67"/>
      <c r="ONX101" s="67"/>
      <c r="ONY101" s="67"/>
      <c r="ONZ101" s="67"/>
      <c r="OOA101" s="67"/>
      <c r="OOB101" s="67"/>
      <c r="OOC101" s="67"/>
      <c r="OOD101" s="67"/>
      <c r="OOE101" s="67"/>
      <c r="OOF101" s="67"/>
      <c r="OOG101" s="67"/>
      <c r="OOH101" s="67"/>
      <c r="OOI101" s="67"/>
      <c r="OOJ101" s="67"/>
      <c r="OOK101" s="67"/>
      <c r="OOL101" s="67"/>
      <c r="OOM101" s="67"/>
      <c r="OON101" s="67"/>
      <c r="OOO101" s="67"/>
      <c r="OOP101" s="67"/>
      <c r="OOQ101" s="67"/>
      <c r="OOR101" s="67"/>
      <c r="OOS101" s="67"/>
      <c r="OOT101" s="67"/>
      <c r="OOU101" s="67"/>
      <c r="OOV101" s="67"/>
      <c r="OOW101" s="67"/>
      <c r="OOX101" s="67"/>
      <c r="OOY101" s="67"/>
      <c r="OOZ101" s="67"/>
      <c r="OPA101" s="67"/>
      <c r="OPB101" s="67"/>
      <c r="OPC101" s="67"/>
      <c r="OPD101" s="67"/>
      <c r="OPE101" s="67"/>
      <c r="OPF101" s="67"/>
      <c r="OPG101" s="67"/>
      <c r="OPH101" s="67"/>
      <c r="OPI101" s="67"/>
      <c r="OPJ101" s="67"/>
      <c r="OPK101" s="67"/>
      <c r="OPL101" s="67"/>
      <c r="OPM101" s="67"/>
      <c r="OPN101" s="67"/>
      <c r="OPO101" s="67"/>
      <c r="OPP101" s="67"/>
      <c r="OPQ101" s="67"/>
      <c r="OPR101" s="67"/>
      <c r="OPS101" s="67"/>
      <c r="OPT101" s="67"/>
      <c r="OPU101" s="67"/>
      <c r="OPV101" s="67"/>
      <c r="OPW101" s="67"/>
      <c r="OPX101" s="67"/>
      <c r="OPY101" s="67"/>
      <c r="OPZ101" s="67"/>
      <c r="OQA101" s="67"/>
      <c r="OQB101" s="67"/>
      <c r="OQC101" s="67"/>
      <c r="OQD101" s="67"/>
      <c r="OQE101" s="67"/>
      <c r="OQF101" s="67"/>
      <c r="OQG101" s="67"/>
      <c r="OQH101" s="67"/>
      <c r="OQI101" s="67"/>
      <c r="OQJ101" s="67"/>
      <c r="OQK101" s="67"/>
      <c r="OQL101" s="67"/>
      <c r="OQM101" s="67"/>
      <c r="OQN101" s="67"/>
      <c r="OQO101" s="67"/>
      <c r="OQP101" s="67"/>
      <c r="OQQ101" s="67"/>
      <c r="OQR101" s="67"/>
      <c r="OQS101" s="67"/>
      <c r="OQT101" s="67"/>
      <c r="OQU101" s="67"/>
      <c r="OQV101" s="67"/>
      <c r="OQW101" s="67"/>
      <c r="OQX101" s="67"/>
      <c r="OQY101" s="67"/>
      <c r="OQZ101" s="67"/>
      <c r="ORA101" s="67"/>
      <c r="ORB101" s="67"/>
      <c r="ORC101" s="67"/>
      <c r="ORD101" s="67"/>
      <c r="ORE101" s="67"/>
      <c r="ORF101" s="67"/>
      <c r="ORG101" s="67"/>
      <c r="ORH101" s="67"/>
      <c r="ORI101" s="67"/>
      <c r="ORJ101" s="67"/>
      <c r="ORK101" s="67"/>
      <c r="ORL101" s="67"/>
      <c r="ORM101" s="67"/>
      <c r="ORN101" s="67"/>
      <c r="ORO101" s="67"/>
      <c r="ORP101" s="67"/>
      <c r="ORQ101" s="67"/>
      <c r="ORR101" s="67"/>
      <c r="ORS101" s="67"/>
      <c r="ORT101" s="67"/>
      <c r="ORU101" s="67"/>
      <c r="ORV101" s="67"/>
      <c r="ORW101" s="67"/>
      <c r="ORX101" s="67"/>
      <c r="ORY101" s="67"/>
      <c r="ORZ101" s="67"/>
      <c r="OSA101" s="67"/>
      <c r="OSB101" s="67"/>
      <c r="OSC101" s="67"/>
      <c r="OSD101" s="67"/>
      <c r="OSE101" s="67"/>
      <c r="OSF101" s="67"/>
      <c r="OSG101" s="67"/>
      <c r="OSH101" s="67"/>
      <c r="OSI101" s="67"/>
      <c r="OSJ101" s="67"/>
      <c r="OSK101" s="67"/>
      <c r="OSL101" s="67"/>
      <c r="OSM101" s="67"/>
      <c r="OSN101" s="67"/>
      <c r="OSO101" s="67"/>
      <c r="OSP101" s="67"/>
      <c r="OSQ101" s="67"/>
      <c r="OSR101" s="67"/>
      <c r="OSS101" s="67"/>
      <c r="OST101" s="67"/>
      <c r="OSU101" s="67"/>
      <c r="OSV101" s="67"/>
      <c r="OSW101" s="67"/>
      <c r="OSX101" s="67"/>
      <c r="OSY101" s="67"/>
      <c r="OSZ101" s="67"/>
      <c r="OTA101" s="67"/>
      <c r="OTB101" s="67"/>
      <c r="OTC101" s="67"/>
      <c r="OTD101" s="67"/>
      <c r="OTE101" s="67"/>
      <c r="OTF101" s="67"/>
      <c r="OTG101" s="67"/>
      <c r="OTH101" s="67"/>
      <c r="OTI101" s="67"/>
      <c r="OTJ101" s="67"/>
      <c r="OTK101" s="67"/>
      <c r="OTL101" s="67"/>
      <c r="OTM101" s="67"/>
      <c r="OTN101" s="67"/>
      <c r="OTO101" s="67"/>
      <c r="OTP101" s="67"/>
      <c r="OTQ101" s="67"/>
      <c r="OTR101" s="67"/>
      <c r="OTS101" s="67"/>
      <c r="OTT101" s="67"/>
      <c r="OTU101" s="67"/>
      <c r="OTV101" s="67"/>
      <c r="OTW101" s="67"/>
      <c r="OTX101" s="67"/>
      <c r="OTY101" s="67"/>
      <c r="OTZ101" s="67"/>
      <c r="OUA101" s="67"/>
      <c r="OUB101" s="67"/>
      <c r="OUC101" s="67"/>
      <c r="OUD101" s="67"/>
      <c r="OUE101" s="67"/>
      <c r="OUF101" s="67"/>
      <c r="OUG101" s="67"/>
      <c r="OUH101" s="67"/>
      <c r="OUI101" s="67"/>
      <c r="OUJ101" s="67"/>
      <c r="OUK101" s="67"/>
      <c r="OUL101" s="67"/>
      <c r="OUM101" s="67"/>
      <c r="OUN101" s="67"/>
      <c r="OUO101" s="67"/>
      <c r="OUP101" s="67"/>
      <c r="OUQ101" s="67"/>
      <c r="OUR101" s="67"/>
      <c r="OUS101" s="67"/>
      <c r="OUT101" s="67"/>
      <c r="OUU101" s="67"/>
      <c r="OUV101" s="67"/>
      <c r="OUW101" s="67"/>
      <c r="OUX101" s="67"/>
      <c r="OUY101" s="67"/>
      <c r="OUZ101" s="67"/>
      <c r="OVA101" s="67"/>
      <c r="OVB101" s="67"/>
      <c r="OVC101" s="67"/>
      <c r="OVD101" s="67"/>
      <c r="OVE101" s="67"/>
      <c r="OVF101" s="67"/>
      <c r="OVG101" s="67"/>
      <c r="OVH101" s="67"/>
      <c r="OVI101" s="67"/>
      <c r="OVJ101" s="67"/>
      <c r="OVK101" s="67"/>
      <c r="OVL101" s="67"/>
      <c r="OVM101" s="67"/>
      <c r="OVN101" s="67"/>
      <c r="OVO101" s="67"/>
      <c r="OVP101" s="67"/>
      <c r="OVQ101" s="67"/>
      <c r="OVR101" s="67"/>
      <c r="OVS101" s="67"/>
      <c r="OVT101" s="67"/>
      <c r="OVU101" s="67"/>
      <c r="OVV101" s="67"/>
      <c r="OVW101" s="67"/>
      <c r="OVX101" s="67"/>
      <c r="OVY101" s="67"/>
      <c r="OVZ101" s="67"/>
      <c r="OWA101" s="67"/>
      <c r="OWB101" s="67"/>
      <c r="OWC101" s="67"/>
      <c r="OWD101" s="67"/>
      <c r="OWE101" s="67"/>
      <c r="OWF101" s="67"/>
      <c r="OWG101" s="67"/>
      <c r="OWH101" s="67"/>
      <c r="OWI101" s="67"/>
      <c r="OWJ101" s="67"/>
      <c r="OWK101" s="67"/>
      <c r="OWL101" s="67"/>
      <c r="OWM101" s="67"/>
      <c r="OWN101" s="67"/>
      <c r="OWO101" s="67"/>
      <c r="OWP101" s="67"/>
      <c r="OWQ101" s="67"/>
      <c r="OWR101" s="67"/>
      <c r="OWS101" s="67"/>
      <c r="OWT101" s="67"/>
      <c r="OWU101" s="67"/>
      <c r="OWV101" s="67"/>
      <c r="OWW101" s="67"/>
      <c r="OWX101" s="67"/>
      <c r="OWY101" s="67"/>
      <c r="OWZ101" s="67"/>
      <c r="OXA101" s="67"/>
      <c r="OXB101" s="67"/>
      <c r="OXC101" s="67"/>
      <c r="OXD101" s="67"/>
      <c r="OXE101" s="67"/>
      <c r="OXF101" s="67"/>
      <c r="OXG101" s="67"/>
      <c r="OXH101" s="67"/>
      <c r="OXI101" s="67"/>
      <c r="OXJ101" s="67"/>
      <c r="OXK101" s="67"/>
      <c r="OXL101" s="67"/>
      <c r="OXM101" s="67"/>
      <c r="OXN101" s="67"/>
      <c r="OXO101" s="67"/>
      <c r="OXP101" s="67"/>
      <c r="OXQ101" s="67"/>
      <c r="OXR101" s="67"/>
      <c r="OXS101" s="67"/>
      <c r="OXT101" s="67"/>
      <c r="OXU101" s="67"/>
      <c r="OXV101" s="67"/>
      <c r="OXW101" s="67"/>
      <c r="OXX101" s="67"/>
      <c r="OXY101" s="67"/>
      <c r="OXZ101" s="67"/>
      <c r="OYA101" s="67"/>
      <c r="OYB101" s="67"/>
      <c r="OYC101" s="67"/>
      <c r="OYD101" s="67"/>
      <c r="OYE101" s="67"/>
      <c r="OYF101" s="67"/>
      <c r="OYG101" s="67"/>
      <c r="OYH101" s="67"/>
      <c r="OYI101" s="67"/>
      <c r="OYJ101" s="67"/>
      <c r="OYK101" s="67"/>
      <c r="OYL101" s="67"/>
      <c r="OYM101" s="67"/>
      <c r="OYN101" s="67"/>
      <c r="OYO101" s="67"/>
      <c r="OYP101" s="67"/>
      <c r="OYQ101" s="67"/>
      <c r="OYR101" s="67"/>
      <c r="OYS101" s="67"/>
      <c r="OYT101" s="67"/>
      <c r="OYU101" s="67"/>
      <c r="OYV101" s="67"/>
      <c r="OYW101" s="67"/>
      <c r="OYX101" s="67"/>
      <c r="OYY101" s="67"/>
      <c r="OYZ101" s="67"/>
      <c r="OZA101" s="67"/>
      <c r="OZB101" s="67"/>
      <c r="OZC101" s="67"/>
      <c r="OZD101" s="67"/>
      <c r="OZE101" s="67"/>
      <c r="OZF101" s="67"/>
      <c r="OZG101" s="67"/>
      <c r="OZH101" s="67"/>
      <c r="OZI101" s="67"/>
      <c r="OZJ101" s="67"/>
      <c r="OZK101" s="67"/>
      <c r="OZL101" s="67"/>
      <c r="OZM101" s="67"/>
      <c r="OZN101" s="67"/>
      <c r="OZO101" s="67"/>
      <c r="OZP101" s="67"/>
      <c r="OZQ101" s="67"/>
      <c r="OZR101" s="67"/>
      <c r="OZS101" s="67"/>
      <c r="OZT101" s="67"/>
      <c r="OZU101" s="67"/>
      <c r="OZV101" s="67"/>
      <c r="OZW101" s="67"/>
      <c r="OZX101" s="67"/>
      <c r="OZY101" s="67"/>
      <c r="OZZ101" s="67"/>
      <c r="PAA101" s="67"/>
      <c r="PAB101" s="67"/>
      <c r="PAC101" s="67"/>
      <c r="PAD101" s="67"/>
      <c r="PAE101" s="67"/>
      <c r="PAF101" s="67"/>
      <c r="PAG101" s="67"/>
      <c r="PAH101" s="67"/>
      <c r="PAI101" s="67"/>
      <c r="PAJ101" s="67"/>
      <c r="PAK101" s="67"/>
      <c r="PAL101" s="67"/>
      <c r="PAM101" s="67"/>
      <c r="PAN101" s="67"/>
      <c r="PAO101" s="67"/>
      <c r="PAP101" s="67"/>
      <c r="PAQ101" s="67"/>
      <c r="PAR101" s="67"/>
      <c r="PAS101" s="67"/>
      <c r="PAT101" s="67"/>
      <c r="PAU101" s="67"/>
      <c r="PAV101" s="67"/>
      <c r="PAW101" s="67"/>
      <c r="PAX101" s="67"/>
      <c r="PAY101" s="67"/>
      <c r="PAZ101" s="67"/>
      <c r="PBA101" s="67"/>
      <c r="PBB101" s="67"/>
      <c r="PBC101" s="67"/>
      <c r="PBD101" s="67"/>
      <c r="PBE101" s="67"/>
      <c r="PBF101" s="67"/>
      <c r="PBG101" s="67"/>
      <c r="PBH101" s="67"/>
      <c r="PBI101" s="67"/>
      <c r="PBJ101" s="67"/>
      <c r="PBK101" s="67"/>
      <c r="PBL101" s="67"/>
      <c r="PBM101" s="67"/>
      <c r="PBN101" s="67"/>
      <c r="PBO101" s="67"/>
      <c r="PBP101" s="67"/>
      <c r="PBQ101" s="67"/>
      <c r="PBR101" s="67"/>
      <c r="PBS101" s="67"/>
      <c r="PBT101" s="67"/>
      <c r="PBU101" s="67"/>
      <c r="PBV101" s="67"/>
      <c r="PBW101" s="67"/>
      <c r="PBX101" s="67"/>
      <c r="PBY101" s="67"/>
      <c r="PBZ101" s="67"/>
      <c r="PCA101" s="67"/>
      <c r="PCB101" s="67"/>
      <c r="PCC101" s="67"/>
      <c r="PCD101" s="67"/>
      <c r="PCE101" s="67"/>
      <c r="PCF101" s="67"/>
      <c r="PCG101" s="67"/>
      <c r="PCH101" s="67"/>
      <c r="PCI101" s="67"/>
      <c r="PCJ101" s="67"/>
      <c r="PCK101" s="67"/>
      <c r="PCL101" s="67"/>
      <c r="PCM101" s="67"/>
      <c r="PCN101" s="67"/>
      <c r="PCO101" s="67"/>
      <c r="PCP101" s="67"/>
      <c r="PCQ101" s="67"/>
      <c r="PCR101" s="67"/>
      <c r="PCS101" s="67"/>
      <c r="PCT101" s="67"/>
      <c r="PCU101" s="67"/>
      <c r="PCV101" s="67"/>
      <c r="PCW101" s="67"/>
      <c r="PCX101" s="67"/>
      <c r="PCY101" s="67"/>
      <c r="PCZ101" s="67"/>
      <c r="PDA101" s="67"/>
      <c r="PDB101" s="67"/>
      <c r="PDC101" s="67"/>
      <c r="PDD101" s="67"/>
      <c r="PDE101" s="67"/>
      <c r="PDF101" s="67"/>
      <c r="PDG101" s="67"/>
      <c r="PDH101" s="67"/>
      <c r="PDI101" s="67"/>
      <c r="PDJ101" s="67"/>
      <c r="PDK101" s="67"/>
      <c r="PDL101" s="67"/>
      <c r="PDM101" s="67"/>
      <c r="PDN101" s="67"/>
      <c r="PDO101" s="67"/>
      <c r="PDP101" s="67"/>
      <c r="PDQ101" s="67"/>
      <c r="PDR101" s="67"/>
      <c r="PDS101" s="67"/>
      <c r="PDT101" s="67"/>
      <c r="PDU101" s="67"/>
      <c r="PDV101" s="67"/>
      <c r="PDW101" s="67"/>
      <c r="PDX101" s="67"/>
      <c r="PDY101" s="67"/>
      <c r="PDZ101" s="67"/>
      <c r="PEA101" s="67"/>
      <c r="PEB101" s="67"/>
      <c r="PEC101" s="67"/>
      <c r="PED101" s="67"/>
      <c r="PEE101" s="67"/>
      <c r="PEF101" s="67"/>
      <c r="PEG101" s="67"/>
      <c r="PEH101" s="67"/>
      <c r="PEI101" s="67"/>
      <c r="PEJ101" s="67"/>
      <c r="PEK101" s="67"/>
      <c r="PEL101" s="67"/>
      <c r="PEM101" s="67"/>
      <c r="PEN101" s="67"/>
      <c r="PEO101" s="67"/>
      <c r="PEP101" s="67"/>
      <c r="PEQ101" s="67"/>
      <c r="PER101" s="67"/>
      <c r="PES101" s="67"/>
      <c r="PET101" s="67"/>
      <c r="PEU101" s="67"/>
      <c r="PEV101" s="67"/>
      <c r="PEW101" s="67"/>
      <c r="PEX101" s="67"/>
      <c r="PEY101" s="67"/>
      <c r="PEZ101" s="67"/>
      <c r="PFA101" s="67"/>
      <c r="PFB101" s="67"/>
      <c r="PFC101" s="67"/>
      <c r="PFD101" s="67"/>
      <c r="PFE101" s="67"/>
      <c r="PFF101" s="67"/>
      <c r="PFG101" s="67"/>
      <c r="PFH101" s="67"/>
      <c r="PFI101" s="67"/>
      <c r="PFJ101" s="67"/>
      <c r="PFK101" s="67"/>
      <c r="PFL101" s="67"/>
      <c r="PFM101" s="67"/>
      <c r="PFN101" s="67"/>
      <c r="PFO101" s="67"/>
      <c r="PFP101" s="67"/>
      <c r="PFQ101" s="67"/>
      <c r="PFR101" s="67"/>
      <c r="PFS101" s="67"/>
      <c r="PFT101" s="67"/>
      <c r="PFU101" s="67"/>
      <c r="PFV101" s="67"/>
      <c r="PFW101" s="67"/>
      <c r="PFX101" s="67"/>
      <c r="PFY101" s="67"/>
      <c r="PFZ101" s="67"/>
      <c r="PGA101" s="67"/>
      <c r="PGB101" s="67"/>
      <c r="PGC101" s="67"/>
      <c r="PGD101" s="67"/>
      <c r="PGE101" s="67"/>
      <c r="PGF101" s="67"/>
      <c r="PGG101" s="67"/>
      <c r="PGH101" s="67"/>
      <c r="PGI101" s="67"/>
      <c r="PGJ101" s="67"/>
      <c r="PGK101" s="67"/>
      <c r="PGL101" s="67"/>
      <c r="PGM101" s="67"/>
      <c r="PGN101" s="67"/>
      <c r="PGO101" s="67"/>
      <c r="PGP101" s="67"/>
      <c r="PGQ101" s="67"/>
      <c r="PGR101" s="67"/>
      <c r="PGS101" s="67"/>
      <c r="PGT101" s="67"/>
      <c r="PGU101" s="67"/>
      <c r="PGV101" s="67"/>
      <c r="PGW101" s="67"/>
      <c r="PGX101" s="67"/>
      <c r="PGY101" s="67"/>
      <c r="PGZ101" s="67"/>
      <c r="PHA101" s="67"/>
      <c r="PHB101" s="67"/>
      <c r="PHC101" s="67"/>
      <c r="PHD101" s="67"/>
      <c r="PHE101" s="67"/>
      <c r="PHF101" s="67"/>
      <c r="PHG101" s="67"/>
      <c r="PHH101" s="67"/>
      <c r="PHI101" s="67"/>
      <c r="PHJ101" s="67"/>
      <c r="PHK101" s="67"/>
      <c r="PHL101" s="67"/>
      <c r="PHM101" s="67"/>
      <c r="PHN101" s="67"/>
      <c r="PHO101" s="67"/>
      <c r="PHP101" s="67"/>
      <c r="PHQ101" s="67"/>
      <c r="PHR101" s="67"/>
      <c r="PHS101" s="67"/>
      <c r="PHT101" s="67"/>
      <c r="PHU101" s="67"/>
      <c r="PHV101" s="67"/>
      <c r="PHW101" s="67"/>
      <c r="PHX101" s="67"/>
      <c r="PHY101" s="67"/>
      <c r="PHZ101" s="67"/>
      <c r="PIA101" s="67"/>
      <c r="PIB101" s="67"/>
      <c r="PIC101" s="67"/>
      <c r="PID101" s="67"/>
      <c r="PIE101" s="67"/>
      <c r="PIF101" s="67"/>
      <c r="PIG101" s="67"/>
      <c r="PIH101" s="67"/>
      <c r="PII101" s="67"/>
      <c r="PIJ101" s="67"/>
      <c r="PIK101" s="67"/>
      <c r="PIL101" s="67"/>
      <c r="PIM101" s="67"/>
      <c r="PIN101" s="67"/>
      <c r="PIO101" s="67"/>
      <c r="PIP101" s="67"/>
      <c r="PIQ101" s="67"/>
      <c r="PIR101" s="67"/>
      <c r="PIS101" s="67"/>
      <c r="PIT101" s="67"/>
      <c r="PIU101" s="67"/>
      <c r="PIV101" s="67"/>
      <c r="PIW101" s="67"/>
      <c r="PIX101" s="67"/>
      <c r="PIY101" s="67"/>
      <c r="PIZ101" s="67"/>
      <c r="PJA101" s="67"/>
      <c r="PJB101" s="67"/>
      <c r="PJC101" s="67"/>
      <c r="PJD101" s="67"/>
      <c r="PJE101" s="67"/>
      <c r="PJF101" s="67"/>
      <c r="PJG101" s="67"/>
      <c r="PJH101" s="67"/>
      <c r="PJI101" s="67"/>
      <c r="PJJ101" s="67"/>
      <c r="PJK101" s="67"/>
      <c r="PJL101" s="67"/>
      <c r="PJM101" s="67"/>
      <c r="PJN101" s="67"/>
      <c r="PJO101" s="67"/>
      <c r="PJP101" s="67"/>
      <c r="PJQ101" s="67"/>
      <c r="PJR101" s="67"/>
      <c r="PJS101" s="67"/>
      <c r="PJT101" s="67"/>
      <c r="PJU101" s="67"/>
      <c r="PJV101" s="67"/>
      <c r="PJW101" s="67"/>
      <c r="PJX101" s="67"/>
      <c r="PJY101" s="67"/>
      <c r="PJZ101" s="67"/>
      <c r="PKA101" s="67"/>
      <c r="PKB101" s="67"/>
      <c r="PKC101" s="67"/>
      <c r="PKD101" s="67"/>
      <c r="PKE101" s="67"/>
      <c r="PKF101" s="67"/>
      <c r="PKG101" s="67"/>
      <c r="PKH101" s="67"/>
      <c r="PKI101" s="67"/>
      <c r="PKJ101" s="67"/>
      <c r="PKK101" s="67"/>
      <c r="PKL101" s="67"/>
      <c r="PKM101" s="67"/>
      <c r="PKN101" s="67"/>
      <c r="PKO101" s="67"/>
      <c r="PKP101" s="67"/>
      <c r="PKQ101" s="67"/>
      <c r="PKR101" s="67"/>
      <c r="PKS101" s="67"/>
      <c r="PKT101" s="67"/>
      <c r="PKU101" s="67"/>
      <c r="PKV101" s="67"/>
      <c r="PKW101" s="67"/>
      <c r="PKX101" s="67"/>
      <c r="PKY101" s="67"/>
      <c r="PKZ101" s="67"/>
      <c r="PLA101" s="67"/>
      <c r="PLB101" s="67"/>
      <c r="PLC101" s="67"/>
      <c r="PLD101" s="67"/>
      <c r="PLE101" s="67"/>
      <c r="PLF101" s="67"/>
      <c r="PLG101" s="67"/>
      <c r="PLH101" s="67"/>
      <c r="PLI101" s="67"/>
      <c r="PLJ101" s="67"/>
      <c r="PLK101" s="67"/>
      <c r="PLL101" s="67"/>
      <c r="PLM101" s="67"/>
      <c r="PLN101" s="67"/>
      <c r="PLO101" s="67"/>
      <c r="PLP101" s="67"/>
      <c r="PLQ101" s="67"/>
      <c r="PLR101" s="67"/>
      <c r="PLS101" s="67"/>
      <c r="PLT101" s="67"/>
      <c r="PLU101" s="67"/>
      <c r="PLV101" s="67"/>
      <c r="PLW101" s="67"/>
      <c r="PLX101" s="67"/>
      <c r="PLY101" s="67"/>
      <c r="PLZ101" s="67"/>
      <c r="PMA101" s="67"/>
      <c r="PMB101" s="67"/>
      <c r="PMC101" s="67"/>
      <c r="PMD101" s="67"/>
      <c r="PME101" s="67"/>
      <c r="PMF101" s="67"/>
      <c r="PMG101" s="67"/>
      <c r="PMH101" s="67"/>
      <c r="PMI101" s="67"/>
      <c r="PMJ101" s="67"/>
      <c r="PMK101" s="67"/>
      <c r="PML101" s="67"/>
      <c r="PMM101" s="67"/>
      <c r="PMN101" s="67"/>
      <c r="PMO101" s="67"/>
      <c r="PMP101" s="67"/>
      <c r="PMQ101" s="67"/>
      <c r="PMR101" s="67"/>
      <c r="PMS101" s="67"/>
      <c r="PMT101" s="67"/>
      <c r="PMU101" s="67"/>
      <c r="PMV101" s="67"/>
      <c r="PMW101" s="67"/>
      <c r="PMX101" s="67"/>
      <c r="PMY101" s="67"/>
      <c r="PMZ101" s="67"/>
      <c r="PNA101" s="67"/>
      <c r="PNB101" s="67"/>
      <c r="PNC101" s="67"/>
      <c r="PND101" s="67"/>
      <c r="PNE101" s="67"/>
      <c r="PNF101" s="67"/>
      <c r="PNG101" s="67"/>
      <c r="PNH101" s="67"/>
      <c r="PNI101" s="67"/>
      <c r="PNJ101" s="67"/>
      <c r="PNK101" s="67"/>
      <c r="PNL101" s="67"/>
      <c r="PNM101" s="67"/>
      <c r="PNN101" s="67"/>
      <c r="PNO101" s="67"/>
      <c r="PNP101" s="67"/>
      <c r="PNQ101" s="67"/>
      <c r="PNR101" s="67"/>
      <c r="PNS101" s="67"/>
      <c r="PNT101" s="67"/>
      <c r="PNU101" s="67"/>
      <c r="PNV101" s="67"/>
      <c r="PNW101" s="67"/>
      <c r="PNX101" s="67"/>
      <c r="PNY101" s="67"/>
      <c r="PNZ101" s="67"/>
      <c r="POA101" s="67"/>
      <c r="POB101" s="67"/>
      <c r="POC101" s="67"/>
      <c r="POD101" s="67"/>
      <c r="POE101" s="67"/>
      <c r="POF101" s="67"/>
      <c r="POG101" s="67"/>
      <c r="POH101" s="67"/>
      <c r="POI101" s="67"/>
      <c r="POJ101" s="67"/>
      <c r="POK101" s="67"/>
      <c r="POL101" s="67"/>
      <c r="POM101" s="67"/>
      <c r="PON101" s="67"/>
      <c r="POO101" s="67"/>
      <c r="POP101" s="67"/>
      <c r="POQ101" s="67"/>
      <c r="POR101" s="67"/>
      <c r="POS101" s="67"/>
      <c r="POT101" s="67"/>
      <c r="POU101" s="67"/>
      <c r="POV101" s="67"/>
      <c r="POW101" s="67"/>
      <c r="POX101" s="67"/>
      <c r="POY101" s="67"/>
      <c r="POZ101" s="67"/>
      <c r="PPA101" s="67"/>
      <c r="PPB101" s="67"/>
      <c r="PPC101" s="67"/>
      <c r="PPD101" s="67"/>
      <c r="PPE101" s="67"/>
      <c r="PPF101" s="67"/>
      <c r="PPG101" s="67"/>
      <c r="PPH101" s="67"/>
      <c r="PPI101" s="67"/>
      <c r="PPJ101" s="67"/>
      <c r="PPK101" s="67"/>
      <c r="PPL101" s="67"/>
      <c r="PPM101" s="67"/>
      <c r="PPN101" s="67"/>
      <c r="PPO101" s="67"/>
      <c r="PPP101" s="67"/>
      <c r="PPQ101" s="67"/>
      <c r="PPR101" s="67"/>
      <c r="PPS101" s="67"/>
      <c r="PPT101" s="67"/>
      <c r="PPU101" s="67"/>
      <c r="PPV101" s="67"/>
      <c r="PPW101" s="67"/>
      <c r="PPX101" s="67"/>
      <c r="PPY101" s="67"/>
      <c r="PPZ101" s="67"/>
      <c r="PQA101" s="67"/>
      <c r="PQB101" s="67"/>
      <c r="PQC101" s="67"/>
      <c r="PQD101" s="67"/>
      <c r="PQE101" s="67"/>
      <c r="PQF101" s="67"/>
      <c r="PQG101" s="67"/>
      <c r="PQH101" s="67"/>
      <c r="PQI101" s="67"/>
      <c r="PQJ101" s="67"/>
      <c r="PQK101" s="67"/>
      <c r="PQL101" s="67"/>
      <c r="PQM101" s="67"/>
      <c r="PQN101" s="67"/>
      <c r="PQO101" s="67"/>
      <c r="PQP101" s="67"/>
      <c r="PQQ101" s="67"/>
      <c r="PQR101" s="67"/>
      <c r="PQS101" s="67"/>
      <c r="PQT101" s="67"/>
      <c r="PQU101" s="67"/>
      <c r="PQV101" s="67"/>
      <c r="PQW101" s="67"/>
      <c r="PQX101" s="67"/>
      <c r="PQY101" s="67"/>
      <c r="PQZ101" s="67"/>
      <c r="PRA101" s="67"/>
      <c r="PRB101" s="67"/>
      <c r="PRC101" s="67"/>
      <c r="PRD101" s="67"/>
      <c r="PRE101" s="67"/>
      <c r="PRF101" s="67"/>
      <c r="PRG101" s="67"/>
      <c r="PRH101" s="67"/>
      <c r="PRI101" s="67"/>
      <c r="PRJ101" s="67"/>
      <c r="PRK101" s="67"/>
      <c r="PRL101" s="67"/>
      <c r="PRM101" s="67"/>
      <c r="PRN101" s="67"/>
      <c r="PRO101" s="67"/>
      <c r="PRP101" s="67"/>
      <c r="PRQ101" s="67"/>
      <c r="PRR101" s="67"/>
      <c r="PRS101" s="67"/>
      <c r="PRT101" s="67"/>
      <c r="PRU101" s="67"/>
      <c r="PRV101" s="67"/>
      <c r="PRW101" s="67"/>
      <c r="PRX101" s="67"/>
      <c r="PRY101" s="67"/>
      <c r="PRZ101" s="67"/>
      <c r="PSA101" s="67"/>
      <c r="PSB101" s="67"/>
      <c r="PSC101" s="67"/>
      <c r="PSD101" s="67"/>
      <c r="PSE101" s="67"/>
      <c r="PSF101" s="67"/>
      <c r="PSG101" s="67"/>
      <c r="PSH101" s="67"/>
      <c r="PSI101" s="67"/>
      <c r="PSJ101" s="67"/>
      <c r="PSK101" s="67"/>
      <c r="PSL101" s="67"/>
      <c r="PSM101" s="67"/>
      <c r="PSN101" s="67"/>
      <c r="PSO101" s="67"/>
      <c r="PSP101" s="67"/>
      <c r="PSQ101" s="67"/>
      <c r="PSR101" s="67"/>
      <c r="PSS101" s="67"/>
      <c r="PST101" s="67"/>
      <c r="PSU101" s="67"/>
      <c r="PSV101" s="67"/>
      <c r="PSW101" s="67"/>
      <c r="PSX101" s="67"/>
      <c r="PSY101" s="67"/>
      <c r="PSZ101" s="67"/>
      <c r="PTA101" s="67"/>
      <c r="PTB101" s="67"/>
      <c r="PTC101" s="67"/>
      <c r="PTD101" s="67"/>
      <c r="PTE101" s="67"/>
      <c r="PTF101" s="67"/>
      <c r="PTG101" s="67"/>
      <c r="PTH101" s="67"/>
      <c r="PTI101" s="67"/>
      <c r="PTJ101" s="67"/>
      <c r="PTK101" s="67"/>
      <c r="PTL101" s="67"/>
      <c r="PTM101" s="67"/>
      <c r="PTN101" s="67"/>
      <c r="PTO101" s="67"/>
      <c r="PTP101" s="67"/>
      <c r="PTQ101" s="67"/>
      <c r="PTR101" s="67"/>
      <c r="PTS101" s="67"/>
      <c r="PTT101" s="67"/>
      <c r="PTU101" s="67"/>
      <c r="PTV101" s="67"/>
      <c r="PTW101" s="67"/>
      <c r="PTX101" s="67"/>
      <c r="PTY101" s="67"/>
      <c r="PTZ101" s="67"/>
      <c r="PUA101" s="67"/>
      <c r="PUB101" s="67"/>
      <c r="PUC101" s="67"/>
      <c r="PUD101" s="67"/>
      <c r="PUE101" s="67"/>
      <c r="PUF101" s="67"/>
      <c r="PUG101" s="67"/>
      <c r="PUH101" s="67"/>
      <c r="PUI101" s="67"/>
      <c r="PUJ101" s="67"/>
      <c r="PUK101" s="67"/>
      <c r="PUL101" s="67"/>
      <c r="PUM101" s="67"/>
      <c r="PUN101" s="67"/>
      <c r="PUO101" s="67"/>
      <c r="PUP101" s="67"/>
      <c r="PUQ101" s="67"/>
      <c r="PUR101" s="67"/>
      <c r="PUS101" s="67"/>
      <c r="PUT101" s="67"/>
      <c r="PUU101" s="67"/>
      <c r="PUV101" s="67"/>
      <c r="PUW101" s="67"/>
      <c r="PUX101" s="67"/>
      <c r="PUY101" s="67"/>
      <c r="PUZ101" s="67"/>
      <c r="PVA101" s="67"/>
      <c r="PVB101" s="67"/>
      <c r="PVC101" s="67"/>
      <c r="PVD101" s="67"/>
      <c r="PVE101" s="67"/>
      <c r="PVF101" s="67"/>
      <c r="PVG101" s="67"/>
      <c r="PVH101" s="67"/>
      <c r="PVI101" s="67"/>
      <c r="PVJ101" s="67"/>
      <c r="PVK101" s="67"/>
      <c r="PVL101" s="67"/>
      <c r="PVM101" s="67"/>
      <c r="PVN101" s="67"/>
      <c r="PVO101" s="67"/>
      <c r="PVP101" s="67"/>
      <c r="PVQ101" s="67"/>
      <c r="PVR101" s="67"/>
      <c r="PVS101" s="67"/>
      <c r="PVT101" s="67"/>
      <c r="PVU101" s="67"/>
      <c r="PVV101" s="67"/>
      <c r="PVW101" s="67"/>
      <c r="PVX101" s="67"/>
      <c r="PVY101" s="67"/>
      <c r="PVZ101" s="67"/>
      <c r="PWA101" s="67"/>
      <c r="PWB101" s="67"/>
      <c r="PWC101" s="67"/>
      <c r="PWD101" s="67"/>
      <c r="PWE101" s="67"/>
      <c r="PWF101" s="67"/>
      <c r="PWG101" s="67"/>
      <c r="PWH101" s="67"/>
      <c r="PWI101" s="67"/>
      <c r="PWJ101" s="67"/>
      <c r="PWK101" s="67"/>
      <c r="PWL101" s="67"/>
      <c r="PWM101" s="67"/>
      <c r="PWN101" s="67"/>
      <c r="PWO101" s="67"/>
      <c r="PWP101" s="67"/>
      <c r="PWQ101" s="67"/>
      <c r="PWR101" s="67"/>
      <c r="PWS101" s="67"/>
      <c r="PWT101" s="67"/>
      <c r="PWU101" s="67"/>
      <c r="PWV101" s="67"/>
      <c r="PWW101" s="67"/>
      <c r="PWX101" s="67"/>
      <c r="PWY101" s="67"/>
      <c r="PWZ101" s="67"/>
      <c r="PXA101" s="67"/>
      <c r="PXB101" s="67"/>
      <c r="PXC101" s="67"/>
      <c r="PXD101" s="67"/>
      <c r="PXE101" s="67"/>
      <c r="PXF101" s="67"/>
      <c r="PXG101" s="67"/>
      <c r="PXH101" s="67"/>
      <c r="PXI101" s="67"/>
      <c r="PXJ101" s="67"/>
      <c r="PXK101" s="67"/>
      <c r="PXL101" s="67"/>
      <c r="PXM101" s="67"/>
      <c r="PXN101" s="67"/>
      <c r="PXO101" s="67"/>
      <c r="PXP101" s="67"/>
      <c r="PXQ101" s="67"/>
      <c r="PXR101" s="67"/>
      <c r="PXS101" s="67"/>
      <c r="PXT101" s="67"/>
      <c r="PXU101" s="67"/>
      <c r="PXV101" s="67"/>
      <c r="PXW101" s="67"/>
      <c r="PXX101" s="67"/>
      <c r="PXY101" s="67"/>
      <c r="PXZ101" s="67"/>
      <c r="PYA101" s="67"/>
      <c r="PYB101" s="67"/>
      <c r="PYC101" s="67"/>
      <c r="PYD101" s="67"/>
      <c r="PYE101" s="67"/>
      <c r="PYF101" s="67"/>
      <c r="PYG101" s="67"/>
      <c r="PYH101" s="67"/>
      <c r="PYI101" s="67"/>
      <c r="PYJ101" s="67"/>
      <c r="PYK101" s="67"/>
      <c r="PYL101" s="67"/>
      <c r="PYM101" s="67"/>
      <c r="PYN101" s="67"/>
      <c r="PYO101" s="67"/>
      <c r="PYP101" s="67"/>
      <c r="PYQ101" s="67"/>
      <c r="PYR101" s="67"/>
      <c r="PYS101" s="67"/>
      <c r="PYT101" s="67"/>
      <c r="PYU101" s="67"/>
      <c r="PYV101" s="67"/>
      <c r="PYW101" s="67"/>
      <c r="PYX101" s="67"/>
      <c r="PYY101" s="67"/>
      <c r="PYZ101" s="67"/>
      <c r="PZA101" s="67"/>
      <c r="PZB101" s="67"/>
      <c r="PZC101" s="67"/>
      <c r="PZD101" s="67"/>
      <c r="PZE101" s="67"/>
      <c r="PZF101" s="67"/>
      <c r="PZG101" s="67"/>
      <c r="PZH101" s="67"/>
      <c r="PZI101" s="67"/>
      <c r="PZJ101" s="67"/>
      <c r="PZK101" s="67"/>
      <c r="PZL101" s="67"/>
      <c r="PZM101" s="67"/>
      <c r="PZN101" s="67"/>
      <c r="PZO101" s="67"/>
      <c r="PZP101" s="67"/>
      <c r="PZQ101" s="67"/>
      <c r="PZR101" s="67"/>
      <c r="PZS101" s="67"/>
      <c r="PZT101" s="67"/>
      <c r="PZU101" s="67"/>
      <c r="PZV101" s="67"/>
      <c r="PZW101" s="67"/>
      <c r="PZX101" s="67"/>
      <c r="PZY101" s="67"/>
      <c r="PZZ101" s="67"/>
      <c r="QAA101" s="67"/>
      <c r="QAB101" s="67"/>
      <c r="QAC101" s="67"/>
      <c r="QAD101" s="67"/>
      <c r="QAE101" s="67"/>
      <c r="QAF101" s="67"/>
      <c r="QAG101" s="67"/>
      <c r="QAH101" s="67"/>
      <c r="QAI101" s="67"/>
      <c r="QAJ101" s="67"/>
      <c r="QAK101" s="67"/>
      <c r="QAL101" s="67"/>
      <c r="QAM101" s="67"/>
      <c r="QAN101" s="67"/>
      <c r="QAO101" s="67"/>
      <c r="QAP101" s="67"/>
      <c r="QAQ101" s="67"/>
      <c r="QAR101" s="67"/>
      <c r="QAS101" s="67"/>
      <c r="QAT101" s="67"/>
      <c r="QAU101" s="67"/>
      <c r="QAV101" s="67"/>
      <c r="QAW101" s="67"/>
      <c r="QAX101" s="67"/>
      <c r="QAY101" s="67"/>
      <c r="QAZ101" s="67"/>
      <c r="QBA101" s="67"/>
      <c r="QBB101" s="67"/>
      <c r="QBC101" s="67"/>
      <c r="QBD101" s="67"/>
      <c r="QBE101" s="67"/>
      <c r="QBF101" s="67"/>
      <c r="QBG101" s="67"/>
      <c r="QBH101" s="67"/>
      <c r="QBI101" s="67"/>
      <c r="QBJ101" s="67"/>
      <c r="QBK101" s="67"/>
      <c r="QBL101" s="67"/>
      <c r="QBM101" s="67"/>
      <c r="QBN101" s="67"/>
      <c r="QBO101" s="67"/>
      <c r="QBP101" s="67"/>
      <c r="QBQ101" s="67"/>
      <c r="QBR101" s="67"/>
      <c r="QBS101" s="67"/>
      <c r="QBT101" s="67"/>
      <c r="QBU101" s="67"/>
      <c r="QBV101" s="67"/>
      <c r="QBW101" s="67"/>
      <c r="QBX101" s="67"/>
      <c r="QBY101" s="67"/>
      <c r="QBZ101" s="67"/>
      <c r="QCA101" s="67"/>
      <c r="QCB101" s="67"/>
      <c r="QCC101" s="67"/>
      <c r="QCD101" s="67"/>
      <c r="QCE101" s="67"/>
      <c r="QCF101" s="67"/>
      <c r="QCG101" s="67"/>
      <c r="QCH101" s="67"/>
      <c r="QCI101" s="67"/>
      <c r="QCJ101" s="67"/>
      <c r="QCK101" s="67"/>
      <c r="QCL101" s="67"/>
      <c r="QCM101" s="67"/>
      <c r="QCN101" s="67"/>
      <c r="QCO101" s="67"/>
      <c r="QCP101" s="67"/>
      <c r="QCQ101" s="67"/>
      <c r="QCR101" s="67"/>
      <c r="QCS101" s="67"/>
      <c r="QCT101" s="67"/>
      <c r="QCU101" s="67"/>
      <c r="QCV101" s="67"/>
      <c r="QCW101" s="67"/>
      <c r="QCX101" s="67"/>
      <c r="QCY101" s="67"/>
      <c r="QCZ101" s="67"/>
      <c r="QDA101" s="67"/>
      <c r="QDB101" s="67"/>
      <c r="QDC101" s="67"/>
      <c r="QDD101" s="67"/>
      <c r="QDE101" s="67"/>
      <c r="QDF101" s="67"/>
      <c r="QDG101" s="67"/>
      <c r="QDH101" s="67"/>
      <c r="QDI101" s="67"/>
      <c r="QDJ101" s="67"/>
      <c r="QDK101" s="67"/>
      <c r="QDL101" s="67"/>
      <c r="QDM101" s="67"/>
      <c r="QDN101" s="67"/>
      <c r="QDO101" s="67"/>
      <c r="QDP101" s="67"/>
      <c r="QDQ101" s="67"/>
      <c r="QDR101" s="67"/>
      <c r="QDS101" s="67"/>
      <c r="QDT101" s="67"/>
      <c r="QDU101" s="67"/>
      <c r="QDV101" s="67"/>
      <c r="QDW101" s="67"/>
      <c r="QDX101" s="67"/>
      <c r="QDY101" s="67"/>
      <c r="QDZ101" s="67"/>
      <c r="QEA101" s="67"/>
      <c r="QEB101" s="67"/>
      <c r="QEC101" s="67"/>
      <c r="QED101" s="67"/>
      <c r="QEE101" s="67"/>
      <c r="QEF101" s="67"/>
      <c r="QEG101" s="67"/>
      <c r="QEH101" s="67"/>
      <c r="QEI101" s="67"/>
      <c r="QEJ101" s="67"/>
      <c r="QEK101" s="67"/>
      <c r="QEL101" s="67"/>
      <c r="QEM101" s="67"/>
      <c r="QEN101" s="67"/>
      <c r="QEO101" s="67"/>
      <c r="QEP101" s="67"/>
      <c r="QEQ101" s="67"/>
      <c r="QER101" s="67"/>
      <c r="QES101" s="67"/>
      <c r="QET101" s="67"/>
      <c r="QEU101" s="67"/>
      <c r="QEV101" s="67"/>
      <c r="QEW101" s="67"/>
      <c r="QEX101" s="67"/>
      <c r="QEY101" s="67"/>
      <c r="QEZ101" s="67"/>
      <c r="QFA101" s="67"/>
      <c r="QFB101" s="67"/>
      <c r="QFC101" s="67"/>
      <c r="QFD101" s="67"/>
      <c r="QFE101" s="67"/>
      <c r="QFF101" s="67"/>
      <c r="QFG101" s="67"/>
      <c r="QFH101" s="67"/>
      <c r="QFI101" s="67"/>
      <c r="QFJ101" s="67"/>
      <c r="QFK101" s="67"/>
      <c r="QFL101" s="67"/>
      <c r="QFM101" s="67"/>
      <c r="QFN101" s="67"/>
      <c r="QFO101" s="67"/>
      <c r="QFP101" s="67"/>
      <c r="QFQ101" s="67"/>
      <c r="QFR101" s="67"/>
      <c r="QFS101" s="67"/>
      <c r="QFT101" s="67"/>
      <c r="QFU101" s="67"/>
      <c r="QFV101" s="67"/>
      <c r="QFW101" s="67"/>
      <c r="QFX101" s="67"/>
      <c r="QFY101" s="67"/>
      <c r="QFZ101" s="67"/>
      <c r="QGA101" s="67"/>
      <c r="QGB101" s="67"/>
      <c r="QGC101" s="67"/>
      <c r="QGD101" s="67"/>
      <c r="QGE101" s="67"/>
      <c r="QGF101" s="67"/>
      <c r="QGG101" s="67"/>
      <c r="QGH101" s="67"/>
      <c r="QGI101" s="67"/>
      <c r="QGJ101" s="67"/>
      <c r="QGK101" s="67"/>
      <c r="QGL101" s="67"/>
      <c r="QGM101" s="67"/>
      <c r="QGN101" s="67"/>
      <c r="QGO101" s="67"/>
      <c r="QGP101" s="67"/>
      <c r="QGQ101" s="67"/>
      <c r="QGR101" s="67"/>
      <c r="QGS101" s="67"/>
      <c r="QGT101" s="67"/>
      <c r="QGU101" s="67"/>
      <c r="QGV101" s="67"/>
      <c r="QGW101" s="67"/>
      <c r="QGX101" s="67"/>
      <c r="QGY101" s="67"/>
      <c r="QGZ101" s="67"/>
      <c r="QHA101" s="67"/>
      <c r="QHB101" s="67"/>
      <c r="QHC101" s="67"/>
      <c r="QHD101" s="67"/>
      <c r="QHE101" s="67"/>
      <c r="QHF101" s="67"/>
      <c r="QHG101" s="67"/>
      <c r="QHH101" s="67"/>
      <c r="QHI101" s="67"/>
      <c r="QHJ101" s="67"/>
      <c r="QHK101" s="67"/>
      <c r="QHL101" s="67"/>
      <c r="QHM101" s="67"/>
      <c r="QHN101" s="67"/>
      <c r="QHO101" s="67"/>
      <c r="QHP101" s="67"/>
      <c r="QHQ101" s="67"/>
      <c r="QHR101" s="67"/>
      <c r="QHS101" s="67"/>
      <c r="QHT101" s="67"/>
      <c r="QHU101" s="67"/>
      <c r="QHV101" s="67"/>
      <c r="QHW101" s="67"/>
      <c r="QHX101" s="67"/>
      <c r="QHY101" s="67"/>
      <c r="QHZ101" s="67"/>
      <c r="QIA101" s="67"/>
      <c r="QIB101" s="67"/>
      <c r="QIC101" s="67"/>
      <c r="QID101" s="67"/>
      <c r="QIE101" s="67"/>
      <c r="QIF101" s="67"/>
      <c r="QIG101" s="67"/>
      <c r="QIH101" s="67"/>
      <c r="QII101" s="67"/>
      <c r="QIJ101" s="67"/>
      <c r="QIK101" s="67"/>
      <c r="QIL101" s="67"/>
      <c r="QIM101" s="67"/>
      <c r="QIN101" s="67"/>
      <c r="QIO101" s="67"/>
      <c r="QIP101" s="67"/>
      <c r="QIQ101" s="67"/>
      <c r="QIR101" s="67"/>
      <c r="QIS101" s="67"/>
      <c r="QIT101" s="67"/>
      <c r="QIU101" s="67"/>
      <c r="QIV101" s="67"/>
      <c r="QIW101" s="67"/>
      <c r="QIX101" s="67"/>
      <c r="QIY101" s="67"/>
      <c r="QIZ101" s="67"/>
      <c r="QJA101" s="67"/>
      <c r="QJB101" s="67"/>
      <c r="QJC101" s="67"/>
      <c r="QJD101" s="67"/>
      <c r="QJE101" s="67"/>
      <c r="QJF101" s="67"/>
      <c r="QJG101" s="67"/>
      <c r="QJH101" s="67"/>
      <c r="QJI101" s="67"/>
      <c r="QJJ101" s="67"/>
      <c r="QJK101" s="67"/>
      <c r="QJL101" s="67"/>
      <c r="QJM101" s="67"/>
      <c r="QJN101" s="67"/>
      <c r="QJO101" s="67"/>
      <c r="QJP101" s="67"/>
      <c r="QJQ101" s="67"/>
      <c r="QJR101" s="67"/>
      <c r="QJS101" s="67"/>
      <c r="QJT101" s="67"/>
      <c r="QJU101" s="67"/>
      <c r="QJV101" s="67"/>
      <c r="QJW101" s="67"/>
      <c r="QJX101" s="67"/>
      <c r="QJY101" s="67"/>
      <c r="QJZ101" s="67"/>
      <c r="QKA101" s="67"/>
      <c r="QKB101" s="67"/>
      <c r="QKC101" s="67"/>
      <c r="QKD101" s="67"/>
      <c r="QKE101" s="67"/>
      <c r="QKF101" s="67"/>
      <c r="QKG101" s="67"/>
      <c r="QKH101" s="67"/>
      <c r="QKI101" s="67"/>
      <c r="QKJ101" s="67"/>
      <c r="QKK101" s="67"/>
      <c r="QKL101" s="67"/>
      <c r="QKM101" s="67"/>
      <c r="QKN101" s="67"/>
      <c r="QKO101" s="67"/>
      <c r="QKP101" s="67"/>
      <c r="QKQ101" s="67"/>
      <c r="QKR101" s="67"/>
      <c r="QKS101" s="67"/>
      <c r="QKT101" s="67"/>
      <c r="QKU101" s="67"/>
      <c r="QKV101" s="67"/>
      <c r="QKW101" s="67"/>
      <c r="QKX101" s="67"/>
      <c r="QKY101" s="67"/>
      <c r="QKZ101" s="67"/>
      <c r="QLA101" s="67"/>
      <c r="QLB101" s="67"/>
      <c r="QLC101" s="67"/>
      <c r="QLD101" s="67"/>
      <c r="QLE101" s="67"/>
      <c r="QLF101" s="67"/>
      <c r="QLG101" s="67"/>
      <c r="QLH101" s="67"/>
      <c r="QLI101" s="67"/>
      <c r="QLJ101" s="67"/>
      <c r="QLK101" s="67"/>
      <c r="QLL101" s="67"/>
      <c r="QLM101" s="67"/>
      <c r="QLN101" s="67"/>
      <c r="QLO101" s="67"/>
      <c r="QLP101" s="67"/>
      <c r="QLQ101" s="67"/>
      <c r="QLR101" s="67"/>
      <c r="QLS101" s="67"/>
      <c r="QLT101" s="67"/>
      <c r="QLU101" s="67"/>
      <c r="QLV101" s="67"/>
      <c r="QLW101" s="67"/>
      <c r="QLX101" s="67"/>
      <c r="QLY101" s="67"/>
      <c r="QLZ101" s="67"/>
      <c r="QMA101" s="67"/>
      <c r="QMB101" s="67"/>
      <c r="QMC101" s="67"/>
      <c r="QMD101" s="67"/>
      <c r="QME101" s="67"/>
      <c r="QMF101" s="67"/>
      <c r="QMG101" s="67"/>
      <c r="QMH101" s="67"/>
      <c r="QMI101" s="67"/>
      <c r="QMJ101" s="67"/>
      <c r="QMK101" s="67"/>
      <c r="QML101" s="67"/>
      <c r="QMM101" s="67"/>
      <c r="QMN101" s="67"/>
      <c r="QMO101" s="67"/>
      <c r="QMP101" s="67"/>
      <c r="QMQ101" s="67"/>
      <c r="QMR101" s="67"/>
      <c r="QMS101" s="67"/>
      <c r="QMT101" s="67"/>
      <c r="QMU101" s="67"/>
      <c r="QMV101" s="67"/>
      <c r="QMW101" s="67"/>
      <c r="QMX101" s="67"/>
      <c r="QMY101" s="67"/>
      <c r="QMZ101" s="67"/>
      <c r="QNA101" s="67"/>
      <c r="QNB101" s="67"/>
      <c r="QNC101" s="67"/>
      <c r="QND101" s="67"/>
      <c r="QNE101" s="67"/>
      <c r="QNF101" s="67"/>
      <c r="QNG101" s="67"/>
      <c r="QNH101" s="67"/>
      <c r="QNI101" s="67"/>
      <c r="QNJ101" s="67"/>
      <c r="QNK101" s="67"/>
      <c r="QNL101" s="67"/>
      <c r="QNM101" s="67"/>
      <c r="QNN101" s="67"/>
      <c r="QNO101" s="67"/>
      <c r="QNP101" s="67"/>
      <c r="QNQ101" s="67"/>
      <c r="QNR101" s="67"/>
      <c r="QNS101" s="67"/>
      <c r="QNT101" s="67"/>
      <c r="QNU101" s="67"/>
      <c r="QNV101" s="67"/>
      <c r="QNW101" s="67"/>
      <c r="QNX101" s="67"/>
      <c r="QNY101" s="67"/>
      <c r="QNZ101" s="67"/>
      <c r="QOA101" s="67"/>
      <c r="QOB101" s="67"/>
      <c r="QOC101" s="67"/>
      <c r="QOD101" s="67"/>
      <c r="QOE101" s="67"/>
      <c r="QOF101" s="67"/>
      <c r="QOG101" s="67"/>
      <c r="QOH101" s="67"/>
      <c r="QOI101" s="67"/>
      <c r="QOJ101" s="67"/>
      <c r="QOK101" s="67"/>
      <c r="QOL101" s="67"/>
      <c r="QOM101" s="67"/>
      <c r="QON101" s="67"/>
      <c r="QOO101" s="67"/>
      <c r="QOP101" s="67"/>
      <c r="QOQ101" s="67"/>
      <c r="QOR101" s="67"/>
      <c r="QOS101" s="67"/>
      <c r="QOT101" s="67"/>
      <c r="QOU101" s="67"/>
      <c r="QOV101" s="67"/>
      <c r="QOW101" s="67"/>
      <c r="QOX101" s="67"/>
      <c r="QOY101" s="67"/>
      <c r="QOZ101" s="67"/>
      <c r="QPA101" s="67"/>
      <c r="QPB101" s="67"/>
      <c r="QPC101" s="67"/>
      <c r="QPD101" s="67"/>
      <c r="QPE101" s="67"/>
      <c r="QPF101" s="67"/>
      <c r="QPG101" s="67"/>
      <c r="QPH101" s="67"/>
      <c r="QPI101" s="67"/>
      <c r="QPJ101" s="67"/>
      <c r="QPK101" s="67"/>
      <c r="QPL101" s="67"/>
      <c r="QPM101" s="67"/>
      <c r="QPN101" s="67"/>
      <c r="QPO101" s="67"/>
      <c r="QPP101" s="67"/>
      <c r="QPQ101" s="67"/>
      <c r="QPR101" s="67"/>
      <c r="QPS101" s="67"/>
      <c r="QPT101" s="67"/>
      <c r="QPU101" s="67"/>
      <c r="QPV101" s="67"/>
      <c r="QPW101" s="67"/>
      <c r="QPX101" s="67"/>
      <c r="QPY101" s="67"/>
      <c r="QPZ101" s="67"/>
      <c r="QQA101" s="67"/>
      <c r="QQB101" s="67"/>
      <c r="QQC101" s="67"/>
      <c r="QQD101" s="67"/>
      <c r="QQE101" s="67"/>
      <c r="QQF101" s="67"/>
      <c r="QQG101" s="67"/>
      <c r="QQH101" s="67"/>
      <c r="QQI101" s="67"/>
      <c r="QQJ101" s="67"/>
      <c r="QQK101" s="67"/>
      <c r="QQL101" s="67"/>
      <c r="QQM101" s="67"/>
      <c r="QQN101" s="67"/>
      <c r="QQO101" s="67"/>
      <c r="QQP101" s="67"/>
      <c r="QQQ101" s="67"/>
      <c r="QQR101" s="67"/>
      <c r="QQS101" s="67"/>
      <c r="QQT101" s="67"/>
      <c r="QQU101" s="67"/>
      <c r="QQV101" s="67"/>
      <c r="QQW101" s="67"/>
      <c r="QQX101" s="67"/>
      <c r="QQY101" s="67"/>
      <c r="QQZ101" s="67"/>
      <c r="QRA101" s="67"/>
      <c r="QRB101" s="67"/>
      <c r="QRC101" s="67"/>
      <c r="QRD101" s="67"/>
      <c r="QRE101" s="67"/>
      <c r="QRF101" s="67"/>
      <c r="QRG101" s="67"/>
      <c r="QRH101" s="67"/>
      <c r="QRI101" s="67"/>
      <c r="QRJ101" s="67"/>
      <c r="QRK101" s="67"/>
      <c r="QRL101" s="67"/>
      <c r="QRM101" s="67"/>
      <c r="QRN101" s="67"/>
      <c r="QRO101" s="67"/>
      <c r="QRP101" s="67"/>
      <c r="QRQ101" s="67"/>
      <c r="QRR101" s="67"/>
      <c r="QRS101" s="67"/>
      <c r="QRT101" s="67"/>
      <c r="QRU101" s="67"/>
      <c r="QRV101" s="67"/>
      <c r="QRW101" s="67"/>
      <c r="QRX101" s="67"/>
      <c r="QRY101" s="67"/>
      <c r="QRZ101" s="67"/>
      <c r="QSA101" s="67"/>
      <c r="QSB101" s="67"/>
      <c r="QSC101" s="67"/>
      <c r="QSD101" s="67"/>
      <c r="QSE101" s="67"/>
      <c r="QSF101" s="67"/>
      <c r="QSG101" s="67"/>
      <c r="QSH101" s="67"/>
      <c r="QSI101" s="67"/>
      <c r="QSJ101" s="67"/>
      <c r="QSK101" s="67"/>
      <c r="QSL101" s="67"/>
      <c r="QSM101" s="67"/>
      <c r="QSN101" s="67"/>
      <c r="QSO101" s="67"/>
      <c r="QSP101" s="67"/>
      <c r="QSQ101" s="67"/>
      <c r="QSR101" s="67"/>
      <c r="QSS101" s="67"/>
      <c r="QST101" s="67"/>
      <c r="QSU101" s="67"/>
      <c r="QSV101" s="67"/>
      <c r="QSW101" s="67"/>
      <c r="QSX101" s="67"/>
      <c r="QSY101" s="67"/>
      <c r="QSZ101" s="67"/>
      <c r="QTA101" s="67"/>
      <c r="QTB101" s="67"/>
      <c r="QTC101" s="67"/>
      <c r="QTD101" s="67"/>
      <c r="QTE101" s="67"/>
      <c r="QTF101" s="67"/>
      <c r="QTG101" s="67"/>
      <c r="QTH101" s="67"/>
      <c r="QTI101" s="67"/>
      <c r="QTJ101" s="67"/>
      <c r="QTK101" s="67"/>
      <c r="QTL101" s="67"/>
      <c r="QTM101" s="67"/>
      <c r="QTN101" s="67"/>
      <c r="QTO101" s="67"/>
      <c r="QTP101" s="67"/>
      <c r="QTQ101" s="67"/>
      <c r="QTR101" s="67"/>
      <c r="QTS101" s="67"/>
      <c r="QTT101" s="67"/>
      <c r="QTU101" s="67"/>
      <c r="QTV101" s="67"/>
      <c r="QTW101" s="67"/>
      <c r="QTX101" s="67"/>
      <c r="QTY101" s="67"/>
      <c r="QTZ101" s="67"/>
      <c r="QUA101" s="67"/>
      <c r="QUB101" s="67"/>
      <c r="QUC101" s="67"/>
      <c r="QUD101" s="67"/>
      <c r="QUE101" s="67"/>
      <c r="QUF101" s="67"/>
      <c r="QUG101" s="67"/>
      <c r="QUH101" s="67"/>
      <c r="QUI101" s="67"/>
      <c r="QUJ101" s="67"/>
      <c r="QUK101" s="67"/>
      <c r="QUL101" s="67"/>
      <c r="QUM101" s="67"/>
      <c r="QUN101" s="67"/>
      <c r="QUO101" s="67"/>
      <c r="QUP101" s="67"/>
      <c r="QUQ101" s="67"/>
      <c r="QUR101" s="67"/>
      <c r="QUS101" s="67"/>
      <c r="QUT101" s="67"/>
      <c r="QUU101" s="67"/>
      <c r="QUV101" s="67"/>
      <c r="QUW101" s="67"/>
      <c r="QUX101" s="67"/>
      <c r="QUY101" s="67"/>
      <c r="QUZ101" s="67"/>
      <c r="QVA101" s="67"/>
      <c r="QVB101" s="67"/>
      <c r="QVC101" s="67"/>
      <c r="QVD101" s="67"/>
      <c r="QVE101" s="67"/>
      <c r="QVF101" s="67"/>
      <c r="QVG101" s="67"/>
      <c r="QVH101" s="67"/>
      <c r="QVI101" s="67"/>
      <c r="QVJ101" s="67"/>
      <c r="QVK101" s="67"/>
      <c r="QVL101" s="67"/>
      <c r="QVM101" s="67"/>
      <c r="QVN101" s="67"/>
      <c r="QVO101" s="67"/>
      <c r="QVP101" s="67"/>
      <c r="QVQ101" s="67"/>
      <c r="QVR101" s="67"/>
      <c r="QVS101" s="67"/>
      <c r="QVT101" s="67"/>
      <c r="QVU101" s="67"/>
      <c r="QVV101" s="67"/>
      <c r="QVW101" s="67"/>
      <c r="QVX101" s="67"/>
      <c r="QVY101" s="67"/>
      <c r="QVZ101" s="67"/>
      <c r="QWA101" s="67"/>
      <c r="QWB101" s="67"/>
      <c r="QWC101" s="67"/>
      <c r="QWD101" s="67"/>
      <c r="QWE101" s="67"/>
      <c r="QWF101" s="67"/>
      <c r="QWG101" s="67"/>
      <c r="QWH101" s="67"/>
      <c r="QWI101" s="67"/>
      <c r="QWJ101" s="67"/>
      <c r="QWK101" s="67"/>
      <c r="QWL101" s="67"/>
      <c r="QWM101" s="67"/>
      <c r="QWN101" s="67"/>
      <c r="QWO101" s="67"/>
      <c r="QWP101" s="67"/>
      <c r="QWQ101" s="67"/>
      <c r="QWR101" s="67"/>
      <c r="QWS101" s="67"/>
      <c r="QWT101" s="67"/>
      <c r="QWU101" s="67"/>
      <c r="QWV101" s="67"/>
      <c r="QWW101" s="67"/>
      <c r="QWX101" s="67"/>
      <c r="QWY101" s="67"/>
      <c r="QWZ101" s="67"/>
      <c r="QXA101" s="67"/>
      <c r="QXB101" s="67"/>
      <c r="QXC101" s="67"/>
      <c r="QXD101" s="67"/>
      <c r="QXE101" s="67"/>
      <c r="QXF101" s="67"/>
      <c r="QXG101" s="67"/>
      <c r="QXH101" s="67"/>
      <c r="QXI101" s="67"/>
      <c r="QXJ101" s="67"/>
      <c r="QXK101" s="67"/>
      <c r="QXL101" s="67"/>
      <c r="QXM101" s="67"/>
      <c r="QXN101" s="67"/>
      <c r="QXO101" s="67"/>
      <c r="QXP101" s="67"/>
      <c r="QXQ101" s="67"/>
      <c r="QXR101" s="67"/>
      <c r="QXS101" s="67"/>
      <c r="QXT101" s="67"/>
      <c r="QXU101" s="67"/>
      <c r="QXV101" s="67"/>
      <c r="QXW101" s="67"/>
      <c r="QXX101" s="67"/>
      <c r="QXY101" s="67"/>
      <c r="QXZ101" s="67"/>
      <c r="QYA101" s="67"/>
      <c r="QYB101" s="67"/>
      <c r="QYC101" s="67"/>
      <c r="QYD101" s="67"/>
      <c r="QYE101" s="67"/>
      <c r="QYF101" s="67"/>
      <c r="QYG101" s="67"/>
      <c r="QYH101" s="67"/>
      <c r="QYI101" s="67"/>
      <c r="QYJ101" s="67"/>
      <c r="QYK101" s="67"/>
      <c r="QYL101" s="67"/>
      <c r="QYM101" s="67"/>
      <c r="QYN101" s="67"/>
      <c r="QYO101" s="67"/>
      <c r="QYP101" s="67"/>
      <c r="QYQ101" s="67"/>
      <c r="QYR101" s="67"/>
      <c r="QYS101" s="67"/>
      <c r="QYT101" s="67"/>
      <c r="QYU101" s="67"/>
      <c r="QYV101" s="67"/>
      <c r="QYW101" s="67"/>
      <c r="QYX101" s="67"/>
      <c r="QYY101" s="67"/>
      <c r="QYZ101" s="67"/>
      <c r="QZA101" s="67"/>
      <c r="QZB101" s="67"/>
      <c r="QZC101" s="67"/>
      <c r="QZD101" s="67"/>
      <c r="QZE101" s="67"/>
      <c r="QZF101" s="67"/>
      <c r="QZG101" s="67"/>
      <c r="QZH101" s="67"/>
      <c r="QZI101" s="67"/>
      <c r="QZJ101" s="67"/>
      <c r="QZK101" s="67"/>
      <c r="QZL101" s="67"/>
      <c r="QZM101" s="67"/>
      <c r="QZN101" s="67"/>
      <c r="QZO101" s="67"/>
      <c r="QZP101" s="67"/>
      <c r="QZQ101" s="67"/>
      <c r="QZR101" s="67"/>
      <c r="QZS101" s="67"/>
      <c r="QZT101" s="67"/>
      <c r="QZU101" s="67"/>
      <c r="QZV101" s="67"/>
      <c r="QZW101" s="67"/>
      <c r="QZX101" s="67"/>
      <c r="QZY101" s="67"/>
      <c r="QZZ101" s="67"/>
      <c r="RAA101" s="67"/>
      <c r="RAB101" s="67"/>
      <c r="RAC101" s="67"/>
      <c r="RAD101" s="67"/>
      <c r="RAE101" s="67"/>
      <c r="RAF101" s="67"/>
      <c r="RAG101" s="67"/>
      <c r="RAH101" s="67"/>
      <c r="RAI101" s="67"/>
      <c r="RAJ101" s="67"/>
      <c r="RAK101" s="67"/>
      <c r="RAL101" s="67"/>
      <c r="RAM101" s="67"/>
      <c r="RAN101" s="67"/>
      <c r="RAO101" s="67"/>
      <c r="RAP101" s="67"/>
      <c r="RAQ101" s="67"/>
      <c r="RAR101" s="67"/>
      <c r="RAS101" s="67"/>
      <c r="RAT101" s="67"/>
      <c r="RAU101" s="67"/>
      <c r="RAV101" s="67"/>
      <c r="RAW101" s="67"/>
      <c r="RAX101" s="67"/>
      <c r="RAY101" s="67"/>
      <c r="RAZ101" s="67"/>
      <c r="RBA101" s="67"/>
      <c r="RBB101" s="67"/>
      <c r="RBC101" s="67"/>
      <c r="RBD101" s="67"/>
      <c r="RBE101" s="67"/>
      <c r="RBF101" s="67"/>
      <c r="RBG101" s="67"/>
      <c r="RBH101" s="67"/>
      <c r="RBI101" s="67"/>
      <c r="RBJ101" s="67"/>
      <c r="RBK101" s="67"/>
      <c r="RBL101" s="67"/>
      <c r="RBM101" s="67"/>
      <c r="RBN101" s="67"/>
      <c r="RBO101" s="67"/>
      <c r="RBP101" s="67"/>
      <c r="RBQ101" s="67"/>
      <c r="RBR101" s="67"/>
      <c r="RBS101" s="67"/>
      <c r="RBT101" s="67"/>
      <c r="RBU101" s="67"/>
      <c r="RBV101" s="67"/>
      <c r="RBW101" s="67"/>
      <c r="RBX101" s="67"/>
      <c r="RBY101" s="67"/>
      <c r="RBZ101" s="67"/>
      <c r="RCA101" s="67"/>
      <c r="RCB101" s="67"/>
      <c r="RCC101" s="67"/>
      <c r="RCD101" s="67"/>
      <c r="RCE101" s="67"/>
      <c r="RCF101" s="67"/>
      <c r="RCG101" s="67"/>
      <c r="RCH101" s="67"/>
      <c r="RCI101" s="67"/>
      <c r="RCJ101" s="67"/>
      <c r="RCK101" s="67"/>
      <c r="RCL101" s="67"/>
      <c r="RCM101" s="67"/>
      <c r="RCN101" s="67"/>
      <c r="RCO101" s="67"/>
      <c r="RCP101" s="67"/>
      <c r="RCQ101" s="67"/>
      <c r="RCR101" s="67"/>
      <c r="RCS101" s="67"/>
      <c r="RCT101" s="67"/>
      <c r="RCU101" s="67"/>
      <c r="RCV101" s="67"/>
      <c r="RCW101" s="67"/>
      <c r="RCX101" s="67"/>
      <c r="RCY101" s="67"/>
      <c r="RCZ101" s="67"/>
      <c r="RDA101" s="67"/>
      <c r="RDB101" s="67"/>
      <c r="RDC101" s="67"/>
      <c r="RDD101" s="67"/>
      <c r="RDE101" s="67"/>
      <c r="RDF101" s="67"/>
      <c r="RDG101" s="67"/>
      <c r="RDH101" s="67"/>
      <c r="RDI101" s="67"/>
      <c r="RDJ101" s="67"/>
      <c r="RDK101" s="67"/>
      <c r="RDL101" s="67"/>
      <c r="RDM101" s="67"/>
      <c r="RDN101" s="67"/>
      <c r="RDO101" s="67"/>
      <c r="RDP101" s="67"/>
      <c r="RDQ101" s="67"/>
      <c r="RDR101" s="67"/>
      <c r="RDS101" s="67"/>
      <c r="RDT101" s="67"/>
      <c r="RDU101" s="67"/>
      <c r="RDV101" s="67"/>
      <c r="RDW101" s="67"/>
      <c r="RDX101" s="67"/>
      <c r="RDY101" s="67"/>
      <c r="RDZ101" s="67"/>
      <c r="REA101" s="67"/>
      <c r="REB101" s="67"/>
      <c r="REC101" s="67"/>
      <c r="RED101" s="67"/>
      <c r="REE101" s="67"/>
      <c r="REF101" s="67"/>
      <c r="REG101" s="67"/>
      <c r="REH101" s="67"/>
      <c r="REI101" s="67"/>
      <c r="REJ101" s="67"/>
      <c r="REK101" s="67"/>
      <c r="REL101" s="67"/>
      <c r="REM101" s="67"/>
      <c r="REN101" s="67"/>
      <c r="REO101" s="67"/>
      <c r="REP101" s="67"/>
      <c r="REQ101" s="67"/>
      <c r="RER101" s="67"/>
      <c r="RES101" s="67"/>
      <c r="RET101" s="67"/>
      <c r="REU101" s="67"/>
      <c r="REV101" s="67"/>
      <c r="REW101" s="67"/>
      <c r="REX101" s="67"/>
      <c r="REY101" s="67"/>
      <c r="REZ101" s="67"/>
      <c r="RFA101" s="67"/>
      <c r="RFB101" s="67"/>
      <c r="RFC101" s="67"/>
      <c r="RFD101" s="67"/>
      <c r="RFE101" s="67"/>
      <c r="RFF101" s="67"/>
      <c r="RFG101" s="67"/>
      <c r="RFH101" s="67"/>
      <c r="RFI101" s="67"/>
      <c r="RFJ101" s="67"/>
      <c r="RFK101" s="67"/>
      <c r="RFL101" s="67"/>
      <c r="RFM101" s="67"/>
      <c r="RFN101" s="67"/>
      <c r="RFO101" s="67"/>
      <c r="RFP101" s="67"/>
      <c r="RFQ101" s="67"/>
      <c r="RFR101" s="67"/>
      <c r="RFS101" s="67"/>
      <c r="RFT101" s="67"/>
      <c r="RFU101" s="67"/>
      <c r="RFV101" s="67"/>
      <c r="RFW101" s="67"/>
      <c r="RFX101" s="67"/>
      <c r="RFY101" s="67"/>
      <c r="RFZ101" s="67"/>
      <c r="RGA101" s="67"/>
      <c r="RGB101" s="67"/>
      <c r="RGC101" s="67"/>
      <c r="RGD101" s="67"/>
      <c r="RGE101" s="67"/>
      <c r="RGF101" s="67"/>
      <c r="RGG101" s="67"/>
      <c r="RGH101" s="67"/>
      <c r="RGI101" s="67"/>
      <c r="RGJ101" s="67"/>
      <c r="RGK101" s="67"/>
      <c r="RGL101" s="67"/>
      <c r="RGM101" s="67"/>
      <c r="RGN101" s="67"/>
      <c r="RGO101" s="67"/>
      <c r="RGP101" s="67"/>
      <c r="RGQ101" s="67"/>
      <c r="RGR101" s="67"/>
      <c r="RGS101" s="67"/>
      <c r="RGT101" s="67"/>
      <c r="RGU101" s="67"/>
      <c r="RGV101" s="67"/>
      <c r="RGW101" s="67"/>
      <c r="RGX101" s="67"/>
      <c r="RGY101" s="67"/>
      <c r="RGZ101" s="67"/>
      <c r="RHA101" s="67"/>
      <c r="RHB101" s="67"/>
      <c r="RHC101" s="67"/>
      <c r="RHD101" s="67"/>
      <c r="RHE101" s="67"/>
      <c r="RHF101" s="67"/>
      <c r="RHG101" s="67"/>
      <c r="RHH101" s="67"/>
      <c r="RHI101" s="67"/>
      <c r="RHJ101" s="67"/>
      <c r="RHK101" s="67"/>
      <c r="RHL101" s="67"/>
      <c r="RHM101" s="67"/>
      <c r="RHN101" s="67"/>
      <c r="RHO101" s="67"/>
      <c r="RHP101" s="67"/>
      <c r="RHQ101" s="67"/>
      <c r="RHR101" s="67"/>
      <c r="RHS101" s="67"/>
      <c r="RHT101" s="67"/>
      <c r="RHU101" s="67"/>
      <c r="RHV101" s="67"/>
      <c r="RHW101" s="67"/>
      <c r="RHX101" s="67"/>
      <c r="RHY101" s="67"/>
      <c r="RHZ101" s="67"/>
      <c r="RIA101" s="67"/>
      <c r="RIB101" s="67"/>
      <c r="RIC101" s="67"/>
      <c r="RID101" s="67"/>
      <c r="RIE101" s="67"/>
      <c r="RIF101" s="67"/>
      <c r="RIG101" s="67"/>
      <c r="RIH101" s="67"/>
      <c r="RII101" s="67"/>
      <c r="RIJ101" s="67"/>
      <c r="RIK101" s="67"/>
      <c r="RIL101" s="67"/>
      <c r="RIM101" s="67"/>
      <c r="RIN101" s="67"/>
      <c r="RIO101" s="67"/>
      <c r="RIP101" s="67"/>
      <c r="RIQ101" s="67"/>
      <c r="RIR101" s="67"/>
      <c r="RIS101" s="67"/>
      <c r="RIT101" s="67"/>
      <c r="RIU101" s="67"/>
      <c r="RIV101" s="67"/>
      <c r="RIW101" s="67"/>
      <c r="RIX101" s="67"/>
      <c r="RIY101" s="67"/>
      <c r="RIZ101" s="67"/>
      <c r="RJA101" s="67"/>
      <c r="RJB101" s="67"/>
      <c r="RJC101" s="67"/>
      <c r="RJD101" s="67"/>
      <c r="RJE101" s="67"/>
      <c r="RJF101" s="67"/>
      <c r="RJG101" s="67"/>
      <c r="RJH101" s="67"/>
      <c r="RJI101" s="67"/>
      <c r="RJJ101" s="67"/>
      <c r="RJK101" s="67"/>
      <c r="RJL101" s="67"/>
      <c r="RJM101" s="67"/>
      <c r="RJN101" s="67"/>
      <c r="RJO101" s="67"/>
      <c r="RJP101" s="67"/>
      <c r="RJQ101" s="67"/>
      <c r="RJR101" s="67"/>
      <c r="RJS101" s="67"/>
      <c r="RJT101" s="67"/>
      <c r="RJU101" s="67"/>
      <c r="RJV101" s="67"/>
      <c r="RJW101" s="67"/>
      <c r="RJX101" s="67"/>
      <c r="RJY101" s="67"/>
      <c r="RJZ101" s="67"/>
      <c r="RKA101" s="67"/>
      <c r="RKB101" s="67"/>
      <c r="RKC101" s="67"/>
      <c r="RKD101" s="67"/>
      <c r="RKE101" s="67"/>
      <c r="RKF101" s="67"/>
      <c r="RKG101" s="67"/>
      <c r="RKH101" s="67"/>
      <c r="RKI101" s="67"/>
      <c r="RKJ101" s="67"/>
      <c r="RKK101" s="67"/>
      <c r="RKL101" s="67"/>
      <c r="RKM101" s="67"/>
      <c r="RKN101" s="67"/>
      <c r="RKO101" s="67"/>
      <c r="RKP101" s="67"/>
      <c r="RKQ101" s="67"/>
      <c r="RKR101" s="67"/>
      <c r="RKS101" s="67"/>
      <c r="RKT101" s="67"/>
      <c r="RKU101" s="67"/>
      <c r="RKV101" s="67"/>
      <c r="RKW101" s="67"/>
      <c r="RKX101" s="67"/>
      <c r="RKY101" s="67"/>
      <c r="RKZ101" s="67"/>
      <c r="RLA101" s="67"/>
      <c r="RLB101" s="67"/>
      <c r="RLC101" s="67"/>
      <c r="RLD101" s="67"/>
      <c r="RLE101" s="67"/>
      <c r="RLF101" s="67"/>
      <c r="RLG101" s="67"/>
      <c r="RLH101" s="67"/>
      <c r="RLI101" s="67"/>
      <c r="RLJ101" s="67"/>
      <c r="RLK101" s="67"/>
      <c r="RLL101" s="67"/>
      <c r="RLM101" s="67"/>
      <c r="RLN101" s="67"/>
      <c r="RLO101" s="67"/>
      <c r="RLP101" s="67"/>
      <c r="RLQ101" s="67"/>
      <c r="RLR101" s="67"/>
      <c r="RLS101" s="67"/>
      <c r="RLT101" s="67"/>
      <c r="RLU101" s="67"/>
      <c r="RLV101" s="67"/>
      <c r="RLW101" s="67"/>
      <c r="RLX101" s="67"/>
      <c r="RLY101" s="67"/>
      <c r="RLZ101" s="67"/>
      <c r="RMA101" s="67"/>
      <c r="RMB101" s="67"/>
      <c r="RMC101" s="67"/>
      <c r="RMD101" s="67"/>
      <c r="RME101" s="67"/>
      <c r="RMF101" s="67"/>
      <c r="RMG101" s="67"/>
      <c r="RMH101" s="67"/>
      <c r="RMI101" s="67"/>
      <c r="RMJ101" s="67"/>
      <c r="RMK101" s="67"/>
      <c r="RML101" s="67"/>
      <c r="RMM101" s="67"/>
      <c r="RMN101" s="67"/>
      <c r="RMO101" s="67"/>
      <c r="RMP101" s="67"/>
      <c r="RMQ101" s="67"/>
      <c r="RMR101" s="67"/>
      <c r="RMS101" s="67"/>
      <c r="RMT101" s="67"/>
      <c r="RMU101" s="67"/>
      <c r="RMV101" s="67"/>
      <c r="RMW101" s="67"/>
      <c r="RMX101" s="67"/>
      <c r="RMY101" s="67"/>
      <c r="RMZ101" s="67"/>
      <c r="RNA101" s="67"/>
      <c r="RNB101" s="67"/>
      <c r="RNC101" s="67"/>
      <c r="RND101" s="67"/>
      <c r="RNE101" s="67"/>
      <c r="RNF101" s="67"/>
      <c r="RNG101" s="67"/>
      <c r="RNH101" s="67"/>
      <c r="RNI101" s="67"/>
      <c r="RNJ101" s="67"/>
      <c r="RNK101" s="67"/>
      <c r="RNL101" s="67"/>
      <c r="RNM101" s="67"/>
      <c r="RNN101" s="67"/>
      <c r="RNO101" s="67"/>
      <c r="RNP101" s="67"/>
      <c r="RNQ101" s="67"/>
      <c r="RNR101" s="67"/>
      <c r="RNS101" s="67"/>
      <c r="RNT101" s="67"/>
      <c r="RNU101" s="67"/>
      <c r="RNV101" s="67"/>
      <c r="RNW101" s="67"/>
      <c r="RNX101" s="67"/>
      <c r="RNY101" s="67"/>
      <c r="RNZ101" s="67"/>
      <c r="ROA101" s="67"/>
      <c r="ROB101" s="67"/>
      <c r="ROC101" s="67"/>
      <c r="ROD101" s="67"/>
      <c r="ROE101" s="67"/>
      <c r="ROF101" s="67"/>
      <c r="ROG101" s="67"/>
      <c r="ROH101" s="67"/>
      <c r="ROI101" s="67"/>
      <c r="ROJ101" s="67"/>
      <c r="ROK101" s="67"/>
      <c r="ROL101" s="67"/>
      <c r="ROM101" s="67"/>
      <c r="RON101" s="67"/>
      <c r="ROO101" s="67"/>
      <c r="ROP101" s="67"/>
      <c r="ROQ101" s="67"/>
      <c r="ROR101" s="67"/>
      <c r="ROS101" s="67"/>
      <c r="ROT101" s="67"/>
      <c r="ROU101" s="67"/>
      <c r="ROV101" s="67"/>
      <c r="ROW101" s="67"/>
      <c r="ROX101" s="67"/>
      <c r="ROY101" s="67"/>
      <c r="ROZ101" s="67"/>
      <c r="RPA101" s="67"/>
      <c r="RPB101" s="67"/>
      <c r="RPC101" s="67"/>
      <c r="RPD101" s="67"/>
      <c r="RPE101" s="67"/>
      <c r="RPF101" s="67"/>
      <c r="RPG101" s="67"/>
      <c r="RPH101" s="67"/>
      <c r="RPI101" s="67"/>
      <c r="RPJ101" s="67"/>
      <c r="RPK101" s="67"/>
      <c r="RPL101" s="67"/>
      <c r="RPM101" s="67"/>
      <c r="RPN101" s="67"/>
      <c r="RPO101" s="67"/>
      <c r="RPP101" s="67"/>
      <c r="RPQ101" s="67"/>
      <c r="RPR101" s="67"/>
      <c r="RPS101" s="67"/>
      <c r="RPT101" s="67"/>
      <c r="RPU101" s="67"/>
      <c r="RPV101" s="67"/>
      <c r="RPW101" s="67"/>
      <c r="RPX101" s="67"/>
      <c r="RPY101" s="67"/>
      <c r="RPZ101" s="67"/>
      <c r="RQA101" s="67"/>
      <c r="RQB101" s="67"/>
      <c r="RQC101" s="67"/>
      <c r="RQD101" s="67"/>
      <c r="RQE101" s="67"/>
      <c r="RQF101" s="67"/>
      <c r="RQG101" s="67"/>
      <c r="RQH101" s="67"/>
      <c r="RQI101" s="67"/>
      <c r="RQJ101" s="67"/>
      <c r="RQK101" s="67"/>
      <c r="RQL101" s="67"/>
      <c r="RQM101" s="67"/>
      <c r="RQN101" s="67"/>
      <c r="RQO101" s="67"/>
      <c r="RQP101" s="67"/>
      <c r="RQQ101" s="67"/>
      <c r="RQR101" s="67"/>
      <c r="RQS101" s="67"/>
      <c r="RQT101" s="67"/>
      <c r="RQU101" s="67"/>
      <c r="RQV101" s="67"/>
      <c r="RQW101" s="67"/>
      <c r="RQX101" s="67"/>
      <c r="RQY101" s="67"/>
      <c r="RQZ101" s="67"/>
      <c r="RRA101" s="67"/>
      <c r="RRB101" s="67"/>
      <c r="RRC101" s="67"/>
      <c r="RRD101" s="67"/>
      <c r="RRE101" s="67"/>
      <c r="RRF101" s="67"/>
      <c r="RRG101" s="67"/>
      <c r="RRH101" s="67"/>
      <c r="RRI101" s="67"/>
      <c r="RRJ101" s="67"/>
      <c r="RRK101" s="67"/>
      <c r="RRL101" s="67"/>
      <c r="RRM101" s="67"/>
      <c r="RRN101" s="67"/>
      <c r="RRO101" s="67"/>
      <c r="RRP101" s="67"/>
      <c r="RRQ101" s="67"/>
      <c r="RRR101" s="67"/>
      <c r="RRS101" s="67"/>
      <c r="RRT101" s="67"/>
      <c r="RRU101" s="67"/>
      <c r="RRV101" s="67"/>
      <c r="RRW101" s="67"/>
      <c r="RRX101" s="67"/>
      <c r="RRY101" s="67"/>
      <c r="RRZ101" s="67"/>
      <c r="RSA101" s="67"/>
      <c r="RSB101" s="67"/>
      <c r="RSC101" s="67"/>
      <c r="RSD101" s="67"/>
      <c r="RSE101" s="67"/>
      <c r="RSF101" s="67"/>
      <c r="RSG101" s="67"/>
      <c r="RSH101" s="67"/>
      <c r="RSI101" s="67"/>
      <c r="RSJ101" s="67"/>
      <c r="RSK101" s="67"/>
      <c r="RSL101" s="67"/>
      <c r="RSM101" s="67"/>
      <c r="RSN101" s="67"/>
      <c r="RSO101" s="67"/>
      <c r="RSP101" s="67"/>
      <c r="RSQ101" s="67"/>
      <c r="RSR101" s="67"/>
      <c r="RSS101" s="67"/>
      <c r="RST101" s="67"/>
      <c r="RSU101" s="67"/>
      <c r="RSV101" s="67"/>
      <c r="RSW101" s="67"/>
      <c r="RSX101" s="67"/>
      <c r="RSY101" s="67"/>
      <c r="RSZ101" s="67"/>
      <c r="RTA101" s="67"/>
      <c r="RTB101" s="67"/>
      <c r="RTC101" s="67"/>
      <c r="RTD101" s="67"/>
      <c r="RTE101" s="67"/>
      <c r="RTF101" s="67"/>
      <c r="RTG101" s="67"/>
      <c r="RTH101" s="67"/>
      <c r="RTI101" s="67"/>
      <c r="RTJ101" s="67"/>
      <c r="RTK101" s="67"/>
      <c r="RTL101" s="67"/>
      <c r="RTM101" s="67"/>
      <c r="RTN101" s="67"/>
      <c r="RTO101" s="67"/>
      <c r="RTP101" s="67"/>
      <c r="RTQ101" s="67"/>
      <c r="RTR101" s="67"/>
      <c r="RTS101" s="67"/>
      <c r="RTT101" s="67"/>
      <c r="RTU101" s="67"/>
      <c r="RTV101" s="67"/>
      <c r="RTW101" s="67"/>
      <c r="RTX101" s="67"/>
      <c r="RTY101" s="67"/>
      <c r="RTZ101" s="67"/>
      <c r="RUA101" s="67"/>
      <c r="RUB101" s="67"/>
      <c r="RUC101" s="67"/>
      <c r="RUD101" s="67"/>
      <c r="RUE101" s="67"/>
      <c r="RUF101" s="67"/>
      <c r="RUG101" s="67"/>
      <c r="RUH101" s="67"/>
      <c r="RUI101" s="67"/>
      <c r="RUJ101" s="67"/>
      <c r="RUK101" s="67"/>
      <c r="RUL101" s="67"/>
      <c r="RUM101" s="67"/>
      <c r="RUN101" s="67"/>
      <c r="RUO101" s="67"/>
      <c r="RUP101" s="67"/>
      <c r="RUQ101" s="67"/>
      <c r="RUR101" s="67"/>
      <c r="RUS101" s="67"/>
      <c r="RUT101" s="67"/>
      <c r="RUU101" s="67"/>
      <c r="RUV101" s="67"/>
      <c r="RUW101" s="67"/>
      <c r="RUX101" s="67"/>
      <c r="RUY101" s="67"/>
      <c r="RUZ101" s="67"/>
      <c r="RVA101" s="67"/>
      <c r="RVB101" s="67"/>
      <c r="RVC101" s="67"/>
      <c r="RVD101" s="67"/>
      <c r="RVE101" s="67"/>
      <c r="RVF101" s="67"/>
      <c r="RVG101" s="67"/>
      <c r="RVH101" s="67"/>
      <c r="RVI101" s="67"/>
      <c r="RVJ101" s="67"/>
      <c r="RVK101" s="67"/>
      <c r="RVL101" s="67"/>
      <c r="RVM101" s="67"/>
      <c r="RVN101" s="67"/>
      <c r="RVO101" s="67"/>
      <c r="RVP101" s="67"/>
      <c r="RVQ101" s="67"/>
      <c r="RVR101" s="67"/>
      <c r="RVS101" s="67"/>
      <c r="RVT101" s="67"/>
      <c r="RVU101" s="67"/>
      <c r="RVV101" s="67"/>
      <c r="RVW101" s="67"/>
      <c r="RVX101" s="67"/>
      <c r="RVY101" s="67"/>
      <c r="RVZ101" s="67"/>
      <c r="RWA101" s="67"/>
      <c r="RWB101" s="67"/>
      <c r="RWC101" s="67"/>
      <c r="RWD101" s="67"/>
      <c r="RWE101" s="67"/>
      <c r="RWF101" s="67"/>
      <c r="RWG101" s="67"/>
      <c r="RWH101" s="67"/>
      <c r="RWI101" s="67"/>
      <c r="RWJ101" s="67"/>
      <c r="RWK101" s="67"/>
      <c r="RWL101" s="67"/>
      <c r="RWM101" s="67"/>
      <c r="RWN101" s="67"/>
      <c r="RWO101" s="67"/>
      <c r="RWP101" s="67"/>
      <c r="RWQ101" s="67"/>
      <c r="RWR101" s="67"/>
      <c r="RWS101" s="67"/>
      <c r="RWT101" s="67"/>
      <c r="RWU101" s="67"/>
      <c r="RWV101" s="67"/>
      <c r="RWW101" s="67"/>
      <c r="RWX101" s="67"/>
      <c r="RWY101" s="67"/>
      <c r="RWZ101" s="67"/>
      <c r="RXA101" s="67"/>
      <c r="RXB101" s="67"/>
      <c r="RXC101" s="67"/>
      <c r="RXD101" s="67"/>
      <c r="RXE101" s="67"/>
      <c r="RXF101" s="67"/>
      <c r="RXG101" s="67"/>
      <c r="RXH101" s="67"/>
      <c r="RXI101" s="67"/>
      <c r="RXJ101" s="67"/>
      <c r="RXK101" s="67"/>
      <c r="RXL101" s="67"/>
      <c r="RXM101" s="67"/>
      <c r="RXN101" s="67"/>
      <c r="RXO101" s="67"/>
      <c r="RXP101" s="67"/>
      <c r="RXQ101" s="67"/>
      <c r="RXR101" s="67"/>
      <c r="RXS101" s="67"/>
      <c r="RXT101" s="67"/>
      <c r="RXU101" s="67"/>
      <c r="RXV101" s="67"/>
      <c r="RXW101" s="67"/>
      <c r="RXX101" s="67"/>
      <c r="RXY101" s="67"/>
      <c r="RXZ101" s="67"/>
      <c r="RYA101" s="67"/>
      <c r="RYB101" s="67"/>
      <c r="RYC101" s="67"/>
      <c r="RYD101" s="67"/>
      <c r="RYE101" s="67"/>
      <c r="RYF101" s="67"/>
      <c r="RYG101" s="67"/>
      <c r="RYH101" s="67"/>
      <c r="RYI101" s="67"/>
      <c r="RYJ101" s="67"/>
      <c r="RYK101" s="67"/>
      <c r="RYL101" s="67"/>
      <c r="RYM101" s="67"/>
      <c r="RYN101" s="67"/>
      <c r="RYO101" s="67"/>
      <c r="RYP101" s="67"/>
      <c r="RYQ101" s="67"/>
      <c r="RYR101" s="67"/>
      <c r="RYS101" s="67"/>
      <c r="RYT101" s="67"/>
      <c r="RYU101" s="67"/>
      <c r="RYV101" s="67"/>
      <c r="RYW101" s="67"/>
      <c r="RYX101" s="67"/>
      <c r="RYY101" s="67"/>
      <c r="RYZ101" s="67"/>
      <c r="RZA101" s="67"/>
      <c r="RZB101" s="67"/>
      <c r="RZC101" s="67"/>
      <c r="RZD101" s="67"/>
      <c r="RZE101" s="67"/>
      <c r="RZF101" s="67"/>
      <c r="RZG101" s="67"/>
      <c r="RZH101" s="67"/>
      <c r="RZI101" s="67"/>
      <c r="RZJ101" s="67"/>
      <c r="RZK101" s="67"/>
      <c r="RZL101" s="67"/>
      <c r="RZM101" s="67"/>
      <c r="RZN101" s="67"/>
      <c r="RZO101" s="67"/>
      <c r="RZP101" s="67"/>
      <c r="RZQ101" s="67"/>
      <c r="RZR101" s="67"/>
      <c r="RZS101" s="67"/>
      <c r="RZT101" s="67"/>
      <c r="RZU101" s="67"/>
      <c r="RZV101" s="67"/>
      <c r="RZW101" s="67"/>
      <c r="RZX101" s="67"/>
      <c r="RZY101" s="67"/>
      <c r="RZZ101" s="67"/>
      <c r="SAA101" s="67"/>
      <c r="SAB101" s="67"/>
      <c r="SAC101" s="67"/>
      <c r="SAD101" s="67"/>
      <c r="SAE101" s="67"/>
      <c r="SAF101" s="67"/>
      <c r="SAG101" s="67"/>
      <c r="SAH101" s="67"/>
      <c r="SAI101" s="67"/>
      <c r="SAJ101" s="67"/>
      <c r="SAK101" s="67"/>
      <c r="SAL101" s="67"/>
      <c r="SAM101" s="67"/>
      <c r="SAN101" s="67"/>
      <c r="SAO101" s="67"/>
      <c r="SAP101" s="67"/>
      <c r="SAQ101" s="67"/>
      <c r="SAR101" s="67"/>
      <c r="SAS101" s="67"/>
      <c r="SAT101" s="67"/>
      <c r="SAU101" s="67"/>
      <c r="SAV101" s="67"/>
      <c r="SAW101" s="67"/>
      <c r="SAX101" s="67"/>
      <c r="SAY101" s="67"/>
      <c r="SAZ101" s="67"/>
      <c r="SBA101" s="67"/>
      <c r="SBB101" s="67"/>
      <c r="SBC101" s="67"/>
      <c r="SBD101" s="67"/>
      <c r="SBE101" s="67"/>
      <c r="SBF101" s="67"/>
      <c r="SBG101" s="67"/>
      <c r="SBH101" s="67"/>
      <c r="SBI101" s="67"/>
      <c r="SBJ101" s="67"/>
      <c r="SBK101" s="67"/>
      <c r="SBL101" s="67"/>
      <c r="SBM101" s="67"/>
      <c r="SBN101" s="67"/>
      <c r="SBO101" s="67"/>
      <c r="SBP101" s="67"/>
      <c r="SBQ101" s="67"/>
      <c r="SBR101" s="67"/>
      <c r="SBS101" s="67"/>
      <c r="SBT101" s="67"/>
      <c r="SBU101" s="67"/>
      <c r="SBV101" s="67"/>
      <c r="SBW101" s="67"/>
      <c r="SBX101" s="67"/>
      <c r="SBY101" s="67"/>
      <c r="SBZ101" s="67"/>
      <c r="SCA101" s="67"/>
      <c r="SCB101" s="67"/>
      <c r="SCC101" s="67"/>
      <c r="SCD101" s="67"/>
      <c r="SCE101" s="67"/>
      <c r="SCF101" s="67"/>
      <c r="SCG101" s="67"/>
      <c r="SCH101" s="67"/>
      <c r="SCI101" s="67"/>
      <c r="SCJ101" s="67"/>
      <c r="SCK101" s="67"/>
      <c r="SCL101" s="67"/>
      <c r="SCM101" s="67"/>
      <c r="SCN101" s="67"/>
      <c r="SCO101" s="67"/>
      <c r="SCP101" s="67"/>
      <c r="SCQ101" s="67"/>
      <c r="SCR101" s="67"/>
      <c r="SCS101" s="67"/>
      <c r="SCT101" s="67"/>
      <c r="SCU101" s="67"/>
      <c r="SCV101" s="67"/>
      <c r="SCW101" s="67"/>
      <c r="SCX101" s="67"/>
      <c r="SCY101" s="67"/>
      <c r="SCZ101" s="67"/>
      <c r="SDA101" s="67"/>
      <c r="SDB101" s="67"/>
      <c r="SDC101" s="67"/>
      <c r="SDD101" s="67"/>
      <c r="SDE101" s="67"/>
      <c r="SDF101" s="67"/>
      <c r="SDG101" s="67"/>
      <c r="SDH101" s="67"/>
      <c r="SDI101" s="67"/>
      <c r="SDJ101" s="67"/>
      <c r="SDK101" s="67"/>
      <c r="SDL101" s="67"/>
      <c r="SDM101" s="67"/>
      <c r="SDN101" s="67"/>
      <c r="SDO101" s="67"/>
      <c r="SDP101" s="67"/>
      <c r="SDQ101" s="67"/>
      <c r="SDR101" s="67"/>
      <c r="SDS101" s="67"/>
      <c r="SDT101" s="67"/>
      <c r="SDU101" s="67"/>
      <c r="SDV101" s="67"/>
      <c r="SDW101" s="67"/>
      <c r="SDX101" s="67"/>
      <c r="SDY101" s="67"/>
      <c r="SDZ101" s="67"/>
      <c r="SEA101" s="67"/>
      <c r="SEB101" s="67"/>
      <c r="SEC101" s="67"/>
      <c r="SED101" s="67"/>
      <c r="SEE101" s="67"/>
      <c r="SEF101" s="67"/>
      <c r="SEG101" s="67"/>
      <c r="SEH101" s="67"/>
      <c r="SEI101" s="67"/>
      <c r="SEJ101" s="67"/>
      <c r="SEK101" s="67"/>
      <c r="SEL101" s="67"/>
      <c r="SEM101" s="67"/>
      <c r="SEN101" s="67"/>
      <c r="SEO101" s="67"/>
      <c r="SEP101" s="67"/>
      <c r="SEQ101" s="67"/>
      <c r="SER101" s="67"/>
      <c r="SES101" s="67"/>
      <c r="SET101" s="67"/>
      <c r="SEU101" s="67"/>
      <c r="SEV101" s="67"/>
      <c r="SEW101" s="67"/>
      <c r="SEX101" s="67"/>
      <c r="SEY101" s="67"/>
      <c r="SEZ101" s="67"/>
      <c r="SFA101" s="67"/>
      <c r="SFB101" s="67"/>
      <c r="SFC101" s="67"/>
      <c r="SFD101" s="67"/>
      <c r="SFE101" s="67"/>
      <c r="SFF101" s="67"/>
      <c r="SFG101" s="67"/>
      <c r="SFH101" s="67"/>
      <c r="SFI101" s="67"/>
      <c r="SFJ101" s="67"/>
      <c r="SFK101" s="67"/>
      <c r="SFL101" s="67"/>
      <c r="SFM101" s="67"/>
      <c r="SFN101" s="67"/>
      <c r="SFO101" s="67"/>
      <c r="SFP101" s="67"/>
      <c r="SFQ101" s="67"/>
      <c r="SFR101" s="67"/>
      <c r="SFS101" s="67"/>
      <c r="SFT101" s="67"/>
      <c r="SFU101" s="67"/>
      <c r="SFV101" s="67"/>
      <c r="SFW101" s="67"/>
      <c r="SFX101" s="67"/>
      <c r="SFY101" s="67"/>
      <c r="SFZ101" s="67"/>
      <c r="SGA101" s="67"/>
      <c r="SGB101" s="67"/>
      <c r="SGC101" s="67"/>
      <c r="SGD101" s="67"/>
      <c r="SGE101" s="67"/>
      <c r="SGF101" s="67"/>
      <c r="SGG101" s="67"/>
      <c r="SGH101" s="67"/>
      <c r="SGI101" s="67"/>
      <c r="SGJ101" s="67"/>
      <c r="SGK101" s="67"/>
      <c r="SGL101" s="67"/>
      <c r="SGM101" s="67"/>
      <c r="SGN101" s="67"/>
      <c r="SGO101" s="67"/>
      <c r="SGP101" s="67"/>
      <c r="SGQ101" s="67"/>
      <c r="SGR101" s="67"/>
      <c r="SGS101" s="67"/>
      <c r="SGT101" s="67"/>
      <c r="SGU101" s="67"/>
      <c r="SGV101" s="67"/>
      <c r="SGW101" s="67"/>
      <c r="SGX101" s="67"/>
      <c r="SGY101" s="67"/>
      <c r="SGZ101" s="67"/>
      <c r="SHA101" s="67"/>
      <c r="SHB101" s="67"/>
      <c r="SHC101" s="67"/>
      <c r="SHD101" s="67"/>
      <c r="SHE101" s="67"/>
      <c r="SHF101" s="67"/>
      <c r="SHG101" s="67"/>
      <c r="SHH101" s="67"/>
      <c r="SHI101" s="67"/>
      <c r="SHJ101" s="67"/>
      <c r="SHK101" s="67"/>
      <c r="SHL101" s="67"/>
      <c r="SHM101" s="67"/>
      <c r="SHN101" s="67"/>
      <c r="SHO101" s="67"/>
      <c r="SHP101" s="67"/>
      <c r="SHQ101" s="67"/>
      <c r="SHR101" s="67"/>
      <c r="SHS101" s="67"/>
      <c r="SHT101" s="67"/>
      <c r="SHU101" s="67"/>
      <c r="SHV101" s="67"/>
      <c r="SHW101" s="67"/>
      <c r="SHX101" s="67"/>
      <c r="SHY101" s="67"/>
      <c r="SHZ101" s="67"/>
      <c r="SIA101" s="67"/>
      <c r="SIB101" s="67"/>
      <c r="SIC101" s="67"/>
      <c r="SID101" s="67"/>
      <c r="SIE101" s="67"/>
      <c r="SIF101" s="67"/>
      <c r="SIG101" s="67"/>
      <c r="SIH101" s="67"/>
      <c r="SII101" s="67"/>
      <c r="SIJ101" s="67"/>
      <c r="SIK101" s="67"/>
      <c r="SIL101" s="67"/>
      <c r="SIM101" s="67"/>
      <c r="SIN101" s="67"/>
      <c r="SIO101" s="67"/>
      <c r="SIP101" s="67"/>
      <c r="SIQ101" s="67"/>
      <c r="SIR101" s="67"/>
      <c r="SIS101" s="67"/>
      <c r="SIT101" s="67"/>
      <c r="SIU101" s="67"/>
      <c r="SIV101" s="67"/>
      <c r="SIW101" s="67"/>
      <c r="SIX101" s="67"/>
      <c r="SIY101" s="67"/>
      <c r="SIZ101" s="67"/>
      <c r="SJA101" s="67"/>
      <c r="SJB101" s="67"/>
      <c r="SJC101" s="67"/>
      <c r="SJD101" s="67"/>
      <c r="SJE101" s="67"/>
      <c r="SJF101" s="67"/>
      <c r="SJG101" s="67"/>
      <c r="SJH101" s="67"/>
      <c r="SJI101" s="67"/>
      <c r="SJJ101" s="67"/>
      <c r="SJK101" s="67"/>
      <c r="SJL101" s="67"/>
      <c r="SJM101" s="67"/>
      <c r="SJN101" s="67"/>
      <c r="SJO101" s="67"/>
      <c r="SJP101" s="67"/>
      <c r="SJQ101" s="67"/>
      <c r="SJR101" s="67"/>
      <c r="SJS101" s="67"/>
      <c r="SJT101" s="67"/>
      <c r="SJU101" s="67"/>
      <c r="SJV101" s="67"/>
      <c r="SJW101" s="67"/>
      <c r="SJX101" s="67"/>
      <c r="SJY101" s="67"/>
      <c r="SJZ101" s="67"/>
      <c r="SKA101" s="67"/>
      <c r="SKB101" s="67"/>
      <c r="SKC101" s="67"/>
      <c r="SKD101" s="67"/>
      <c r="SKE101" s="67"/>
      <c r="SKF101" s="67"/>
      <c r="SKG101" s="67"/>
      <c r="SKH101" s="67"/>
      <c r="SKI101" s="67"/>
      <c r="SKJ101" s="67"/>
      <c r="SKK101" s="67"/>
      <c r="SKL101" s="67"/>
      <c r="SKM101" s="67"/>
      <c r="SKN101" s="67"/>
      <c r="SKO101" s="67"/>
      <c r="SKP101" s="67"/>
      <c r="SKQ101" s="67"/>
      <c r="SKR101" s="67"/>
      <c r="SKS101" s="67"/>
      <c r="SKT101" s="67"/>
      <c r="SKU101" s="67"/>
      <c r="SKV101" s="67"/>
      <c r="SKW101" s="67"/>
      <c r="SKX101" s="67"/>
      <c r="SKY101" s="67"/>
      <c r="SKZ101" s="67"/>
      <c r="SLA101" s="67"/>
      <c r="SLB101" s="67"/>
      <c r="SLC101" s="67"/>
      <c r="SLD101" s="67"/>
      <c r="SLE101" s="67"/>
      <c r="SLF101" s="67"/>
      <c r="SLG101" s="67"/>
      <c r="SLH101" s="67"/>
      <c r="SLI101" s="67"/>
      <c r="SLJ101" s="67"/>
      <c r="SLK101" s="67"/>
      <c r="SLL101" s="67"/>
      <c r="SLM101" s="67"/>
      <c r="SLN101" s="67"/>
      <c r="SLO101" s="67"/>
      <c r="SLP101" s="67"/>
      <c r="SLQ101" s="67"/>
      <c r="SLR101" s="67"/>
      <c r="SLS101" s="67"/>
      <c r="SLT101" s="67"/>
      <c r="SLU101" s="67"/>
      <c r="SLV101" s="67"/>
      <c r="SLW101" s="67"/>
      <c r="SLX101" s="67"/>
      <c r="SLY101" s="67"/>
      <c r="SLZ101" s="67"/>
      <c r="SMA101" s="67"/>
      <c r="SMB101" s="67"/>
      <c r="SMC101" s="67"/>
      <c r="SMD101" s="67"/>
      <c r="SME101" s="67"/>
      <c r="SMF101" s="67"/>
      <c r="SMG101" s="67"/>
      <c r="SMH101" s="67"/>
      <c r="SMI101" s="67"/>
      <c r="SMJ101" s="67"/>
      <c r="SMK101" s="67"/>
      <c r="SML101" s="67"/>
      <c r="SMM101" s="67"/>
      <c r="SMN101" s="67"/>
      <c r="SMO101" s="67"/>
      <c r="SMP101" s="67"/>
      <c r="SMQ101" s="67"/>
      <c r="SMR101" s="67"/>
      <c r="SMS101" s="67"/>
      <c r="SMT101" s="67"/>
      <c r="SMU101" s="67"/>
      <c r="SMV101" s="67"/>
      <c r="SMW101" s="67"/>
      <c r="SMX101" s="67"/>
      <c r="SMY101" s="67"/>
      <c r="SMZ101" s="67"/>
      <c r="SNA101" s="67"/>
      <c r="SNB101" s="67"/>
      <c r="SNC101" s="67"/>
      <c r="SND101" s="67"/>
      <c r="SNE101" s="67"/>
      <c r="SNF101" s="67"/>
      <c r="SNG101" s="67"/>
      <c r="SNH101" s="67"/>
      <c r="SNI101" s="67"/>
      <c r="SNJ101" s="67"/>
      <c r="SNK101" s="67"/>
      <c r="SNL101" s="67"/>
      <c r="SNM101" s="67"/>
      <c r="SNN101" s="67"/>
      <c r="SNO101" s="67"/>
      <c r="SNP101" s="67"/>
      <c r="SNQ101" s="67"/>
      <c r="SNR101" s="67"/>
      <c r="SNS101" s="67"/>
      <c r="SNT101" s="67"/>
      <c r="SNU101" s="67"/>
      <c r="SNV101" s="67"/>
      <c r="SNW101" s="67"/>
      <c r="SNX101" s="67"/>
      <c r="SNY101" s="67"/>
      <c r="SNZ101" s="67"/>
      <c r="SOA101" s="67"/>
      <c r="SOB101" s="67"/>
      <c r="SOC101" s="67"/>
      <c r="SOD101" s="67"/>
      <c r="SOE101" s="67"/>
      <c r="SOF101" s="67"/>
      <c r="SOG101" s="67"/>
      <c r="SOH101" s="67"/>
      <c r="SOI101" s="67"/>
      <c r="SOJ101" s="67"/>
      <c r="SOK101" s="67"/>
      <c r="SOL101" s="67"/>
      <c r="SOM101" s="67"/>
      <c r="SON101" s="67"/>
      <c r="SOO101" s="67"/>
      <c r="SOP101" s="67"/>
      <c r="SOQ101" s="67"/>
      <c r="SOR101" s="67"/>
      <c r="SOS101" s="67"/>
      <c r="SOT101" s="67"/>
      <c r="SOU101" s="67"/>
      <c r="SOV101" s="67"/>
      <c r="SOW101" s="67"/>
      <c r="SOX101" s="67"/>
      <c r="SOY101" s="67"/>
      <c r="SOZ101" s="67"/>
      <c r="SPA101" s="67"/>
      <c r="SPB101" s="67"/>
      <c r="SPC101" s="67"/>
      <c r="SPD101" s="67"/>
      <c r="SPE101" s="67"/>
      <c r="SPF101" s="67"/>
      <c r="SPG101" s="67"/>
      <c r="SPH101" s="67"/>
      <c r="SPI101" s="67"/>
      <c r="SPJ101" s="67"/>
      <c r="SPK101" s="67"/>
      <c r="SPL101" s="67"/>
      <c r="SPM101" s="67"/>
      <c r="SPN101" s="67"/>
      <c r="SPO101" s="67"/>
      <c r="SPP101" s="67"/>
      <c r="SPQ101" s="67"/>
      <c r="SPR101" s="67"/>
      <c r="SPS101" s="67"/>
      <c r="SPT101" s="67"/>
      <c r="SPU101" s="67"/>
      <c r="SPV101" s="67"/>
      <c r="SPW101" s="67"/>
      <c r="SPX101" s="67"/>
      <c r="SPY101" s="67"/>
      <c r="SPZ101" s="67"/>
      <c r="SQA101" s="67"/>
      <c r="SQB101" s="67"/>
      <c r="SQC101" s="67"/>
      <c r="SQD101" s="67"/>
      <c r="SQE101" s="67"/>
      <c r="SQF101" s="67"/>
      <c r="SQG101" s="67"/>
      <c r="SQH101" s="67"/>
      <c r="SQI101" s="67"/>
      <c r="SQJ101" s="67"/>
      <c r="SQK101" s="67"/>
      <c r="SQL101" s="67"/>
      <c r="SQM101" s="67"/>
      <c r="SQN101" s="67"/>
      <c r="SQO101" s="67"/>
      <c r="SQP101" s="67"/>
      <c r="SQQ101" s="67"/>
      <c r="SQR101" s="67"/>
      <c r="SQS101" s="67"/>
      <c r="SQT101" s="67"/>
      <c r="SQU101" s="67"/>
      <c r="SQV101" s="67"/>
      <c r="SQW101" s="67"/>
      <c r="SQX101" s="67"/>
      <c r="SQY101" s="67"/>
      <c r="SQZ101" s="67"/>
      <c r="SRA101" s="67"/>
      <c r="SRB101" s="67"/>
      <c r="SRC101" s="67"/>
      <c r="SRD101" s="67"/>
      <c r="SRE101" s="67"/>
      <c r="SRF101" s="67"/>
      <c r="SRG101" s="67"/>
      <c r="SRH101" s="67"/>
      <c r="SRI101" s="67"/>
      <c r="SRJ101" s="67"/>
      <c r="SRK101" s="67"/>
      <c r="SRL101" s="67"/>
      <c r="SRM101" s="67"/>
      <c r="SRN101" s="67"/>
      <c r="SRO101" s="67"/>
      <c r="SRP101" s="67"/>
      <c r="SRQ101" s="67"/>
      <c r="SRR101" s="67"/>
      <c r="SRS101" s="67"/>
      <c r="SRT101" s="67"/>
      <c r="SRU101" s="67"/>
      <c r="SRV101" s="67"/>
      <c r="SRW101" s="67"/>
      <c r="SRX101" s="67"/>
      <c r="SRY101" s="67"/>
      <c r="SRZ101" s="67"/>
      <c r="SSA101" s="67"/>
      <c r="SSB101" s="67"/>
      <c r="SSC101" s="67"/>
      <c r="SSD101" s="67"/>
      <c r="SSE101" s="67"/>
      <c r="SSF101" s="67"/>
      <c r="SSG101" s="67"/>
      <c r="SSH101" s="67"/>
      <c r="SSI101" s="67"/>
      <c r="SSJ101" s="67"/>
      <c r="SSK101" s="67"/>
      <c r="SSL101" s="67"/>
      <c r="SSM101" s="67"/>
      <c r="SSN101" s="67"/>
      <c r="SSO101" s="67"/>
      <c r="SSP101" s="67"/>
      <c r="SSQ101" s="67"/>
      <c r="SSR101" s="67"/>
      <c r="SSS101" s="67"/>
      <c r="SST101" s="67"/>
      <c r="SSU101" s="67"/>
      <c r="SSV101" s="67"/>
      <c r="SSW101" s="67"/>
      <c r="SSX101" s="67"/>
      <c r="SSY101" s="67"/>
      <c r="SSZ101" s="67"/>
      <c r="STA101" s="67"/>
      <c r="STB101" s="67"/>
      <c r="STC101" s="67"/>
      <c r="STD101" s="67"/>
      <c r="STE101" s="67"/>
      <c r="STF101" s="67"/>
      <c r="STG101" s="67"/>
      <c r="STH101" s="67"/>
      <c r="STI101" s="67"/>
      <c r="STJ101" s="67"/>
      <c r="STK101" s="67"/>
      <c r="STL101" s="67"/>
      <c r="STM101" s="67"/>
      <c r="STN101" s="67"/>
      <c r="STO101" s="67"/>
      <c r="STP101" s="67"/>
      <c r="STQ101" s="67"/>
      <c r="STR101" s="67"/>
      <c r="STS101" s="67"/>
      <c r="STT101" s="67"/>
      <c r="STU101" s="67"/>
      <c r="STV101" s="67"/>
      <c r="STW101" s="67"/>
      <c r="STX101" s="67"/>
      <c r="STY101" s="67"/>
      <c r="STZ101" s="67"/>
      <c r="SUA101" s="67"/>
      <c r="SUB101" s="67"/>
      <c r="SUC101" s="67"/>
      <c r="SUD101" s="67"/>
      <c r="SUE101" s="67"/>
      <c r="SUF101" s="67"/>
      <c r="SUG101" s="67"/>
      <c r="SUH101" s="67"/>
      <c r="SUI101" s="67"/>
      <c r="SUJ101" s="67"/>
      <c r="SUK101" s="67"/>
      <c r="SUL101" s="67"/>
      <c r="SUM101" s="67"/>
      <c r="SUN101" s="67"/>
      <c r="SUO101" s="67"/>
      <c r="SUP101" s="67"/>
      <c r="SUQ101" s="67"/>
      <c r="SUR101" s="67"/>
      <c r="SUS101" s="67"/>
      <c r="SUT101" s="67"/>
      <c r="SUU101" s="67"/>
      <c r="SUV101" s="67"/>
      <c r="SUW101" s="67"/>
      <c r="SUX101" s="67"/>
      <c r="SUY101" s="67"/>
      <c r="SUZ101" s="67"/>
      <c r="SVA101" s="67"/>
      <c r="SVB101" s="67"/>
      <c r="SVC101" s="67"/>
      <c r="SVD101" s="67"/>
      <c r="SVE101" s="67"/>
      <c r="SVF101" s="67"/>
      <c r="SVG101" s="67"/>
      <c r="SVH101" s="67"/>
      <c r="SVI101" s="67"/>
      <c r="SVJ101" s="67"/>
      <c r="SVK101" s="67"/>
      <c r="SVL101" s="67"/>
      <c r="SVM101" s="67"/>
      <c r="SVN101" s="67"/>
      <c r="SVO101" s="67"/>
      <c r="SVP101" s="67"/>
      <c r="SVQ101" s="67"/>
      <c r="SVR101" s="67"/>
      <c r="SVS101" s="67"/>
      <c r="SVT101" s="67"/>
      <c r="SVU101" s="67"/>
      <c r="SVV101" s="67"/>
      <c r="SVW101" s="67"/>
      <c r="SVX101" s="67"/>
      <c r="SVY101" s="67"/>
      <c r="SVZ101" s="67"/>
      <c r="SWA101" s="67"/>
      <c r="SWB101" s="67"/>
      <c r="SWC101" s="67"/>
      <c r="SWD101" s="67"/>
      <c r="SWE101" s="67"/>
      <c r="SWF101" s="67"/>
      <c r="SWG101" s="67"/>
      <c r="SWH101" s="67"/>
      <c r="SWI101" s="67"/>
      <c r="SWJ101" s="67"/>
      <c r="SWK101" s="67"/>
      <c r="SWL101" s="67"/>
      <c r="SWM101" s="67"/>
      <c r="SWN101" s="67"/>
      <c r="SWO101" s="67"/>
      <c r="SWP101" s="67"/>
      <c r="SWQ101" s="67"/>
      <c r="SWR101" s="67"/>
      <c r="SWS101" s="67"/>
      <c r="SWT101" s="67"/>
      <c r="SWU101" s="67"/>
      <c r="SWV101" s="67"/>
      <c r="SWW101" s="67"/>
      <c r="SWX101" s="67"/>
      <c r="SWY101" s="67"/>
      <c r="SWZ101" s="67"/>
      <c r="SXA101" s="67"/>
      <c r="SXB101" s="67"/>
      <c r="SXC101" s="67"/>
      <c r="SXD101" s="67"/>
      <c r="SXE101" s="67"/>
      <c r="SXF101" s="67"/>
      <c r="SXG101" s="67"/>
      <c r="SXH101" s="67"/>
      <c r="SXI101" s="67"/>
      <c r="SXJ101" s="67"/>
      <c r="SXK101" s="67"/>
      <c r="SXL101" s="67"/>
      <c r="SXM101" s="67"/>
      <c r="SXN101" s="67"/>
      <c r="SXO101" s="67"/>
      <c r="SXP101" s="67"/>
      <c r="SXQ101" s="67"/>
      <c r="SXR101" s="67"/>
      <c r="SXS101" s="67"/>
      <c r="SXT101" s="67"/>
      <c r="SXU101" s="67"/>
      <c r="SXV101" s="67"/>
      <c r="SXW101" s="67"/>
      <c r="SXX101" s="67"/>
      <c r="SXY101" s="67"/>
      <c r="SXZ101" s="67"/>
      <c r="SYA101" s="67"/>
      <c r="SYB101" s="67"/>
      <c r="SYC101" s="67"/>
      <c r="SYD101" s="67"/>
      <c r="SYE101" s="67"/>
      <c r="SYF101" s="67"/>
      <c r="SYG101" s="67"/>
      <c r="SYH101" s="67"/>
      <c r="SYI101" s="67"/>
      <c r="SYJ101" s="67"/>
      <c r="SYK101" s="67"/>
      <c r="SYL101" s="67"/>
      <c r="SYM101" s="67"/>
      <c r="SYN101" s="67"/>
      <c r="SYO101" s="67"/>
      <c r="SYP101" s="67"/>
      <c r="SYQ101" s="67"/>
      <c r="SYR101" s="67"/>
      <c r="SYS101" s="67"/>
      <c r="SYT101" s="67"/>
      <c r="SYU101" s="67"/>
      <c r="SYV101" s="67"/>
      <c r="SYW101" s="67"/>
      <c r="SYX101" s="67"/>
      <c r="SYY101" s="67"/>
      <c r="SYZ101" s="67"/>
      <c r="SZA101" s="67"/>
      <c r="SZB101" s="67"/>
      <c r="SZC101" s="67"/>
      <c r="SZD101" s="67"/>
      <c r="SZE101" s="67"/>
      <c r="SZF101" s="67"/>
      <c r="SZG101" s="67"/>
      <c r="SZH101" s="67"/>
      <c r="SZI101" s="67"/>
      <c r="SZJ101" s="67"/>
      <c r="SZK101" s="67"/>
      <c r="SZL101" s="67"/>
      <c r="SZM101" s="67"/>
      <c r="SZN101" s="67"/>
      <c r="SZO101" s="67"/>
      <c r="SZP101" s="67"/>
      <c r="SZQ101" s="67"/>
      <c r="SZR101" s="67"/>
      <c r="SZS101" s="67"/>
      <c r="SZT101" s="67"/>
      <c r="SZU101" s="67"/>
      <c r="SZV101" s="67"/>
      <c r="SZW101" s="67"/>
      <c r="SZX101" s="67"/>
      <c r="SZY101" s="67"/>
      <c r="SZZ101" s="67"/>
      <c r="TAA101" s="67"/>
      <c r="TAB101" s="67"/>
      <c r="TAC101" s="67"/>
      <c r="TAD101" s="67"/>
      <c r="TAE101" s="67"/>
      <c r="TAF101" s="67"/>
      <c r="TAG101" s="67"/>
      <c r="TAH101" s="67"/>
      <c r="TAI101" s="67"/>
      <c r="TAJ101" s="67"/>
      <c r="TAK101" s="67"/>
      <c r="TAL101" s="67"/>
      <c r="TAM101" s="67"/>
      <c r="TAN101" s="67"/>
      <c r="TAO101" s="67"/>
      <c r="TAP101" s="67"/>
      <c r="TAQ101" s="67"/>
      <c r="TAR101" s="67"/>
      <c r="TAS101" s="67"/>
      <c r="TAT101" s="67"/>
      <c r="TAU101" s="67"/>
      <c r="TAV101" s="67"/>
      <c r="TAW101" s="67"/>
      <c r="TAX101" s="67"/>
      <c r="TAY101" s="67"/>
      <c r="TAZ101" s="67"/>
      <c r="TBA101" s="67"/>
      <c r="TBB101" s="67"/>
      <c r="TBC101" s="67"/>
      <c r="TBD101" s="67"/>
      <c r="TBE101" s="67"/>
      <c r="TBF101" s="67"/>
      <c r="TBG101" s="67"/>
      <c r="TBH101" s="67"/>
      <c r="TBI101" s="67"/>
      <c r="TBJ101" s="67"/>
      <c r="TBK101" s="67"/>
      <c r="TBL101" s="67"/>
      <c r="TBM101" s="67"/>
      <c r="TBN101" s="67"/>
      <c r="TBO101" s="67"/>
      <c r="TBP101" s="67"/>
      <c r="TBQ101" s="67"/>
      <c r="TBR101" s="67"/>
      <c r="TBS101" s="67"/>
      <c r="TBT101" s="67"/>
      <c r="TBU101" s="67"/>
      <c r="TBV101" s="67"/>
      <c r="TBW101" s="67"/>
      <c r="TBX101" s="67"/>
      <c r="TBY101" s="67"/>
      <c r="TBZ101" s="67"/>
      <c r="TCA101" s="67"/>
      <c r="TCB101" s="67"/>
      <c r="TCC101" s="67"/>
      <c r="TCD101" s="67"/>
      <c r="TCE101" s="67"/>
      <c r="TCF101" s="67"/>
      <c r="TCG101" s="67"/>
      <c r="TCH101" s="67"/>
      <c r="TCI101" s="67"/>
      <c r="TCJ101" s="67"/>
      <c r="TCK101" s="67"/>
      <c r="TCL101" s="67"/>
      <c r="TCM101" s="67"/>
      <c r="TCN101" s="67"/>
      <c r="TCO101" s="67"/>
      <c r="TCP101" s="67"/>
      <c r="TCQ101" s="67"/>
      <c r="TCR101" s="67"/>
      <c r="TCS101" s="67"/>
      <c r="TCT101" s="67"/>
      <c r="TCU101" s="67"/>
      <c r="TCV101" s="67"/>
      <c r="TCW101" s="67"/>
      <c r="TCX101" s="67"/>
      <c r="TCY101" s="67"/>
      <c r="TCZ101" s="67"/>
      <c r="TDA101" s="67"/>
      <c r="TDB101" s="67"/>
      <c r="TDC101" s="67"/>
      <c r="TDD101" s="67"/>
      <c r="TDE101" s="67"/>
      <c r="TDF101" s="67"/>
      <c r="TDG101" s="67"/>
      <c r="TDH101" s="67"/>
      <c r="TDI101" s="67"/>
      <c r="TDJ101" s="67"/>
      <c r="TDK101" s="67"/>
      <c r="TDL101" s="67"/>
      <c r="TDM101" s="67"/>
      <c r="TDN101" s="67"/>
      <c r="TDO101" s="67"/>
      <c r="TDP101" s="67"/>
      <c r="TDQ101" s="67"/>
      <c r="TDR101" s="67"/>
      <c r="TDS101" s="67"/>
      <c r="TDT101" s="67"/>
      <c r="TDU101" s="67"/>
      <c r="TDV101" s="67"/>
      <c r="TDW101" s="67"/>
      <c r="TDX101" s="67"/>
      <c r="TDY101" s="67"/>
      <c r="TDZ101" s="67"/>
      <c r="TEA101" s="67"/>
      <c r="TEB101" s="67"/>
      <c r="TEC101" s="67"/>
      <c r="TED101" s="67"/>
      <c r="TEE101" s="67"/>
      <c r="TEF101" s="67"/>
      <c r="TEG101" s="67"/>
      <c r="TEH101" s="67"/>
      <c r="TEI101" s="67"/>
      <c r="TEJ101" s="67"/>
      <c r="TEK101" s="67"/>
      <c r="TEL101" s="67"/>
      <c r="TEM101" s="67"/>
      <c r="TEN101" s="67"/>
      <c r="TEO101" s="67"/>
      <c r="TEP101" s="67"/>
      <c r="TEQ101" s="67"/>
      <c r="TER101" s="67"/>
      <c r="TES101" s="67"/>
      <c r="TET101" s="67"/>
      <c r="TEU101" s="67"/>
      <c r="TEV101" s="67"/>
      <c r="TEW101" s="67"/>
      <c r="TEX101" s="67"/>
      <c r="TEY101" s="67"/>
      <c r="TEZ101" s="67"/>
      <c r="TFA101" s="67"/>
      <c r="TFB101" s="67"/>
      <c r="TFC101" s="67"/>
      <c r="TFD101" s="67"/>
      <c r="TFE101" s="67"/>
      <c r="TFF101" s="67"/>
      <c r="TFG101" s="67"/>
      <c r="TFH101" s="67"/>
      <c r="TFI101" s="67"/>
      <c r="TFJ101" s="67"/>
      <c r="TFK101" s="67"/>
      <c r="TFL101" s="67"/>
      <c r="TFM101" s="67"/>
      <c r="TFN101" s="67"/>
      <c r="TFO101" s="67"/>
      <c r="TFP101" s="67"/>
      <c r="TFQ101" s="67"/>
      <c r="TFR101" s="67"/>
      <c r="TFS101" s="67"/>
      <c r="TFT101" s="67"/>
      <c r="TFU101" s="67"/>
      <c r="TFV101" s="67"/>
      <c r="TFW101" s="67"/>
      <c r="TFX101" s="67"/>
      <c r="TFY101" s="67"/>
      <c r="TFZ101" s="67"/>
      <c r="TGA101" s="67"/>
      <c r="TGB101" s="67"/>
      <c r="TGC101" s="67"/>
      <c r="TGD101" s="67"/>
      <c r="TGE101" s="67"/>
      <c r="TGF101" s="67"/>
      <c r="TGG101" s="67"/>
      <c r="TGH101" s="67"/>
      <c r="TGI101" s="67"/>
      <c r="TGJ101" s="67"/>
      <c r="TGK101" s="67"/>
      <c r="TGL101" s="67"/>
      <c r="TGM101" s="67"/>
      <c r="TGN101" s="67"/>
      <c r="TGO101" s="67"/>
      <c r="TGP101" s="67"/>
      <c r="TGQ101" s="67"/>
      <c r="TGR101" s="67"/>
      <c r="TGS101" s="67"/>
      <c r="TGT101" s="67"/>
      <c r="TGU101" s="67"/>
      <c r="TGV101" s="67"/>
      <c r="TGW101" s="67"/>
      <c r="TGX101" s="67"/>
      <c r="TGY101" s="67"/>
      <c r="TGZ101" s="67"/>
      <c r="THA101" s="67"/>
      <c r="THB101" s="67"/>
      <c r="THC101" s="67"/>
      <c r="THD101" s="67"/>
      <c r="THE101" s="67"/>
      <c r="THF101" s="67"/>
      <c r="THG101" s="67"/>
      <c r="THH101" s="67"/>
      <c r="THI101" s="67"/>
      <c r="THJ101" s="67"/>
      <c r="THK101" s="67"/>
      <c r="THL101" s="67"/>
      <c r="THM101" s="67"/>
      <c r="THN101" s="67"/>
      <c r="THO101" s="67"/>
      <c r="THP101" s="67"/>
      <c r="THQ101" s="67"/>
      <c r="THR101" s="67"/>
      <c r="THS101" s="67"/>
      <c r="THT101" s="67"/>
      <c r="THU101" s="67"/>
      <c r="THV101" s="67"/>
      <c r="THW101" s="67"/>
      <c r="THX101" s="67"/>
      <c r="THY101" s="67"/>
      <c r="THZ101" s="67"/>
      <c r="TIA101" s="67"/>
      <c r="TIB101" s="67"/>
      <c r="TIC101" s="67"/>
      <c r="TID101" s="67"/>
      <c r="TIE101" s="67"/>
      <c r="TIF101" s="67"/>
      <c r="TIG101" s="67"/>
      <c r="TIH101" s="67"/>
      <c r="TII101" s="67"/>
      <c r="TIJ101" s="67"/>
      <c r="TIK101" s="67"/>
      <c r="TIL101" s="67"/>
      <c r="TIM101" s="67"/>
      <c r="TIN101" s="67"/>
      <c r="TIO101" s="67"/>
      <c r="TIP101" s="67"/>
      <c r="TIQ101" s="67"/>
      <c r="TIR101" s="67"/>
      <c r="TIS101" s="67"/>
      <c r="TIT101" s="67"/>
      <c r="TIU101" s="67"/>
      <c r="TIV101" s="67"/>
      <c r="TIW101" s="67"/>
      <c r="TIX101" s="67"/>
      <c r="TIY101" s="67"/>
      <c r="TIZ101" s="67"/>
      <c r="TJA101" s="67"/>
      <c r="TJB101" s="67"/>
      <c r="TJC101" s="67"/>
      <c r="TJD101" s="67"/>
      <c r="TJE101" s="67"/>
      <c r="TJF101" s="67"/>
      <c r="TJG101" s="67"/>
      <c r="TJH101" s="67"/>
      <c r="TJI101" s="67"/>
      <c r="TJJ101" s="67"/>
      <c r="TJK101" s="67"/>
      <c r="TJL101" s="67"/>
      <c r="TJM101" s="67"/>
      <c r="TJN101" s="67"/>
      <c r="TJO101" s="67"/>
      <c r="TJP101" s="67"/>
      <c r="TJQ101" s="67"/>
      <c r="TJR101" s="67"/>
      <c r="TJS101" s="67"/>
      <c r="TJT101" s="67"/>
      <c r="TJU101" s="67"/>
      <c r="TJV101" s="67"/>
      <c r="TJW101" s="67"/>
      <c r="TJX101" s="67"/>
      <c r="TJY101" s="67"/>
      <c r="TJZ101" s="67"/>
      <c r="TKA101" s="67"/>
      <c r="TKB101" s="67"/>
      <c r="TKC101" s="67"/>
      <c r="TKD101" s="67"/>
      <c r="TKE101" s="67"/>
      <c r="TKF101" s="67"/>
      <c r="TKG101" s="67"/>
      <c r="TKH101" s="67"/>
      <c r="TKI101" s="67"/>
      <c r="TKJ101" s="67"/>
      <c r="TKK101" s="67"/>
      <c r="TKL101" s="67"/>
      <c r="TKM101" s="67"/>
      <c r="TKN101" s="67"/>
      <c r="TKO101" s="67"/>
      <c r="TKP101" s="67"/>
      <c r="TKQ101" s="67"/>
      <c r="TKR101" s="67"/>
      <c r="TKS101" s="67"/>
      <c r="TKT101" s="67"/>
      <c r="TKU101" s="67"/>
      <c r="TKV101" s="67"/>
      <c r="TKW101" s="67"/>
      <c r="TKX101" s="67"/>
      <c r="TKY101" s="67"/>
      <c r="TKZ101" s="67"/>
      <c r="TLA101" s="67"/>
      <c r="TLB101" s="67"/>
      <c r="TLC101" s="67"/>
      <c r="TLD101" s="67"/>
      <c r="TLE101" s="67"/>
      <c r="TLF101" s="67"/>
      <c r="TLG101" s="67"/>
      <c r="TLH101" s="67"/>
      <c r="TLI101" s="67"/>
      <c r="TLJ101" s="67"/>
      <c r="TLK101" s="67"/>
      <c r="TLL101" s="67"/>
      <c r="TLM101" s="67"/>
      <c r="TLN101" s="67"/>
      <c r="TLO101" s="67"/>
      <c r="TLP101" s="67"/>
      <c r="TLQ101" s="67"/>
      <c r="TLR101" s="67"/>
      <c r="TLS101" s="67"/>
      <c r="TLT101" s="67"/>
      <c r="TLU101" s="67"/>
      <c r="TLV101" s="67"/>
      <c r="TLW101" s="67"/>
      <c r="TLX101" s="67"/>
      <c r="TLY101" s="67"/>
      <c r="TLZ101" s="67"/>
      <c r="TMA101" s="67"/>
      <c r="TMB101" s="67"/>
      <c r="TMC101" s="67"/>
      <c r="TMD101" s="67"/>
      <c r="TME101" s="67"/>
      <c r="TMF101" s="67"/>
      <c r="TMG101" s="67"/>
      <c r="TMH101" s="67"/>
      <c r="TMI101" s="67"/>
      <c r="TMJ101" s="67"/>
      <c r="TMK101" s="67"/>
      <c r="TML101" s="67"/>
      <c r="TMM101" s="67"/>
      <c r="TMN101" s="67"/>
      <c r="TMO101" s="67"/>
      <c r="TMP101" s="67"/>
      <c r="TMQ101" s="67"/>
      <c r="TMR101" s="67"/>
      <c r="TMS101" s="67"/>
      <c r="TMT101" s="67"/>
      <c r="TMU101" s="67"/>
      <c r="TMV101" s="67"/>
      <c r="TMW101" s="67"/>
      <c r="TMX101" s="67"/>
      <c r="TMY101" s="67"/>
      <c r="TMZ101" s="67"/>
      <c r="TNA101" s="67"/>
      <c r="TNB101" s="67"/>
      <c r="TNC101" s="67"/>
      <c r="TND101" s="67"/>
      <c r="TNE101" s="67"/>
      <c r="TNF101" s="67"/>
      <c r="TNG101" s="67"/>
      <c r="TNH101" s="67"/>
      <c r="TNI101" s="67"/>
      <c r="TNJ101" s="67"/>
      <c r="TNK101" s="67"/>
      <c r="TNL101" s="67"/>
      <c r="TNM101" s="67"/>
      <c r="TNN101" s="67"/>
      <c r="TNO101" s="67"/>
      <c r="TNP101" s="67"/>
      <c r="TNQ101" s="67"/>
      <c r="TNR101" s="67"/>
      <c r="TNS101" s="67"/>
      <c r="TNT101" s="67"/>
      <c r="TNU101" s="67"/>
      <c r="TNV101" s="67"/>
      <c r="TNW101" s="67"/>
      <c r="TNX101" s="67"/>
      <c r="TNY101" s="67"/>
      <c r="TNZ101" s="67"/>
      <c r="TOA101" s="67"/>
      <c r="TOB101" s="67"/>
      <c r="TOC101" s="67"/>
      <c r="TOD101" s="67"/>
      <c r="TOE101" s="67"/>
      <c r="TOF101" s="67"/>
      <c r="TOG101" s="67"/>
      <c r="TOH101" s="67"/>
      <c r="TOI101" s="67"/>
      <c r="TOJ101" s="67"/>
      <c r="TOK101" s="67"/>
      <c r="TOL101" s="67"/>
      <c r="TOM101" s="67"/>
      <c r="TON101" s="67"/>
      <c r="TOO101" s="67"/>
      <c r="TOP101" s="67"/>
      <c r="TOQ101" s="67"/>
      <c r="TOR101" s="67"/>
      <c r="TOS101" s="67"/>
      <c r="TOT101" s="67"/>
      <c r="TOU101" s="67"/>
      <c r="TOV101" s="67"/>
      <c r="TOW101" s="67"/>
      <c r="TOX101" s="67"/>
      <c r="TOY101" s="67"/>
      <c r="TOZ101" s="67"/>
      <c r="TPA101" s="67"/>
      <c r="TPB101" s="67"/>
      <c r="TPC101" s="67"/>
      <c r="TPD101" s="67"/>
      <c r="TPE101" s="67"/>
      <c r="TPF101" s="67"/>
      <c r="TPG101" s="67"/>
      <c r="TPH101" s="67"/>
      <c r="TPI101" s="67"/>
      <c r="TPJ101" s="67"/>
      <c r="TPK101" s="67"/>
      <c r="TPL101" s="67"/>
      <c r="TPM101" s="67"/>
      <c r="TPN101" s="67"/>
      <c r="TPO101" s="67"/>
      <c r="TPP101" s="67"/>
      <c r="TPQ101" s="67"/>
      <c r="TPR101" s="67"/>
      <c r="TPS101" s="67"/>
      <c r="TPT101" s="67"/>
      <c r="TPU101" s="67"/>
      <c r="TPV101" s="67"/>
      <c r="TPW101" s="67"/>
      <c r="TPX101" s="67"/>
      <c r="TPY101" s="67"/>
      <c r="TPZ101" s="67"/>
      <c r="TQA101" s="67"/>
      <c r="TQB101" s="67"/>
      <c r="TQC101" s="67"/>
      <c r="TQD101" s="67"/>
      <c r="TQE101" s="67"/>
      <c r="TQF101" s="67"/>
      <c r="TQG101" s="67"/>
      <c r="TQH101" s="67"/>
      <c r="TQI101" s="67"/>
      <c r="TQJ101" s="67"/>
      <c r="TQK101" s="67"/>
      <c r="TQL101" s="67"/>
      <c r="TQM101" s="67"/>
      <c r="TQN101" s="67"/>
      <c r="TQO101" s="67"/>
      <c r="TQP101" s="67"/>
      <c r="TQQ101" s="67"/>
      <c r="TQR101" s="67"/>
      <c r="TQS101" s="67"/>
      <c r="TQT101" s="67"/>
      <c r="TQU101" s="67"/>
      <c r="TQV101" s="67"/>
      <c r="TQW101" s="67"/>
      <c r="TQX101" s="67"/>
      <c r="TQY101" s="67"/>
      <c r="TQZ101" s="67"/>
      <c r="TRA101" s="67"/>
      <c r="TRB101" s="67"/>
      <c r="TRC101" s="67"/>
      <c r="TRD101" s="67"/>
      <c r="TRE101" s="67"/>
      <c r="TRF101" s="67"/>
      <c r="TRG101" s="67"/>
      <c r="TRH101" s="67"/>
      <c r="TRI101" s="67"/>
      <c r="TRJ101" s="67"/>
      <c r="TRK101" s="67"/>
      <c r="TRL101" s="67"/>
      <c r="TRM101" s="67"/>
      <c r="TRN101" s="67"/>
      <c r="TRO101" s="67"/>
      <c r="TRP101" s="67"/>
      <c r="TRQ101" s="67"/>
      <c r="TRR101" s="67"/>
      <c r="TRS101" s="67"/>
      <c r="TRT101" s="67"/>
      <c r="TRU101" s="67"/>
      <c r="TRV101" s="67"/>
      <c r="TRW101" s="67"/>
      <c r="TRX101" s="67"/>
      <c r="TRY101" s="67"/>
      <c r="TRZ101" s="67"/>
      <c r="TSA101" s="67"/>
      <c r="TSB101" s="67"/>
      <c r="TSC101" s="67"/>
      <c r="TSD101" s="67"/>
      <c r="TSE101" s="67"/>
      <c r="TSF101" s="67"/>
      <c r="TSG101" s="67"/>
      <c r="TSH101" s="67"/>
      <c r="TSI101" s="67"/>
      <c r="TSJ101" s="67"/>
      <c r="TSK101" s="67"/>
      <c r="TSL101" s="67"/>
      <c r="TSM101" s="67"/>
      <c r="TSN101" s="67"/>
      <c r="TSO101" s="67"/>
      <c r="TSP101" s="67"/>
      <c r="TSQ101" s="67"/>
      <c r="TSR101" s="67"/>
      <c r="TSS101" s="67"/>
      <c r="TST101" s="67"/>
      <c r="TSU101" s="67"/>
      <c r="TSV101" s="67"/>
      <c r="TSW101" s="67"/>
      <c r="TSX101" s="67"/>
      <c r="TSY101" s="67"/>
      <c r="TSZ101" s="67"/>
      <c r="TTA101" s="67"/>
      <c r="TTB101" s="67"/>
      <c r="TTC101" s="67"/>
      <c r="TTD101" s="67"/>
      <c r="TTE101" s="67"/>
      <c r="TTF101" s="67"/>
      <c r="TTG101" s="67"/>
      <c r="TTH101" s="67"/>
      <c r="TTI101" s="67"/>
      <c r="TTJ101" s="67"/>
      <c r="TTK101" s="67"/>
      <c r="TTL101" s="67"/>
      <c r="TTM101" s="67"/>
      <c r="TTN101" s="67"/>
      <c r="TTO101" s="67"/>
      <c r="TTP101" s="67"/>
      <c r="TTQ101" s="67"/>
      <c r="TTR101" s="67"/>
      <c r="TTS101" s="67"/>
      <c r="TTT101" s="67"/>
      <c r="TTU101" s="67"/>
      <c r="TTV101" s="67"/>
      <c r="TTW101" s="67"/>
      <c r="TTX101" s="67"/>
      <c r="TTY101" s="67"/>
      <c r="TTZ101" s="67"/>
      <c r="TUA101" s="67"/>
      <c r="TUB101" s="67"/>
      <c r="TUC101" s="67"/>
      <c r="TUD101" s="67"/>
      <c r="TUE101" s="67"/>
      <c r="TUF101" s="67"/>
      <c r="TUG101" s="67"/>
      <c r="TUH101" s="67"/>
      <c r="TUI101" s="67"/>
      <c r="TUJ101" s="67"/>
      <c r="TUK101" s="67"/>
      <c r="TUL101" s="67"/>
      <c r="TUM101" s="67"/>
      <c r="TUN101" s="67"/>
      <c r="TUO101" s="67"/>
      <c r="TUP101" s="67"/>
      <c r="TUQ101" s="67"/>
      <c r="TUR101" s="67"/>
      <c r="TUS101" s="67"/>
      <c r="TUT101" s="67"/>
      <c r="TUU101" s="67"/>
      <c r="TUV101" s="67"/>
      <c r="TUW101" s="67"/>
      <c r="TUX101" s="67"/>
      <c r="TUY101" s="67"/>
      <c r="TUZ101" s="67"/>
      <c r="TVA101" s="67"/>
      <c r="TVB101" s="67"/>
      <c r="TVC101" s="67"/>
      <c r="TVD101" s="67"/>
      <c r="TVE101" s="67"/>
      <c r="TVF101" s="67"/>
      <c r="TVG101" s="67"/>
      <c r="TVH101" s="67"/>
      <c r="TVI101" s="67"/>
      <c r="TVJ101" s="67"/>
      <c r="TVK101" s="67"/>
      <c r="TVL101" s="67"/>
      <c r="TVM101" s="67"/>
      <c r="TVN101" s="67"/>
      <c r="TVO101" s="67"/>
      <c r="TVP101" s="67"/>
      <c r="TVQ101" s="67"/>
      <c r="TVR101" s="67"/>
      <c r="TVS101" s="67"/>
      <c r="TVT101" s="67"/>
      <c r="TVU101" s="67"/>
      <c r="TVV101" s="67"/>
      <c r="TVW101" s="67"/>
      <c r="TVX101" s="67"/>
      <c r="TVY101" s="67"/>
      <c r="TVZ101" s="67"/>
      <c r="TWA101" s="67"/>
      <c r="TWB101" s="67"/>
      <c r="TWC101" s="67"/>
      <c r="TWD101" s="67"/>
      <c r="TWE101" s="67"/>
      <c r="TWF101" s="67"/>
      <c r="TWG101" s="67"/>
      <c r="TWH101" s="67"/>
      <c r="TWI101" s="67"/>
      <c r="TWJ101" s="67"/>
      <c r="TWK101" s="67"/>
      <c r="TWL101" s="67"/>
      <c r="TWM101" s="67"/>
      <c r="TWN101" s="67"/>
      <c r="TWO101" s="67"/>
      <c r="TWP101" s="67"/>
      <c r="TWQ101" s="67"/>
      <c r="TWR101" s="67"/>
      <c r="TWS101" s="67"/>
      <c r="TWT101" s="67"/>
      <c r="TWU101" s="67"/>
      <c r="TWV101" s="67"/>
      <c r="TWW101" s="67"/>
      <c r="TWX101" s="67"/>
      <c r="TWY101" s="67"/>
      <c r="TWZ101" s="67"/>
      <c r="TXA101" s="67"/>
      <c r="TXB101" s="67"/>
      <c r="TXC101" s="67"/>
      <c r="TXD101" s="67"/>
      <c r="TXE101" s="67"/>
      <c r="TXF101" s="67"/>
      <c r="TXG101" s="67"/>
      <c r="TXH101" s="67"/>
      <c r="TXI101" s="67"/>
      <c r="TXJ101" s="67"/>
      <c r="TXK101" s="67"/>
      <c r="TXL101" s="67"/>
      <c r="TXM101" s="67"/>
      <c r="TXN101" s="67"/>
      <c r="TXO101" s="67"/>
      <c r="TXP101" s="67"/>
      <c r="TXQ101" s="67"/>
      <c r="TXR101" s="67"/>
      <c r="TXS101" s="67"/>
      <c r="TXT101" s="67"/>
      <c r="TXU101" s="67"/>
      <c r="TXV101" s="67"/>
      <c r="TXW101" s="67"/>
      <c r="TXX101" s="67"/>
      <c r="TXY101" s="67"/>
      <c r="TXZ101" s="67"/>
      <c r="TYA101" s="67"/>
      <c r="TYB101" s="67"/>
      <c r="TYC101" s="67"/>
      <c r="TYD101" s="67"/>
      <c r="TYE101" s="67"/>
      <c r="TYF101" s="67"/>
      <c r="TYG101" s="67"/>
      <c r="TYH101" s="67"/>
      <c r="TYI101" s="67"/>
      <c r="TYJ101" s="67"/>
      <c r="TYK101" s="67"/>
      <c r="TYL101" s="67"/>
      <c r="TYM101" s="67"/>
      <c r="TYN101" s="67"/>
      <c r="TYO101" s="67"/>
      <c r="TYP101" s="67"/>
      <c r="TYQ101" s="67"/>
      <c r="TYR101" s="67"/>
      <c r="TYS101" s="67"/>
      <c r="TYT101" s="67"/>
      <c r="TYU101" s="67"/>
      <c r="TYV101" s="67"/>
      <c r="TYW101" s="67"/>
      <c r="TYX101" s="67"/>
      <c r="TYY101" s="67"/>
      <c r="TYZ101" s="67"/>
      <c r="TZA101" s="67"/>
      <c r="TZB101" s="67"/>
      <c r="TZC101" s="67"/>
      <c r="TZD101" s="67"/>
      <c r="TZE101" s="67"/>
      <c r="TZF101" s="67"/>
      <c r="TZG101" s="67"/>
      <c r="TZH101" s="67"/>
      <c r="TZI101" s="67"/>
      <c r="TZJ101" s="67"/>
      <c r="TZK101" s="67"/>
      <c r="TZL101" s="67"/>
      <c r="TZM101" s="67"/>
      <c r="TZN101" s="67"/>
      <c r="TZO101" s="67"/>
      <c r="TZP101" s="67"/>
      <c r="TZQ101" s="67"/>
      <c r="TZR101" s="67"/>
      <c r="TZS101" s="67"/>
      <c r="TZT101" s="67"/>
      <c r="TZU101" s="67"/>
      <c r="TZV101" s="67"/>
      <c r="TZW101" s="67"/>
      <c r="TZX101" s="67"/>
      <c r="TZY101" s="67"/>
      <c r="TZZ101" s="67"/>
      <c r="UAA101" s="67"/>
      <c r="UAB101" s="67"/>
      <c r="UAC101" s="67"/>
      <c r="UAD101" s="67"/>
      <c r="UAE101" s="67"/>
      <c r="UAF101" s="67"/>
      <c r="UAG101" s="67"/>
      <c r="UAH101" s="67"/>
      <c r="UAI101" s="67"/>
      <c r="UAJ101" s="67"/>
      <c r="UAK101" s="67"/>
      <c r="UAL101" s="67"/>
      <c r="UAM101" s="67"/>
      <c r="UAN101" s="67"/>
      <c r="UAO101" s="67"/>
      <c r="UAP101" s="67"/>
      <c r="UAQ101" s="67"/>
      <c r="UAR101" s="67"/>
      <c r="UAS101" s="67"/>
      <c r="UAT101" s="67"/>
      <c r="UAU101" s="67"/>
      <c r="UAV101" s="67"/>
      <c r="UAW101" s="67"/>
      <c r="UAX101" s="67"/>
      <c r="UAY101" s="67"/>
      <c r="UAZ101" s="67"/>
      <c r="UBA101" s="67"/>
      <c r="UBB101" s="67"/>
      <c r="UBC101" s="67"/>
      <c r="UBD101" s="67"/>
      <c r="UBE101" s="67"/>
      <c r="UBF101" s="67"/>
      <c r="UBG101" s="67"/>
      <c r="UBH101" s="67"/>
      <c r="UBI101" s="67"/>
      <c r="UBJ101" s="67"/>
      <c r="UBK101" s="67"/>
      <c r="UBL101" s="67"/>
      <c r="UBM101" s="67"/>
      <c r="UBN101" s="67"/>
      <c r="UBO101" s="67"/>
      <c r="UBP101" s="67"/>
      <c r="UBQ101" s="67"/>
      <c r="UBR101" s="67"/>
      <c r="UBS101" s="67"/>
      <c r="UBT101" s="67"/>
      <c r="UBU101" s="67"/>
      <c r="UBV101" s="67"/>
      <c r="UBW101" s="67"/>
      <c r="UBX101" s="67"/>
      <c r="UBY101" s="67"/>
      <c r="UBZ101" s="67"/>
      <c r="UCA101" s="67"/>
      <c r="UCB101" s="67"/>
      <c r="UCC101" s="67"/>
      <c r="UCD101" s="67"/>
      <c r="UCE101" s="67"/>
      <c r="UCF101" s="67"/>
      <c r="UCG101" s="67"/>
      <c r="UCH101" s="67"/>
      <c r="UCI101" s="67"/>
      <c r="UCJ101" s="67"/>
      <c r="UCK101" s="67"/>
      <c r="UCL101" s="67"/>
      <c r="UCM101" s="67"/>
      <c r="UCN101" s="67"/>
      <c r="UCO101" s="67"/>
      <c r="UCP101" s="67"/>
      <c r="UCQ101" s="67"/>
      <c r="UCR101" s="67"/>
      <c r="UCS101" s="67"/>
      <c r="UCT101" s="67"/>
      <c r="UCU101" s="67"/>
      <c r="UCV101" s="67"/>
      <c r="UCW101" s="67"/>
      <c r="UCX101" s="67"/>
      <c r="UCY101" s="67"/>
      <c r="UCZ101" s="67"/>
      <c r="UDA101" s="67"/>
      <c r="UDB101" s="67"/>
      <c r="UDC101" s="67"/>
      <c r="UDD101" s="67"/>
      <c r="UDE101" s="67"/>
      <c r="UDF101" s="67"/>
      <c r="UDG101" s="67"/>
      <c r="UDH101" s="67"/>
      <c r="UDI101" s="67"/>
      <c r="UDJ101" s="67"/>
      <c r="UDK101" s="67"/>
      <c r="UDL101" s="67"/>
      <c r="UDM101" s="67"/>
      <c r="UDN101" s="67"/>
      <c r="UDO101" s="67"/>
      <c r="UDP101" s="67"/>
      <c r="UDQ101" s="67"/>
      <c r="UDR101" s="67"/>
      <c r="UDS101" s="67"/>
      <c r="UDT101" s="67"/>
      <c r="UDU101" s="67"/>
      <c r="UDV101" s="67"/>
      <c r="UDW101" s="67"/>
      <c r="UDX101" s="67"/>
      <c r="UDY101" s="67"/>
      <c r="UDZ101" s="67"/>
      <c r="UEA101" s="67"/>
      <c r="UEB101" s="67"/>
      <c r="UEC101" s="67"/>
      <c r="UED101" s="67"/>
      <c r="UEE101" s="67"/>
      <c r="UEF101" s="67"/>
      <c r="UEG101" s="67"/>
      <c r="UEH101" s="67"/>
      <c r="UEI101" s="67"/>
      <c r="UEJ101" s="67"/>
      <c r="UEK101" s="67"/>
      <c r="UEL101" s="67"/>
      <c r="UEM101" s="67"/>
      <c r="UEN101" s="67"/>
      <c r="UEO101" s="67"/>
      <c r="UEP101" s="67"/>
      <c r="UEQ101" s="67"/>
      <c r="UER101" s="67"/>
      <c r="UES101" s="67"/>
      <c r="UET101" s="67"/>
      <c r="UEU101" s="67"/>
      <c r="UEV101" s="67"/>
      <c r="UEW101" s="67"/>
      <c r="UEX101" s="67"/>
      <c r="UEY101" s="67"/>
      <c r="UEZ101" s="67"/>
      <c r="UFA101" s="67"/>
      <c r="UFB101" s="67"/>
      <c r="UFC101" s="67"/>
      <c r="UFD101" s="67"/>
      <c r="UFE101" s="67"/>
      <c r="UFF101" s="67"/>
      <c r="UFG101" s="67"/>
      <c r="UFH101" s="67"/>
      <c r="UFI101" s="67"/>
      <c r="UFJ101" s="67"/>
      <c r="UFK101" s="67"/>
      <c r="UFL101" s="67"/>
      <c r="UFM101" s="67"/>
      <c r="UFN101" s="67"/>
      <c r="UFO101" s="67"/>
      <c r="UFP101" s="67"/>
      <c r="UFQ101" s="67"/>
      <c r="UFR101" s="67"/>
      <c r="UFS101" s="67"/>
      <c r="UFT101" s="67"/>
      <c r="UFU101" s="67"/>
      <c r="UFV101" s="67"/>
      <c r="UFW101" s="67"/>
      <c r="UFX101" s="67"/>
      <c r="UFY101" s="67"/>
      <c r="UFZ101" s="67"/>
      <c r="UGA101" s="67"/>
      <c r="UGB101" s="67"/>
      <c r="UGC101" s="67"/>
      <c r="UGD101" s="67"/>
      <c r="UGE101" s="67"/>
      <c r="UGF101" s="67"/>
      <c r="UGG101" s="67"/>
      <c r="UGH101" s="67"/>
      <c r="UGI101" s="67"/>
      <c r="UGJ101" s="67"/>
      <c r="UGK101" s="67"/>
      <c r="UGL101" s="67"/>
      <c r="UGM101" s="67"/>
      <c r="UGN101" s="67"/>
      <c r="UGO101" s="67"/>
      <c r="UGP101" s="67"/>
      <c r="UGQ101" s="67"/>
      <c r="UGR101" s="67"/>
      <c r="UGS101" s="67"/>
      <c r="UGT101" s="67"/>
      <c r="UGU101" s="67"/>
      <c r="UGV101" s="67"/>
      <c r="UGW101" s="67"/>
      <c r="UGX101" s="67"/>
      <c r="UGY101" s="67"/>
      <c r="UGZ101" s="67"/>
      <c r="UHA101" s="67"/>
      <c r="UHB101" s="67"/>
      <c r="UHC101" s="67"/>
      <c r="UHD101" s="67"/>
      <c r="UHE101" s="67"/>
      <c r="UHF101" s="67"/>
      <c r="UHG101" s="67"/>
      <c r="UHH101" s="67"/>
      <c r="UHI101" s="67"/>
      <c r="UHJ101" s="67"/>
      <c r="UHK101" s="67"/>
      <c r="UHL101" s="67"/>
      <c r="UHM101" s="67"/>
      <c r="UHN101" s="67"/>
      <c r="UHO101" s="67"/>
      <c r="UHP101" s="67"/>
      <c r="UHQ101" s="67"/>
      <c r="UHR101" s="67"/>
      <c r="UHS101" s="67"/>
      <c r="UHT101" s="67"/>
      <c r="UHU101" s="67"/>
      <c r="UHV101" s="67"/>
      <c r="UHW101" s="67"/>
      <c r="UHX101" s="67"/>
      <c r="UHY101" s="67"/>
      <c r="UHZ101" s="67"/>
      <c r="UIA101" s="67"/>
      <c r="UIB101" s="67"/>
      <c r="UIC101" s="67"/>
      <c r="UID101" s="67"/>
      <c r="UIE101" s="67"/>
      <c r="UIF101" s="67"/>
      <c r="UIG101" s="67"/>
      <c r="UIH101" s="67"/>
      <c r="UII101" s="67"/>
      <c r="UIJ101" s="67"/>
      <c r="UIK101" s="67"/>
      <c r="UIL101" s="67"/>
      <c r="UIM101" s="67"/>
      <c r="UIN101" s="67"/>
      <c r="UIO101" s="67"/>
      <c r="UIP101" s="67"/>
      <c r="UIQ101" s="67"/>
      <c r="UIR101" s="67"/>
      <c r="UIS101" s="67"/>
      <c r="UIT101" s="67"/>
      <c r="UIU101" s="67"/>
      <c r="UIV101" s="67"/>
      <c r="UIW101" s="67"/>
      <c r="UIX101" s="67"/>
      <c r="UIY101" s="67"/>
      <c r="UIZ101" s="67"/>
      <c r="UJA101" s="67"/>
      <c r="UJB101" s="67"/>
      <c r="UJC101" s="67"/>
      <c r="UJD101" s="67"/>
      <c r="UJE101" s="67"/>
      <c r="UJF101" s="67"/>
      <c r="UJG101" s="67"/>
      <c r="UJH101" s="67"/>
      <c r="UJI101" s="67"/>
      <c r="UJJ101" s="67"/>
      <c r="UJK101" s="67"/>
      <c r="UJL101" s="67"/>
      <c r="UJM101" s="67"/>
      <c r="UJN101" s="67"/>
      <c r="UJO101" s="67"/>
      <c r="UJP101" s="67"/>
      <c r="UJQ101" s="67"/>
      <c r="UJR101" s="67"/>
      <c r="UJS101" s="67"/>
      <c r="UJT101" s="67"/>
      <c r="UJU101" s="67"/>
      <c r="UJV101" s="67"/>
      <c r="UJW101" s="67"/>
      <c r="UJX101" s="67"/>
      <c r="UJY101" s="67"/>
      <c r="UJZ101" s="67"/>
      <c r="UKA101" s="67"/>
      <c r="UKB101" s="67"/>
      <c r="UKC101" s="67"/>
      <c r="UKD101" s="67"/>
      <c r="UKE101" s="67"/>
      <c r="UKF101" s="67"/>
      <c r="UKG101" s="67"/>
      <c r="UKH101" s="67"/>
      <c r="UKI101" s="67"/>
      <c r="UKJ101" s="67"/>
      <c r="UKK101" s="67"/>
      <c r="UKL101" s="67"/>
      <c r="UKM101" s="67"/>
      <c r="UKN101" s="67"/>
      <c r="UKO101" s="67"/>
      <c r="UKP101" s="67"/>
      <c r="UKQ101" s="67"/>
      <c r="UKR101" s="67"/>
      <c r="UKS101" s="67"/>
      <c r="UKT101" s="67"/>
      <c r="UKU101" s="67"/>
      <c r="UKV101" s="67"/>
      <c r="UKW101" s="67"/>
      <c r="UKX101" s="67"/>
      <c r="UKY101" s="67"/>
      <c r="UKZ101" s="67"/>
      <c r="ULA101" s="67"/>
      <c r="ULB101" s="67"/>
      <c r="ULC101" s="67"/>
      <c r="ULD101" s="67"/>
      <c r="ULE101" s="67"/>
      <c r="ULF101" s="67"/>
      <c r="ULG101" s="67"/>
      <c r="ULH101" s="67"/>
      <c r="ULI101" s="67"/>
      <c r="ULJ101" s="67"/>
      <c r="ULK101" s="67"/>
      <c r="ULL101" s="67"/>
      <c r="ULM101" s="67"/>
      <c r="ULN101" s="67"/>
      <c r="ULO101" s="67"/>
      <c r="ULP101" s="67"/>
      <c r="ULQ101" s="67"/>
      <c r="ULR101" s="67"/>
      <c r="ULS101" s="67"/>
      <c r="ULT101" s="67"/>
      <c r="ULU101" s="67"/>
      <c r="ULV101" s="67"/>
      <c r="ULW101" s="67"/>
      <c r="ULX101" s="67"/>
      <c r="ULY101" s="67"/>
      <c r="ULZ101" s="67"/>
      <c r="UMA101" s="67"/>
      <c r="UMB101" s="67"/>
      <c r="UMC101" s="67"/>
      <c r="UMD101" s="67"/>
      <c r="UME101" s="67"/>
      <c r="UMF101" s="67"/>
      <c r="UMG101" s="67"/>
      <c r="UMH101" s="67"/>
      <c r="UMI101" s="67"/>
      <c r="UMJ101" s="67"/>
      <c r="UMK101" s="67"/>
      <c r="UML101" s="67"/>
      <c r="UMM101" s="67"/>
      <c r="UMN101" s="67"/>
      <c r="UMO101" s="67"/>
      <c r="UMP101" s="67"/>
      <c r="UMQ101" s="67"/>
      <c r="UMR101" s="67"/>
      <c r="UMS101" s="67"/>
      <c r="UMT101" s="67"/>
      <c r="UMU101" s="67"/>
      <c r="UMV101" s="67"/>
      <c r="UMW101" s="67"/>
      <c r="UMX101" s="67"/>
      <c r="UMY101" s="67"/>
      <c r="UMZ101" s="67"/>
      <c r="UNA101" s="67"/>
      <c r="UNB101" s="67"/>
      <c r="UNC101" s="67"/>
      <c r="UND101" s="67"/>
      <c r="UNE101" s="67"/>
      <c r="UNF101" s="67"/>
      <c r="UNG101" s="67"/>
      <c r="UNH101" s="67"/>
      <c r="UNI101" s="67"/>
      <c r="UNJ101" s="67"/>
      <c r="UNK101" s="67"/>
      <c r="UNL101" s="67"/>
      <c r="UNM101" s="67"/>
      <c r="UNN101" s="67"/>
      <c r="UNO101" s="67"/>
      <c r="UNP101" s="67"/>
      <c r="UNQ101" s="67"/>
      <c r="UNR101" s="67"/>
      <c r="UNS101" s="67"/>
      <c r="UNT101" s="67"/>
      <c r="UNU101" s="67"/>
      <c r="UNV101" s="67"/>
      <c r="UNW101" s="67"/>
      <c r="UNX101" s="67"/>
      <c r="UNY101" s="67"/>
      <c r="UNZ101" s="67"/>
      <c r="UOA101" s="67"/>
      <c r="UOB101" s="67"/>
      <c r="UOC101" s="67"/>
      <c r="UOD101" s="67"/>
      <c r="UOE101" s="67"/>
      <c r="UOF101" s="67"/>
      <c r="UOG101" s="67"/>
      <c r="UOH101" s="67"/>
      <c r="UOI101" s="67"/>
      <c r="UOJ101" s="67"/>
      <c r="UOK101" s="67"/>
      <c r="UOL101" s="67"/>
      <c r="UOM101" s="67"/>
      <c r="UON101" s="67"/>
      <c r="UOO101" s="67"/>
      <c r="UOP101" s="67"/>
      <c r="UOQ101" s="67"/>
      <c r="UOR101" s="67"/>
      <c r="UOS101" s="67"/>
      <c r="UOT101" s="67"/>
      <c r="UOU101" s="67"/>
      <c r="UOV101" s="67"/>
      <c r="UOW101" s="67"/>
      <c r="UOX101" s="67"/>
      <c r="UOY101" s="67"/>
      <c r="UOZ101" s="67"/>
      <c r="UPA101" s="67"/>
      <c r="UPB101" s="67"/>
      <c r="UPC101" s="67"/>
      <c r="UPD101" s="67"/>
      <c r="UPE101" s="67"/>
      <c r="UPF101" s="67"/>
      <c r="UPG101" s="67"/>
      <c r="UPH101" s="67"/>
      <c r="UPI101" s="67"/>
      <c r="UPJ101" s="67"/>
      <c r="UPK101" s="67"/>
      <c r="UPL101" s="67"/>
      <c r="UPM101" s="67"/>
      <c r="UPN101" s="67"/>
      <c r="UPO101" s="67"/>
      <c r="UPP101" s="67"/>
      <c r="UPQ101" s="67"/>
      <c r="UPR101" s="67"/>
      <c r="UPS101" s="67"/>
      <c r="UPT101" s="67"/>
      <c r="UPU101" s="67"/>
      <c r="UPV101" s="67"/>
      <c r="UPW101" s="67"/>
      <c r="UPX101" s="67"/>
      <c r="UPY101" s="67"/>
      <c r="UPZ101" s="67"/>
      <c r="UQA101" s="67"/>
      <c r="UQB101" s="67"/>
      <c r="UQC101" s="67"/>
      <c r="UQD101" s="67"/>
      <c r="UQE101" s="67"/>
      <c r="UQF101" s="67"/>
      <c r="UQG101" s="67"/>
      <c r="UQH101" s="67"/>
      <c r="UQI101" s="67"/>
      <c r="UQJ101" s="67"/>
      <c r="UQK101" s="67"/>
      <c r="UQL101" s="67"/>
      <c r="UQM101" s="67"/>
      <c r="UQN101" s="67"/>
      <c r="UQO101" s="67"/>
      <c r="UQP101" s="67"/>
      <c r="UQQ101" s="67"/>
      <c r="UQR101" s="67"/>
      <c r="UQS101" s="67"/>
      <c r="UQT101" s="67"/>
      <c r="UQU101" s="67"/>
      <c r="UQV101" s="67"/>
      <c r="UQW101" s="67"/>
      <c r="UQX101" s="67"/>
      <c r="UQY101" s="67"/>
      <c r="UQZ101" s="67"/>
      <c r="URA101" s="67"/>
      <c r="URB101" s="67"/>
      <c r="URC101" s="67"/>
      <c r="URD101" s="67"/>
      <c r="URE101" s="67"/>
      <c r="URF101" s="67"/>
      <c r="URG101" s="67"/>
      <c r="URH101" s="67"/>
      <c r="URI101" s="67"/>
      <c r="URJ101" s="67"/>
      <c r="URK101" s="67"/>
      <c r="URL101" s="67"/>
      <c r="URM101" s="67"/>
      <c r="URN101" s="67"/>
      <c r="URO101" s="67"/>
      <c r="URP101" s="67"/>
      <c r="URQ101" s="67"/>
      <c r="URR101" s="67"/>
      <c r="URS101" s="67"/>
      <c r="URT101" s="67"/>
      <c r="URU101" s="67"/>
      <c r="URV101" s="67"/>
      <c r="URW101" s="67"/>
      <c r="URX101" s="67"/>
      <c r="URY101" s="67"/>
      <c r="URZ101" s="67"/>
      <c r="USA101" s="67"/>
      <c r="USB101" s="67"/>
      <c r="USC101" s="67"/>
      <c r="USD101" s="67"/>
      <c r="USE101" s="67"/>
      <c r="USF101" s="67"/>
      <c r="USG101" s="67"/>
      <c r="USH101" s="67"/>
      <c r="USI101" s="67"/>
      <c r="USJ101" s="67"/>
      <c r="USK101" s="67"/>
      <c r="USL101" s="67"/>
      <c r="USM101" s="67"/>
      <c r="USN101" s="67"/>
      <c r="USO101" s="67"/>
      <c r="USP101" s="67"/>
      <c r="USQ101" s="67"/>
      <c r="USR101" s="67"/>
      <c r="USS101" s="67"/>
      <c r="UST101" s="67"/>
      <c r="USU101" s="67"/>
      <c r="USV101" s="67"/>
      <c r="USW101" s="67"/>
      <c r="USX101" s="67"/>
      <c r="USY101" s="67"/>
      <c r="USZ101" s="67"/>
      <c r="UTA101" s="67"/>
      <c r="UTB101" s="67"/>
      <c r="UTC101" s="67"/>
      <c r="UTD101" s="67"/>
      <c r="UTE101" s="67"/>
      <c r="UTF101" s="67"/>
      <c r="UTG101" s="67"/>
      <c r="UTH101" s="67"/>
      <c r="UTI101" s="67"/>
      <c r="UTJ101" s="67"/>
      <c r="UTK101" s="67"/>
      <c r="UTL101" s="67"/>
      <c r="UTM101" s="67"/>
      <c r="UTN101" s="67"/>
      <c r="UTO101" s="67"/>
      <c r="UTP101" s="67"/>
      <c r="UTQ101" s="67"/>
      <c r="UTR101" s="67"/>
      <c r="UTS101" s="67"/>
      <c r="UTT101" s="67"/>
      <c r="UTU101" s="67"/>
      <c r="UTV101" s="67"/>
      <c r="UTW101" s="67"/>
      <c r="UTX101" s="67"/>
      <c r="UTY101" s="67"/>
      <c r="UTZ101" s="67"/>
      <c r="UUA101" s="67"/>
      <c r="UUB101" s="67"/>
      <c r="UUC101" s="67"/>
      <c r="UUD101" s="67"/>
      <c r="UUE101" s="67"/>
      <c r="UUF101" s="67"/>
      <c r="UUG101" s="67"/>
      <c r="UUH101" s="67"/>
      <c r="UUI101" s="67"/>
      <c r="UUJ101" s="67"/>
      <c r="UUK101" s="67"/>
      <c r="UUL101" s="67"/>
      <c r="UUM101" s="67"/>
      <c r="UUN101" s="67"/>
      <c r="UUO101" s="67"/>
      <c r="UUP101" s="67"/>
      <c r="UUQ101" s="67"/>
      <c r="UUR101" s="67"/>
      <c r="UUS101" s="67"/>
      <c r="UUT101" s="67"/>
      <c r="UUU101" s="67"/>
      <c r="UUV101" s="67"/>
      <c r="UUW101" s="67"/>
      <c r="UUX101" s="67"/>
      <c r="UUY101" s="67"/>
      <c r="UUZ101" s="67"/>
      <c r="UVA101" s="67"/>
      <c r="UVB101" s="67"/>
      <c r="UVC101" s="67"/>
      <c r="UVD101" s="67"/>
      <c r="UVE101" s="67"/>
      <c r="UVF101" s="67"/>
      <c r="UVG101" s="67"/>
      <c r="UVH101" s="67"/>
      <c r="UVI101" s="67"/>
      <c r="UVJ101" s="67"/>
      <c r="UVK101" s="67"/>
      <c r="UVL101" s="67"/>
      <c r="UVM101" s="67"/>
      <c r="UVN101" s="67"/>
      <c r="UVO101" s="67"/>
      <c r="UVP101" s="67"/>
      <c r="UVQ101" s="67"/>
      <c r="UVR101" s="67"/>
      <c r="UVS101" s="67"/>
      <c r="UVT101" s="67"/>
      <c r="UVU101" s="67"/>
      <c r="UVV101" s="67"/>
      <c r="UVW101" s="67"/>
      <c r="UVX101" s="67"/>
      <c r="UVY101" s="67"/>
      <c r="UVZ101" s="67"/>
      <c r="UWA101" s="67"/>
      <c r="UWB101" s="67"/>
      <c r="UWC101" s="67"/>
      <c r="UWD101" s="67"/>
      <c r="UWE101" s="67"/>
      <c r="UWF101" s="67"/>
      <c r="UWG101" s="67"/>
      <c r="UWH101" s="67"/>
      <c r="UWI101" s="67"/>
      <c r="UWJ101" s="67"/>
      <c r="UWK101" s="67"/>
      <c r="UWL101" s="67"/>
      <c r="UWM101" s="67"/>
      <c r="UWN101" s="67"/>
      <c r="UWO101" s="67"/>
      <c r="UWP101" s="67"/>
      <c r="UWQ101" s="67"/>
      <c r="UWR101" s="67"/>
      <c r="UWS101" s="67"/>
      <c r="UWT101" s="67"/>
      <c r="UWU101" s="67"/>
      <c r="UWV101" s="67"/>
      <c r="UWW101" s="67"/>
      <c r="UWX101" s="67"/>
      <c r="UWY101" s="67"/>
      <c r="UWZ101" s="67"/>
      <c r="UXA101" s="67"/>
      <c r="UXB101" s="67"/>
      <c r="UXC101" s="67"/>
      <c r="UXD101" s="67"/>
      <c r="UXE101" s="67"/>
      <c r="UXF101" s="67"/>
      <c r="UXG101" s="67"/>
      <c r="UXH101" s="67"/>
      <c r="UXI101" s="67"/>
      <c r="UXJ101" s="67"/>
      <c r="UXK101" s="67"/>
      <c r="UXL101" s="67"/>
      <c r="UXM101" s="67"/>
      <c r="UXN101" s="67"/>
      <c r="UXO101" s="67"/>
      <c r="UXP101" s="67"/>
      <c r="UXQ101" s="67"/>
      <c r="UXR101" s="67"/>
      <c r="UXS101" s="67"/>
      <c r="UXT101" s="67"/>
      <c r="UXU101" s="67"/>
      <c r="UXV101" s="67"/>
      <c r="UXW101" s="67"/>
      <c r="UXX101" s="67"/>
      <c r="UXY101" s="67"/>
      <c r="UXZ101" s="67"/>
      <c r="UYA101" s="67"/>
      <c r="UYB101" s="67"/>
      <c r="UYC101" s="67"/>
      <c r="UYD101" s="67"/>
      <c r="UYE101" s="67"/>
      <c r="UYF101" s="67"/>
      <c r="UYG101" s="67"/>
      <c r="UYH101" s="67"/>
      <c r="UYI101" s="67"/>
      <c r="UYJ101" s="67"/>
      <c r="UYK101" s="67"/>
      <c r="UYL101" s="67"/>
      <c r="UYM101" s="67"/>
      <c r="UYN101" s="67"/>
      <c r="UYO101" s="67"/>
      <c r="UYP101" s="67"/>
      <c r="UYQ101" s="67"/>
      <c r="UYR101" s="67"/>
      <c r="UYS101" s="67"/>
      <c r="UYT101" s="67"/>
      <c r="UYU101" s="67"/>
      <c r="UYV101" s="67"/>
      <c r="UYW101" s="67"/>
      <c r="UYX101" s="67"/>
      <c r="UYY101" s="67"/>
      <c r="UYZ101" s="67"/>
      <c r="UZA101" s="67"/>
      <c r="UZB101" s="67"/>
      <c r="UZC101" s="67"/>
      <c r="UZD101" s="67"/>
      <c r="UZE101" s="67"/>
      <c r="UZF101" s="67"/>
      <c r="UZG101" s="67"/>
      <c r="UZH101" s="67"/>
      <c r="UZI101" s="67"/>
      <c r="UZJ101" s="67"/>
      <c r="UZK101" s="67"/>
      <c r="UZL101" s="67"/>
      <c r="UZM101" s="67"/>
      <c r="UZN101" s="67"/>
      <c r="UZO101" s="67"/>
      <c r="UZP101" s="67"/>
      <c r="UZQ101" s="67"/>
      <c r="UZR101" s="67"/>
      <c r="UZS101" s="67"/>
      <c r="UZT101" s="67"/>
      <c r="UZU101" s="67"/>
      <c r="UZV101" s="67"/>
      <c r="UZW101" s="67"/>
      <c r="UZX101" s="67"/>
      <c r="UZY101" s="67"/>
      <c r="UZZ101" s="67"/>
      <c r="VAA101" s="67"/>
      <c r="VAB101" s="67"/>
      <c r="VAC101" s="67"/>
      <c r="VAD101" s="67"/>
      <c r="VAE101" s="67"/>
      <c r="VAF101" s="67"/>
      <c r="VAG101" s="67"/>
      <c r="VAH101" s="67"/>
      <c r="VAI101" s="67"/>
      <c r="VAJ101" s="67"/>
      <c r="VAK101" s="67"/>
      <c r="VAL101" s="67"/>
      <c r="VAM101" s="67"/>
      <c r="VAN101" s="67"/>
      <c r="VAO101" s="67"/>
      <c r="VAP101" s="67"/>
      <c r="VAQ101" s="67"/>
      <c r="VAR101" s="67"/>
      <c r="VAS101" s="67"/>
      <c r="VAT101" s="67"/>
      <c r="VAU101" s="67"/>
      <c r="VAV101" s="67"/>
      <c r="VAW101" s="67"/>
      <c r="VAX101" s="67"/>
      <c r="VAY101" s="67"/>
      <c r="VAZ101" s="67"/>
      <c r="VBA101" s="67"/>
      <c r="VBB101" s="67"/>
      <c r="VBC101" s="67"/>
      <c r="VBD101" s="67"/>
      <c r="VBE101" s="67"/>
      <c r="VBF101" s="67"/>
      <c r="VBG101" s="67"/>
      <c r="VBH101" s="67"/>
      <c r="VBI101" s="67"/>
      <c r="VBJ101" s="67"/>
      <c r="VBK101" s="67"/>
      <c r="VBL101" s="67"/>
      <c r="VBM101" s="67"/>
      <c r="VBN101" s="67"/>
      <c r="VBO101" s="67"/>
      <c r="VBP101" s="67"/>
      <c r="VBQ101" s="67"/>
      <c r="VBR101" s="67"/>
      <c r="VBS101" s="67"/>
      <c r="VBT101" s="67"/>
      <c r="VBU101" s="67"/>
      <c r="VBV101" s="67"/>
      <c r="VBW101" s="67"/>
      <c r="VBX101" s="67"/>
      <c r="VBY101" s="67"/>
      <c r="VBZ101" s="67"/>
      <c r="VCA101" s="67"/>
      <c r="VCB101" s="67"/>
      <c r="VCC101" s="67"/>
      <c r="VCD101" s="67"/>
      <c r="VCE101" s="67"/>
      <c r="VCF101" s="67"/>
      <c r="VCG101" s="67"/>
      <c r="VCH101" s="67"/>
      <c r="VCI101" s="67"/>
      <c r="VCJ101" s="67"/>
      <c r="VCK101" s="67"/>
      <c r="VCL101" s="67"/>
      <c r="VCM101" s="67"/>
      <c r="VCN101" s="67"/>
      <c r="VCO101" s="67"/>
      <c r="VCP101" s="67"/>
      <c r="VCQ101" s="67"/>
      <c r="VCR101" s="67"/>
      <c r="VCS101" s="67"/>
      <c r="VCT101" s="67"/>
      <c r="VCU101" s="67"/>
      <c r="VCV101" s="67"/>
      <c r="VCW101" s="67"/>
      <c r="VCX101" s="67"/>
      <c r="VCY101" s="67"/>
      <c r="VCZ101" s="67"/>
      <c r="VDA101" s="67"/>
      <c r="VDB101" s="67"/>
      <c r="VDC101" s="67"/>
      <c r="VDD101" s="67"/>
      <c r="VDE101" s="67"/>
      <c r="VDF101" s="67"/>
      <c r="VDG101" s="67"/>
      <c r="VDH101" s="67"/>
      <c r="VDI101" s="67"/>
      <c r="VDJ101" s="67"/>
      <c r="VDK101" s="67"/>
      <c r="VDL101" s="67"/>
      <c r="VDM101" s="67"/>
      <c r="VDN101" s="67"/>
      <c r="VDO101" s="67"/>
      <c r="VDP101" s="67"/>
      <c r="VDQ101" s="67"/>
      <c r="VDR101" s="67"/>
      <c r="VDS101" s="67"/>
      <c r="VDT101" s="67"/>
      <c r="VDU101" s="67"/>
      <c r="VDV101" s="67"/>
      <c r="VDW101" s="67"/>
      <c r="VDX101" s="67"/>
      <c r="VDY101" s="67"/>
      <c r="VDZ101" s="67"/>
      <c r="VEA101" s="67"/>
      <c r="VEB101" s="67"/>
      <c r="VEC101" s="67"/>
      <c r="VED101" s="67"/>
      <c r="VEE101" s="67"/>
      <c r="VEF101" s="67"/>
      <c r="VEG101" s="67"/>
      <c r="VEH101" s="67"/>
      <c r="VEI101" s="67"/>
      <c r="VEJ101" s="67"/>
      <c r="VEK101" s="67"/>
      <c r="VEL101" s="67"/>
      <c r="VEM101" s="67"/>
      <c r="VEN101" s="67"/>
      <c r="VEO101" s="67"/>
      <c r="VEP101" s="67"/>
      <c r="VEQ101" s="67"/>
      <c r="VER101" s="67"/>
      <c r="VES101" s="67"/>
      <c r="VET101" s="67"/>
      <c r="VEU101" s="67"/>
      <c r="VEV101" s="67"/>
      <c r="VEW101" s="67"/>
      <c r="VEX101" s="67"/>
      <c r="VEY101" s="67"/>
      <c r="VEZ101" s="67"/>
      <c r="VFA101" s="67"/>
      <c r="VFB101" s="67"/>
      <c r="VFC101" s="67"/>
      <c r="VFD101" s="67"/>
      <c r="VFE101" s="67"/>
      <c r="VFF101" s="67"/>
      <c r="VFG101" s="67"/>
      <c r="VFH101" s="67"/>
      <c r="VFI101" s="67"/>
      <c r="VFJ101" s="67"/>
      <c r="VFK101" s="67"/>
      <c r="VFL101" s="67"/>
      <c r="VFM101" s="67"/>
      <c r="VFN101" s="67"/>
      <c r="VFO101" s="67"/>
      <c r="VFP101" s="67"/>
      <c r="VFQ101" s="67"/>
      <c r="VFR101" s="67"/>
      <c r="VFS101" s="67"/>
      <c r="VFT101" s="67"/>
      <c r="VFU101" s="67"/>
      <c r="VFV101" s="67"/>
      <c r="VFW101" s="67"/>
      <c r="VFX101" s="67"/>
      <c r="VFY101" s="67"/>
      <c r="VFZ101" s="67"/>
      <c r="VGA101" s="67"/>
      <c r="VGB101" s="67"/>
      <c r="VGC101" s="67"/>
      <c r="VGD101" s="67"/>
      <c r="VGE101" s="67"/>
      <c r="VGF101" s="67"/>
      <c r="VGG101" s="67"/>
      <c r="VGH101" s="67"/>
      <c r="VGI101" s="67"/>
      <c r="VGJ101" s="67"/>
      <c r="VGK101" s="67"/>
      <c r="VGL101" s="67"/>
      <c r="VGM101" s="67"/>
      <c r="VGN101" s="67"/>
      <c r="VGO101" s="67"/>
      <c r="VGP101" s="67"/>
      <c r="VGQ101" s="67"/>
      <c r="VGR101" s="67"/>
      <c r="VGS101" s="67"/>
      <c r="VGT101" s="67"/>
      <c r="VGU101" s="67"/>
      <c r="VGV101" s="67"/>
      <c r="VGW101" s="67"/>
      <c r="VGX101" s="67"/>
      <c r="VGY101" s="67"/>
      <c r="VGZ101" s="67"/>
      <c r="VHA101" s="67"/>
      <c r="VHB101" s="67"/>
      <c r="VHC101" s="67"/>
      <c r="VHD101" s="67"/>
      <c r="VHE101" s="67"/>
      <c r="VHF101" s="67"/>
      <c r="VHG101" s="67"/>
      <c r="VHH101" s="67"/>
      <c r="VHI101" s="67"/>
      <c r="VHJ101" s="67"/>
      <c r="VHK101" s="67"/>
      <c r="VHL101" s="67"/>
      <c r="VHM101" s="67"/>
      <c r="VHN101" s="67"/>
      <c r="VHO101" s="67"/>
      <c r="VHP101" s="67"/>
      <c r="VHQ101" s="67"/>
      <c r="VHR101" s="67"/>
      <c r="VHS101" s="67"/>
      <c r="VHT101" s="67"/>
      <c r="VHU101" s="67"/>
      <c r="VHV101" s="67"/>
      <c r="VHW101" s="67"/>
      <c r="VHX101" s="67"/>
      <c r="VHY101" s="67"/>
      <c r="VHZ101" s="67"/>
      <c r="VIA101" s="67"/>
      <c r="VIB101" s="67"/>
      <c r="VIC101" s="67"/>
      <c r="VID101" s="67"/>
      <c r="VIE101" s="67"/>
      <c r="VIF101" s="67"/>
      <c r="VIG101" s="67"/>
      <c r="VIH101" s="67"/>
      <c r="VII101" s="67"/>
      <c r="VIJ101" s="67"/>
      <c r="VIK101" s="67"/>
      <c r="VIL101" s="67"/>
      <c r="VIM101" s="67"/>
      <c r="VIN101" s="67"/>
      <c r="VIO101" s="67"/>
      <c r="VIP101" s="67"/>
      <c r="VIQ101" s="67"/>
      <c r="VIR101" s="67"/>
      <c r="VIS101" s="67"/>
      <c r="VIT101" s="67"/>
      <c r="VIU101" s="67"/>
      <c r="VIV101" s="67"/>
      <c r="VIW101" s="67"/>
      <c r="VIX101" s="67"/>
      <c r="VIY101" s="67"/>
      <c r="VIZ101" s="67"/>
      <c r="VJA101" s="67"/>
      <c r="VJB101" s="67"/>
      <c r="VJC101" s="67"/>
      <c r="VJD101" s="67"/>
      <c r="VJE101" s="67"/>
      <c r="VJF101" s="67"/>
      <c r="VJG101" s="67"/>
      <c r="VJH101" s="67"/>
      <c r="VJI101" s="67"/>
      <c r="VJJ101" s="67"/>
      <c r="VJK101" s="67"/>
      <c r="VJL101" s="67"/>
      <c r="VJM101" s="67"/>
      <c r="VJN101" s="67"/>
      <c r="VJO101" s="67"/>
      <c r="VJP101" s="67"/>
      <c r="VJQ101" s="67"/>
      <c r="VJR101" s="67"/>
      <c r="VJS101" s="67"/>
      <c r="VJT101" s="67"/>
      <c r="VJU101" s="67"/>
      <c r="VJV101" s="67"/>
      <c r="VJW101" s="67"/>
      <c r="VJX101" s="67"/>
      <c r="VJY101" s="67"/>
      <c r="VJZ101" s="67"/>
      <c r="VKA101" s="67"/>
      <c r="VKB101" s="67"/>
      <c r="VKC101" s="67"/>
      <c r="VKD101" s="67"/>
      <c r="VKE101" s="67"/>
      <c r="VKF101" s="67"/>
      <c r="VKG101" s="67"/>
      <c r="VKH101" s="67"/>
      <c r="VKI101" s="67"/>
      <c r="VKJ101" s="67"/>
      <c r="VKK101" s="67"/>
      <c r="VKL101" s="67"/>
      <c r="VKM101" s="67"/>
      <c r="VKN101" s="67"/>
      <c r="VKO101" s="67"/>
      <c r="VKP101" s="67"/>
      <c r="VKQ101" s="67"/>
      <c r="VKR101" s="67"/>
      <c r="VKS101" s="67"/>
      <c r="VKT101" s="67"/>
      <c r="VKU101" s="67"/>
      <c r="VKV101" s="67"/>
      <c r="VKW101" s="67"/>
      <c r="VKX101" s="67"/>
      <c r="VKY101" s="67"/>
      <c r="VKZ101" s="67"/>
      <c r="VLA101" s="67"/>
      <c r="VLB101" s="67"/>
      <c r="VLC101" s="67"/>
      <c r="VLD101" s="67"/>
      <c r="VLE101" s="67"/>
      <c r="VLF101" s="67"/>
      <c r="VLG101" s="67"/>
      <c r="VLH101" s="67"/>
      <c r="VLI101" s="67"/>
      <c r="VLJ101" s="67"/>
      <c r="VLK101" s="67"/>
      <c r="VLL101" s="67"/>
      <c r="VLM101" s="67"/>
      <c r="VLN101" s="67"/>
      <c r="VLO101" s="67"/>
      <c r="VLP101" s="67"/>
      <c r="VLQ101" s="67"/>
      <c r="VLR101" s="67"/>
      <c r="VLS101" s="67"/>
      <c r="VLT101" s="67"/>
      <c r="VLU101" s="67"/>
      <c r="VLV101" s="67"/>
      <c r="VLW101" s="67"/>
      <c r="VLX101" s="67"/>
      <c r="VLY101" s="67"/>
      <c r="VLZ101" s="67"/>
      <c r="VMA101" s="67"/>
      <c r="VMB101" s="67"/>
      <c r="VMC101" s="67"/>
      <c r="VMD101" s="67"/>
      <c r="VME101" s="67"/>
      <c r="VMF101" s="67"/>
      <c r="VMG101" s="67"/>
      <c r="VMH101" s="67"/>
      <c r="VMI101" s="67"/>
      <c r="VMJ101" s="67"/>
      <c r="VMK101" s="67"/>
      <c r="VML101" s="67"/>
      <c r="VMM101" s="67"/>
      <c r="VMN101" s="67"/>
      <c r="VMO101" s="67"/>
      <c r="VMP101" s="67"/>
      <c r="VMQ101" s="67"/>
      <c r="VMR101" s="67"/>
      <c r="VMS101" s="67"/>
      <c r="VMT101" s="67"/>
      <c r="VMU101" s="67"/>
      <c r="VMV101" s="67"/>
      <c r="VMW101" s="67"/>
      <c r="VMX101" s="67"/>
      <c r="VMY101" s="67"/>
      <c r="VMZ101" s="67"/>
      <c r="VNA101" s="67"/>
      <c r="VNB101" s="67"/>
      <c r="VNC101" s="67"/>
      <c r="VND101" s="67"/>
      <c r="VNE101" s="67"/>
      <c r="VNF101" s="67"/>
      <c r="VNG101" s="67"/>
      <c r="VNH101" s="67"/>
      <c r="VNI101" s="67"/>
      <c r="VNJ101" s="67"/>
      <c r="VNK101" s="67"/>
      <c r="VNL101" s="67"/>
      <c r="VNM101" s="67"/>
      <c r="VNN101" s="67"/>
      <c r="VNO101" s="67"/>
      <c r="VNP101" s="67"/>
      <c r="VNQ101" s="67"/>
      <c r="VNR101" s="67"/>
      <c r="VNS101" s="67"/>
      <c r="VNT101" s="67"/>
      <c r="VNU101" s="67"/>
      <c r="VNV101" s="67"/>
      <c r="VNW101" s="67"/>
      <c r="VNX101" s="67"/>
      <c r="VNY101" s="67"/>
      <c r="VNZ101" s="67"/>
      <c r="VOA101" s="67"/>
      <c r="VOB101" s="67"/>
      <c r="VOC101" s="67"/>
      <c r="VOD101" s="67"/>
      <c r="VOE101" s="67"/>
      <c r="VOF101" s="67"/>
      <c r="VOG101" s="67"/>
      <c r="VOH101" s="67"/>
      <c r="VOI101" s="67"/>
      <c r="VOJ101" s="67"/>
      <c r="VOK101" s="67"/>
      <c r="VOL101" s="67"/>
      <c r="VOM101" s="67"/>
      <c r="VON101" s="67"/>
      <c r="VOO101" s="67"/>
      <c r="VOP101" s="67"/>
      <c r="VOQ101" s="67"/>
      <c r="VOR101" s="67"/>
      <c r="VOS101" s="67"/>
      <c r="VOT101" s="67"/>
      <c r="VOU101" s="67"/>
      <c r="VOV101" s="67"/>
      <c r="VOW101" s="67"/>
      <c r="VOX101" s="67"/>
      <c r="VOY101" s="67"/>
      <c r="VOZ101" s="67"/>
      <c r="VPA101" s="67"/>
      <c r="VPB101" s="67"/>
      <c r="VPC101" s="67"/>
      <c r="VPD101" s="67"/>
      <c r="VPE101" s="67"/>
      <c r="VPF101" s="67"/>
      <c r="VPG101" s="67"/>
      <c r="VPH101" s="67"/>
      <c r="VPI101" s="67"/>
      <c r="VPJ101" s="67"/>
      <c r="VPK101" s="67"/>
      <c r="VPL101" s="67"/>
      <c r="VPM101" s="67"/>
      <c r="VPN101" s="67"/>
      <c r="VPO101" s="67"/>
      <c r="VPP101" s="67"/>
      <c r="VPQ101" s="67"/>
      <c r="VPR101" s="67"/>
      <c r="VPS101" s="67"/>
      <c r="VPT101" s="67"/>
      <c r="VPU101" s="67"/>
      <c r="VPV101" s="67"/>
      <c r="VPW101" s="67"/>
      <c r="VPX101" s="67"/>
      <c r="VPY101" s="67"/>
      <c r="VPZ101" s="67"/>
      <c r="VQA101" s="67"/>
      <c r="VQB101" s="67"/>
      <c r="VQC101" s="67"/>
      <c r="VQD101" s="67"/>
      <c r="VQE101" s="67"/>
      <c r="VQF101" s="67"/>
      <c r="VQG101" s="67"/>
      <c r="VQH101" s="67"/>
      <c r="VQI101" s="67"/>
      <c r="VQJ101" s="67"/>
      <c r="VQK101" s="67"/>
      <c r="VQL101" s="67"/>
      <c r="VQM101" s="67"/>
      <c r="VQN101" s="67"/>
      <c r="VQO101" s="67"/>
      <c r="VQP101" s="67"/>
      <c r="VQQ101" s="67"/>
      <c r="VQR101" s="67"/>
      <c r="VQS101" s="67"/>
      <c r="VQT101" s="67"/>
      <c r="VQU101" s="67"/>
      <c r="VQV101" s="67"/>
      <c r="VQW101" s="67"/>
      <c r="VQX101" s="67"/>
      <c r="VQY101" s="67"/>
      <c r="VQZ101" s="67"/>
      <c r="VRA101" s="67"/>
      <c r="VRB101" s="67"/>
      <c r="VRC101" s="67"/>
      <c r="VRD101" s="67"/>
      <c r="VRE101" s="67"/>
      <c r="VRF101" s="67"/>
      <c r="VRG101" s="67"/>
      <c r="VRH101" s="67"/>
      <c r="VRI101" s="67"/>
      <c r="VRJ101" s="67"/>
      <c r="VRK101" s="67"/>
      <c r="VRL101" s="67"/>
      <c r="VRM101" s="67"/>
      <c r="VRN101" s="67"/>
      <c r="VRO101" s="67"/>
      <c r="VRP101" s="67"/>
      <c r="VRQ101" s="67"/>
      <c r="VRR101" s="67"/>
      <c r="VRS101" s="67"/>
      <c r="VRT101" s="67"/>
      <c r="VRU101" s="67"/>
      <c r="VRV101" s="67"/>
      <c r="VRW101" s="67"/>
      <c r="VRX101" s="67"/>
      <c r="VRY101" s="67"/>
      <c r="VRZ101" s="67"/>
      <c r="VSA101" s="67"/>
      <c r="VSB101" s="67"/>
      <c r="VSC101" s="67"/>
      <c r="VSD101" s="67"/>
      <c r="VSE101" s="67"/>
      <c r="VSF101" s="67"/>
      <c r="VSG101" s="67"/>
      <c r="VSH101" s="67"/>
      <c r="VSI101" s="67"/>
      <c r="VSJ101" s="67"/>
      <c r="VSK101" s="67"/>
      <c r="VSL101" s="67"/>
      <c r="VSM101" s="67"/>
      <c r="VSN101" s="67"/>
      <c r="VSO101" s="67"/>
      <c r="VSP101" s="67"/>
      <c r="VSQ101" s="67"/>
      <c r="VSR101" s="67"/>
      <c r="VSS101" s="67"/>
      <c r="VST101" s="67"/>
      <c r="VSU101" s="67"/>
      <c r="VSV101" s="67"/>
      <c r="VSW101" s="67"/>
      <c r="VSX101" s="67"/>
      <c r="VSY101" s="67"/>
      <c r="VSZ101" s="67"/>
      <c r="VTA101" s="67"/>
      <c r="VTB101" s="67"/>
      <c r="VTC101" s="67"/>
      <c r="VTD101" s="67"/>
      <c r="VTE101" s="67"/>
      <c r="VTF101" s="67"/>
      <c r="VTG101" s="67"/>
      <c r="VTH101" s="67"/>
      <c r="VTI101" s="67"/>
      <c r="VTJ101" s="67"/>
      <c r="VTK101" s="67"/>
      <c r="VTL101" s="67"/>
      <c r="VTM101" s="67"/>
      <c r="VTN101" s="67"/>
      <c r="VTO101" s="67"/>
      <c r="VTP101" s="67"/>
      <c r="VTQ101" s="67"/>
      <c r="VTR101" s="67"/>
      <c r="VTS101" s="67"/>
      <c r="VTT101" s="67"/>
      <c r="VTU101" s="67"/>
      <c r="VTV101" s="67"/>
      <c r="VTW101" s="67"/>
      <c r="VTX101" s="67"/>
      <c r="VTY101" s="67"/>
      <c r="VTZ101" s="67"/>
      <c r="VUA101" s="67"/>
      <c r="VUB101" s="67"/>
      <c r="VUC101" s="67"/>
      <c r="VUD101" s="67"/>
      <c r="VUE101" s="67"/>
      <c r="VUF101" s="67"/>
      <c r="VUG101" s="67"/>
      <c r="VUH101" s="67"/>
      <c r="VUI101" s="67"/>
      <c r="VUJ101" s="67"/>
      <c r="VUK101" s="67"/>
      <c r="VUL101" s="67"/>
      <c r="VUM101" s="67"/>
      <c r="VUN101" s="67"/>
      <c r="VUO101" s="67"/>
      <c r="VUP101" s="67"/>
      <c r="VUQ101" s="67"/>
      <c r="VUR101" s="67"/>
      <c r="VUS101" s="67"/>
      <c r="VUT101" s="67"/>
      <c r="VUU101" s="67"/>
      <c r="VUV101" s="67"/>
      <c r="VUW101" s="67"/>
      <c r="VUX101" s="67"/>
      <c r="VUY101" s="67"/>
      <c r="VUZ101" s="67"/>
      <c r="VVA101" s="67"/>
      <c r="VVB101" s="67"/>
      <c r="VVC101" s="67"/>
      <c r="VVD101" s="67"/>
      <c r="VVE101" s="67"/>
      <c r="VVF101" s="67"/>
      <c r="VVG101" s="67"/>
      <c r="VVH101" s="67"/>
      <c r="VVI101" s="67"/>
      <c r="VVJ101" s="67"/>
      <c r="VVK101" s="67"/>
      <c r="VVL101" s="67"/>
      <c r="VVM101" s="67"/>
      <c r="VVN101" s="67"/>
      <c r="VVO101" s="67"/>
      <c r="VVP101" s="67"/>
      <c r="VVQ101" s="67"/>
      <c r="VVR101" s="67"/>
      <c r="VVS101" s="67"/>
      <c r="VVT101" s="67"/>
      <c r="VVU101" s="67"/>
      <c r="VVV101" s="67"/>
      <c r="VVW101" s="67"/>
      <c r="VVX101" s="67"/>
      <c r="VVY101" s="67"/>
      <c r="VVZ101" s="67"/>
      <c r="VWA101" s="67"/>
      <c r="VWB101" s="67"/>
      <c r="VWC101" s="67"/>
      <c r="VWD101" s="67"/>
      <c r="VWE101" s="67"/>
      <c r="VWF101" s="67"/>
      <c r="VWG101" s="67"/>
      <c r="VWH101" s="67"/>
      <c r="VWI101" s="67"/>
      <c r="VWJ101" s="67"/>
      <c r="VWK101" s="67"/>
      <c r="VWL101" s="67"/>
      <c r="VWM101" s="67"/>
      <c r="VWN101" s="67"/>
      <c r="VWO101" s="67"/>
      <c r="VWP101" s="67"/>
      <c r="VWQ101" s="67"/>
      <c r="VWR101" s="67"/>
      <c r="VWS101" s="67"/>
      <c r="VWT101" s="67"/>
      <c r="VWU101" s="67"/>
      <c r="VWV101" s="67"/>
      <c r="VWW101" s="67"/>
      <c r="VWX101" s="67"/>
      <c r="VWY101" s="67"/>
      <c r="VWZ101" s="67"/>
      <c r="VXA101" s="67"/>
      <c r="VXB101" s="67"/>
      <c r="VXC101" s="67"/>
      <c r="VXD101" s="67"/>
      <c r="VXE101" s="67"/>
      <c r="VXF101" s="67"/>
      <c r="VXG101" s="67"/>
      <c r="VXH101" s="67"/>
      <c r="VXI101" s="67"/>
      <c r="VXJ101" s="67"/>
      <c r="VXK101" s="67"/>
      <c r="VXL101" s="67"/>
      <c r="VXM101" s="67"/>
      <c r="VXN101" s="67"/>
      <c r="VXO101" s="67"/>
      <c r="VXP101" s="67"/>
      <c r="VXQ101" s="67"/>
      <c r="VXR101" s="67"/>
      <c r="VXS101" s="67"/>
      <c r="VXT101" s="67"/>
      <c r="VXU101" s="67"/>
      <c r="VXV101" s="67"/>
      <c r="VXW101" s="67"/>
      <c r="VXX101" s="67"/>
      <c r="VXY101" s="67"/>
      <c r="VXZ101" s="67"/>
      <c r="VYA101" s="67"/>
      <c r="VYB101" s="67"/>
      <c r="VYC101" s="67"/>
      <c r="VYD101" s="67"/>
      <c r="VYE101" s="67"/>
      <c r="VYF101" s="67"/>
      <c r="VYG101" s="67"/>
      <c r="VYH101" s="67"/>
      <c r="VYI101" s="67"/>
      <c r="VYJ101" s="67"/>
      <c r="VYK101" s="67"/>
      <c r="VYL101" s="67"/>
      <c r="VYM101" s="67"/>
      <c r="VYN101" s="67"/>
      <c r="VYO101" s="67"/>
      <c r="VYP101" s="67"/>
      <c r="VYQ101" s="67"/>
      <c r="VYR101" s="67"/>
      <c r="VYS101" s="67"/>
      <c r="VYT101" s="67"/>
      <c r="VYU101" s="67"/>
      <c r="VYV101" s="67"/>
      <c r="VYW101" s="67"/>
      <c r="VYX101" s="67"/>
      <c r="VYY101" s="67"/>
      <c r="VYZ101" s="67"/>
      <c r="VZA101" s="67"/>
      <c r="VZB101" s="67"/>
      <c r="VZC101" s="67"/>
      <c r="VZD101" s="67"/>
      <c r="VZE101" s="67"/>
      <c r="VZF101" s="67"/>
      <c r="VZG101" s="67"/>
      <c r="VZH101" s="67"/>
      <c r="VZI101" s="67"/>
      <c r="VZJ101" s="67"/>
      <c r="VZK101" s="67"/>
      <c r="VZL101" s="67"/>
      <c r="VZM101" s="67"/>
      <c r="VZN101" s="67"/>
      <c r="VZO101" s="67"/>
      <c r="VZP101" s="67"/>
      <c r="VZQ101" s="67"/>
      <c r="VZR101" s="67"/>
      <c r="VZS101" s="67"/>
      <c r="VZT101" s="67"/>
      <c r="VZU101" s="67"/>
      <c r="VZV101" s="67"/>
      <c r="VZW101" s="67"/>
      <c r="VZX101" s="67"/>
      <c r="VZY101" s="67"/>
      <c r="VZZ101" s="67"/>
      <c r="WAA101" s="67"/>
      <c r="WAB101" s="67"/>
      <c r="WAC101" s="67"/>
      <c r="WAD101" s="67"/>
      <c r="WAE101" s="67"/>
      <c r="WAF101" s="67"/>
      <c r="WAG101" s="67"/>
      <c r="WAH101" s="67"/>
      <c r="WAI101" s="67"/>
      <c r="WAJ101" s="67"/>
      <c r="WAK101" s="67"/>
      <c r="WAL101" s="67"/>
      <c r="WAM101" s="67"/>
      <c r="WAN101" s="67"/>
      <c r="WAO101" s="67"/>
      <c r="WAP101" s="67"/>
      <c r="WAQ101" s="67"/>
      <c r="WAR101" s="67"/>
      <c r="WAS101" s="67"/>
      <c r="WAT101" s="67"/>
      <c r="WAU101" s="67"/>
      <c r="WAV101" s="67"/>
      <c r="WAW101" s="67"/>
      <c r="WAX101" s="67"/>
      <c r="WAY101" s="67"/>
      <c r="WAZ101" s="67"/>
      <c r="WBA101" s="67"/>
      <c r="WBB101" s="67"/>
      <c r="WBC101" s="67"/>
      <c r="WBD101" s="67"/>
      <c r="WBE101" s="67"/>
      <c r="WBF101" s="67"/>
      <c r="WBG101" s="67"/>
      <c r="WBH101" s="67"/>
      <c r="WBI101" s="67"/>
      <c r="WBJ101" s="67"/>
      <c r="WBK101" s="67"/>
      <c r="WBL101" s="67"/>
      <c r="WBM101" s="67"/>
      <c r="WBN101" s="67"/>
      <c r="WBO101" s="67"/>
      <c r="WBP101" s="67"/>
      <c r="WBQ101" s="67"/>
      <c r="WBR101" s="67"/>
      <c r="WBS101" s="67"/>
      <c r="WBT101" s="67"/>
      <c r="WBU101" s="67"/>
      <c r="WBV101" s="67"/>
      <c r="WBW101" s="67"/>
      <c r="WBX101" s="67"/>
      <c r="WBY101" s="67"/>
      <c r="WBZ101" s="67"/>
      <c r="WCA101" s="67"/>
      <c r="WCB101" s="67"/>
      <c r="WCC101" s="67"/>
      <c r="WCD101" s="67"/>
      <c r="WCE101" s="67"/>
      <c r="WCF101" s="67"/>
      <c r="WCG101" s="67"/>
      <c r="WCH101" s="67"/>
      <c r="WCI101" s="67"/>
      <c r="WCJ101" s="67"/>
      <c r="WCK101" s="67"/>
      <c r="WCL101" s="67"/>
      <c r="WCM101" s="67"/>
      <c r="WCN101" s="67"/>
      <c r="WCO101" s="67"/>
      <c r="WCP101" s="67"/>
      <c r="WCQ101" s="67"/>
      <c r="WCR101" s="67"/>
      <c r="WCS101" s="67"/>
      <c r="WCT101" s="67"/>
      <c r="WCU101" s="67"/>
      <c r="WCV101" s="67"/>
      <c r="WCW101" s="67"/>
      <c r="WCX101" s="67"/>
      <c r="WCY101" s="67"/>
      <c r="WCZ101" s="67"/>
      <c r="WDA101" s="67"/>
      <c r="WDB101" s="67"/>
      <c r="WDC101" s="67"/>
      <c r="WDD101" s="67"/>
      <c r="WDE101" s="67"/>
      <c r="WDF101" s="67"/>
      <c r="WDG101" s="67"/>
      <c r="WDH101" s="67"/>
      <c r="WDI101" s="67"/>
      <c r="WDJ101" s="67"/>
      <c r="WDK101" s="67"/>
      <c r="WDL101" s="67"/>
      <c r="WDM101" s="67"/>
      <c r="WDN101" s="67"/>
      <c r="WDO101" s="67"/>
      <c r="WDP101" s="67"/>
      <c r="WDQ101" s="67"/>
      <c r="WDR101" s="67"/>
      <c r="WDS101" s="67"/>
      <c r="WDT101" s="67"/>
      <c r="WDU101" s="67"/>
      <c r="WDV101" s="67"/>
      <c r="WDW101" s="67"/>
      <c r="WDX101" s="67"/>
      <c r="WDY101" s="67"/>
      <c r="WDZ101" s="67"/>
      <c r="WEA101" s="67"/>
      <c r="WEB101" s="67"/>
      <c r="WEC101" s="67"/>
      <c r="WED101" s="67"/>
      <c r="WEE101" s="67"/>
      <c r="WEF101" s="67"/>
      <c r="WEG101" s="67"/>
      <c r="WEH101" s="67"/>
      <c r="WEI101" s="67"/>
      <c r="WEJ101" s="67"/>
      <c r="WEK101" s="67"/>
      <c r="WEL101" s="67"/>
      <c r="WEM101" s="67"/>
      <c r="WEN101" s="67"/>
      <c r="WEO101" s="67"/>
      <c r="WEP101" s="67"/>
      <c r="WEQ101" s="67"/>
      <c r="WER101" s="67"/>
      <c r="WES101" s="67"/>
      <c r="WET101" s="67"/>
      <c r="WEU101" s="67"/>
      <c r="WEV101" s="67"/>
      <c r="WEW101" s="67"/>
      <c r="WEX101" s="67"/>
      <c r="WEY101" s="67"/>
      <c r="WEZ101" s="67"/>
      <c r="WFA101" s="67"/>
      <c r="WFB101" s="67"/>
      <c r="WFC101" s="67"/>
      <c r="WFD101" s="67"/>
      <c r="WFE101" s="67"/>
      <c r="WFF101" s="67"/>
      <c r="WFG101" s="67"/>
      <c r="WFH101" s="67"/>
      <c r="WFI101" s="67"/>
      <c r="WFJ101" s="67"/>
      <c r="WFK101" s="67"/>
      <c r="WFL101" s="67"/>
      <c r="WFM101" s="67"/>
      <c r="WFN101" s="67"/>
      <c r="WFO101" s="67"/>
      <c r="WFP101" s="67"/>
      <c r="WFQ101" s="67"/>
      <c r="WFR101" s="67"/>
      <c r="WFS101" s="67"/>
      <c r="WFT101" s="67"/>
      <c r="WFU101" s="67"/>
      <c r="WFV101" s="67"/>
      <c r="WFW101" s="67"/>
      <c r="WFX101" s="67"/>
      <c r="WFY101" s="67"/>
      <c r="WFZ101" s="67"/>
      <c r="WGA101" s="67"/>
      <c r="WGB101" s="67"/>
      <c r="WGC101" s="67"/>
      <c r="WGD101" s="67"/>
      <c r="WGE101" s="67"/>
      <c r="WGF101" s="67"/>
      <c r="WGG101" s="67"/>
      <c r="WGH101" s="67"/>
      <c r="WGI101" s="67"/>
      <c r="WGJ101" s="67"/>
      <c r="WGK101" s="67"/>
      <c r="WGL101" s="67"/>
      <c r="WGM101" s="67"/>
      <c r="WGN101" s="67"/>
      <c r="WGO101" s="67"/>
      <c r="WGP101" s="67"/>
      <c r="WGQ101" s="67"/>
      <c r="WGR101" s="67"/>
      <c r="WGS101" s="67"/>
      <c r="WGT101" s="67"/>
      <c r="WGU101" s="67"/>
      <c r="WGV101" s="67"/>
      <c r="WGW101" s="67"/>
      <c r="WGX101" s="67"/>
      <c r="WGY101" s="67"/>
      <c r="WGZ101" s="67"/>
      <c r="WHA101" s="67"/>
      <c r="WHB101" s="67"/>
      <c r="WHC101" s="67"/>
      <c r="WHD101" s="67"/>
      <c r="WHE101" s="67"/>
      <c r="WHF101" s="67"/>
      <c r="WHG101" s="67"/>
      <c r="WHH101" s="67"/>
      <c r="WHI101" s="67"/>
      <c r="WHJ101" s="67"/>
      <c r="WHK101" s="67"/>
      <c r="WHL101" s="67"/>
      <c r="WHM101" s="67"/>
      <c r="WHN101" s="67"/>
      <c r="WHO101" s="67"/>
      <c r="WHP101" s="67"/>
      <c r="WHQ101" s="67"/>
      <c r="WHR101" s="67"/>
      <c r="WHS101" s="67"/>
      <c r="WHT101" s="67"/>
      <c r="WHU101" s="67"/>
      <c r="WHV101" s="67"/>
      <c r="WHW101" s="67"/>
      <c r="WHX101" s="67"/>
      <c r="WHY101" s="67"/>
      <c r="WHZ101" s="67"/>
      <c r="WIA101" s="67"/>
      <c r="WIB101" s="67"/>
      <c r="WIC101" s="67"/>
      <c r="WID101" s="67"/>
      <c r="WIE101" s="67"/>
      <c r="WIF101" s="67"/>
      <c r="WIG101" s="67"/>
      <c r="WIH101" s="67"/>
      <c r="WII101" s="67"/>
      <c r="WIJ101" s="67"/>
      <c r="WIK101" s="67"/>
      <c r="WIL101" s="67"/>
      <c r="WIM101" s="67"/>
      <c r="WIN101" s="67"/>
      <c r="WIO101" s="67"/>
      <c r="WIP101" s="67"/>
      <c r="WIQ101" s="67"/>
      <c r="WIR101" s="67"/>
      <c r="WIS101" s="67"/>
      <c r="WIT101" s="67"/>
      <c r="WIU101" s="67"/>
      <c r="WIV101" s="67"/>
      <c r="WIW101" s="67"/>
      <c r="WIX101" s="67"/>
      <c r="WIY101" s="67"/>
      <c r="WIZ101" s="67"/>
      <c r="WJA101" s="67"/>
      <c r="WJB101" s="67"/>
      <c r="WJC101" s="67"/>
      <c r="WJD101" s="67"/>
      <c r="WJE101" s="67"/>
      <c r="WJF101" s="67"/>
      <c r="WJG101" s="67"/>
      <c r="WJH101" s="67"/>
      <c r="WJI101" s="67"/>
      <c r="WJJ101" s="67"/>
      <c r="WJK101" s="67"/>
      <c r="WJL101" s="67"/>
      <c r="WJM101" s="67"/>
      <c r="WJN101" s="67"/>
      <c r="WJO101" s="67"/>
      <c r="WJP101" s="67"/>
      <c r="WJQ101" s="67"/>
      <c r="WJR101" s="67"/>
      <c r="WJS101" s="67"/>
      <c r="WJT101" s="67"/>
      <c r="WJU101" s="67"/>
      <c r="WJV101" s="67"/>
      <c r="WJW101" s="67"/>
      <c r="WJX101" s="67"/>
      <c r="WJY101" s="67"/>
      <c r="WJZ101" s="67"/>
      <c r="WKA101" s="67"/>
      <c r="WKB101" s="67"/>
      <c r="WKC101" s="67"/>
      <c r="WKD101" s="67"/>
      <c r="WKE101" s="67"/>
      <c r="WKF101" s="67"/>
      <c r="WKG101" s="67"/>
      <c r="WKH101" s="67"/>
      <c r="WKI101" s="67"/>
      <c r="WKJ101" s="67"/>
      <c r="WKK101" s="67"/>
      <c r="WKL101" s="67"/>
      <c r="WKM101" s="67"/>
      <c r="WKN101" s="67"/>
      <c r="WKO101" s="67"/>
      <c r="WKP101" s="67"/>
      <c r="WKQ101" s="67"/>
      <c r="WKR101" s="67"/>
      <c r="WKS101" s="67"/>
      <c r="WKT101" s="67"/>
      <c r="WKU101" s="67"/>
      <c r="WKV101" s="67"/>
      <c r="WKW101" s="67"/>
      <c r="WKX101" s="67"/>
      <c r="WKY101" s="67"/>
      <c r="WKZ101" s="67"/>
      <c r="WLA101" s="67"/>
      <c r="WLB101" s="67"/>
      <c r="WLC101" s="67"/>
      <c r="WLD101" s="67"/>
      <c r="WLE101" s="67"/>
      <c r="WLF101" s="67"/>
      <c r="WLG101" s="67"/>
      <c r="WLH101" s="67"/>
      <c r="WLI101" s="67"/>
      <c r="WLJ101" s="67"/>
      <c r="WLK101" s="67"/>
      <c r="WLL101" s="67"/>
      <c r="WLM101" s="67"/>
      <c r="WLN101" s="67"/>
      <c r="WLO101" s="67"/>
      <c r="WLP101" s="67"/>
      <c r="WLQ101" s="67"/>
      <c r="WLR101" s="67"/>
      <c r="WLS101" s="67"/>
      <c r="WLT101" s="67"/>
      <c r="WLU101" s="67"/>
      <c r="WLV101" s="67"/>
      <c r="WLW101" s="67"/>
      <c r="WLX101" s="67"/>
      <c r="WLY101" s="67"/>
      <c r="WLZ101" s="67"/>
      <c r="WMA101" s="67"/>
      <c r="WMB101" s="67"/>
      <c r="WMC101" s="67"/>
      <c r="WMD101" s="67"/>
      <c r="WME101" s="67"/>
      <c r="WMF101" s="67"/>
      <c r="WMG101" s="67"/>
      <c r="WMH101" s="67"/>
      <c r="WMI101" s="67"/>
      <c r="WMJ101" s="67"/>
      <c r="WMK101" s="67"/>
      <c r="WML101" s="67"/>
      <c r="WMM101" s="67"/>
      <c r="WMN101" s="67"/>
      <c r="WMO101" s="67"/>
      <c r="WMP101" s="67"/>
      <c r="WMQ101" s="67"/>
      <c r="WMR101" s="67"/>
      <c r="WMS101" s="67"/>
      <c r="WMT101" s="67"/>
      <c r="WMU101" s="67"/>
      <c r="WMV101" s="67"/>
      <c r="WMW101" s="67"/>
      <c r="WMX101" s="67"/>
      <c r="WMY101" s="67"/>
      <c r="WMZ101" s="67"/>
      <c r="WNA101" s="67"/>
      <c r="WNB101" s="67"/>
      <c r="WNC101" s="67"/>
      <c r="WND101" s="67"/>
      <c r="WNE101" s="67"/>
      <c r="WNF101" s="67"/>
      <c r="WNG101" s="67"/>
      <c r="WNH101" s="67"/>
      <c r="WNI101" s="67"/>
      <c r="WNJ101" s="67"/>
      <c r="WNK101" s="67"/>
      <c r="WNL101" s="67"/>
      <c r="WNM101" s="67"/>
      <c r="WNN101" s="67"/>
      <c r="WNO101" s="67"/>
      <c r="WNP101" s="67"/>
      <c r="WNQ101" s="67"/>
      <c r="WNR101" s="67"/>
      <c r="WNS101" s="67"/>
      <c r="WNT101" s="67"/>
      <c r="WNU101" s="67"/>
      <c r="WNV101" s="67"/>
      <c r="WNW101" s="67"/>
      <c r="WNX101" s="67"/>
      <c r="WNY101" s="67"/>
      <c r="WNZ101" s="67"/>
      <c r="WOA101" s="67"/>
      <c r="WOB101" s="67"/>
      <c r="WOC101" s="67"/>
      <c r="WOD101" s="67"/>
      <c r="WOE101" s="67"/>
      <c r="WOF101" s="67"/>
      <c r="WOG101" s="67"/>
      <c r="WOH101" s="67"/>
      <c r="WOI101" s="67"/>
      <c r="WOJ101" s="67"/>
      <c r="WOK101" s="67"/>
      <c r="WOL101" s="67"/>
      <c r="WOM101" s="67"/>
      <c r="WON101" s="67"/>
      <c r="WOO101" s="67"/>
      <c r="WOP101" s="67"/>
      <c r="WOQ101" s="67"/>
      <c r="WOR101" s="67"/>
      <c r="WOS101" s="67"/>
      <c r="WOT101" s="67"/>
      <c r="WOU101" s="67"/>
      <c r="WOV101" s="67"/>
      <c r="WOW101" s="67"/>
      <c r="WOX101" s="67"/>
      <c r="WOY101" s="67"/>
      <c r="WOZ101" s="67"/>
      <c r="WPA101" s="67"/>
      <c r="WPB101" s="67"/>
      <c r="WPC101" s="67"/>
      <c r="WPD101" s="67"/>
      <c r="WPE101" s="67"/>
      <c r="WPF101" s="67"/>
      <c r="WPG101" s="67"/>
      <c r="WPH101" s="67"/>
      <c r="WPI101" s="67"/>
      <c r="WPJ101" s="67"/>
      <c r="WPK101" s="67"/>
      <c r="WPL101" s="67"/>
      <c r="WPM101" s="67"/>
      <c r="WPN101" s="67"/>
      <c r="WPO101" s="67"/>
      <c r="WPP101" s="67"/>
      <c r="WPQ101" s="67"/>
      <c r="WPR101" s="67"/>
      <c r="WPS101" s="67"/>
      <c r="WPT101" s="67"/>
      <c r="WPU101" s="67"/>
      <c r="WPV101" s="67"/>
      <c r="WPW101" s="67"/>
      <c r="WPX101" s="67"/>
      <c r="WPY101" s="67"/>
      <c r="WPZ101" s="67"/>
      <c r="WQA101" s="67"/>
      <c r="WQB101" s="67"/>
      <c r="WQC101" s="67"/>
      <c r="WQD101" s="67"/>
      <c r="WQE101" s="67"/>
      <c r="WQF101" s="67"/>
      <c r="WQG101" s="67"/>
      <c r="WQH101" s="67"/>
      <c r="WQI101" s="67"/>
      <c r="WQJ101" s="67"/>
      <c r="WQK101" s="67"/>
      <c r="WQL101" s="67"/>
      <c r="WQM101" s="67"/>
      <c r="WQN101" s="67"/>
      <c r="WQO101" s="67"/>
      <c r="WQP101" s="67"/>
      <c r="WQQ101" s="67"/>
      <c r="WQR101" s="67"/>
      <c r="WQS101" s="67"/>
      <c r="WQT101" s="67"/>
      <c r="WQU101" s="67"/>
      <c r="WQV101" s="67"/>
      <c r="WQW101" s="67"/>
      <c r="WQX101" s="67"/>
      <c r="WQY101" s="67"/>
      <c r="WQZ101" s="67"/>
      <c r="WRA101" s="67"/>
      <c r="WRB101" s="67"/>
      <c r="WRC101" s="67"/>
      <c r="WRD101" s="67"/>
      <c r="WRE101" s="67"/>
      <c r="WRF101" s="67"/>
      <c r="WRG101" s="67"/>
      <c r="WRH101" s="67"/>
      <c r="WRI101" s="67"/>
      <c r="WRJ101" s="67"/>
      <c r="WRK101" s="67"/>
      <c r="WRL101" s="67"/>
      <c r="WRM101" s="67"/>
      <c r="WRN101" s="67"/>
      <c r="WRO101" s="67"/>
      <c r="WRP101" s="67"/>
      <c r="WRQ101" s="67"/>
      <c r="WRR101" s="67"/>
      <c r="WRS101" s="67"/>
      <c r="WRT101" s="67"/>
      <c r="WRU101" s="67"/>
      <c r="WRV101" s="67"/>
      <c r="WRW101" s="67"/>
      <c r="WRX101" s="67"/>
      <c r="WRY101" s="67"/>
      <c r="WRZ101" s="67"/>
      <c r="WSA101" s="67"/>
      <c r="WSB101" s="67"/>
      <c r="WSC101" s="67"/>
      <c r="WSD101" s="67"/>
      <c r="WSE101" s="67"/>
      <c r="WSF101" s="67"/>
      <c r="WSG101" s="67"/>
      <c r="WSH101" s="67"/>
      <c r="WSI101" s="67"/>
      <c r="WSJ101" s="67"/>
      <c r="WSK101" s="67"/>
      <c r="WSL101" s="67"/>
      <c r="WSM101" s="67"/>
      <c r="WSN101" s="67"/>
      <c r="WSO101" s="67"/>
      <c r="WSP101" s="67"/>
      <c r="WSQ101" s="67"/>
      <c r="WSR101" s="67"/>
      <c r="WSS101" s="67"/>
      <c r="WST101" s="67"/>
      <c r="WSU101" s="67"/>
      <c r="WSV101" s="67"/>
      <c r="WSW101" s="67"/>
      <c r="WSX101" s="67"/>
      <c r="WSY101" s="67"/>
      <c r="WSZ101" s="67"/>
      <c r="WTA101" s="67"/>
      <c r="WTB101" s="67"/>
      <c r="WTC101" s="67"/>
      <c r="WTD101" s="67"/>
      <c r="WTE101" s="67"/>
      <c r="WTF101" s="67"/>
      <c r="WTG101" s="67"/>
      <c r="WTH101" s="67"/>
      <c r="WTI101" s="67"/>
      <c r="WTJ101" s="67"/>
      <c r="WTK101" s="67"/>
      <c r="WTL101" s="67"/>
      <c r="WTM101" s="67"/>
      <c r="WTN101" s="67"/>
      <c r="WTO101" s="67"/>
      <c r="WTP101" s="67"/>
      <c r="WTQ101" s="67"/>
      <c r="WTR101" s="67"/>
      <c r="WTS101" s="67"/>
      <c r="WTT101" s="67"/>
      <c r="WTU101" s="67"/>
      <c r="WTV101" s="67"/>
      <c r="WTW101" s="67"/>
      <c r="WTX101" s="67"/>
      <c r="WTY101" s="67"/>
      <c r="WTZ101" s="67"/>
      <c r="WUA101" s="67"/>
      <c r="WUB101" s="67"/>
      <c r="WUC101" s="67"/>
      <c r="WUD101" s="67"/>
      <c r="WUE101" s="67"/>
      <c r="WUF101" s="67"/>
      <c r="WUG101" s="67"/>
      <c r="WUH101" s="67"/>
      <c r="WUI101" s="67"/>
      <c r="WUJ101" s="67"/>
      <c r="WUK101" s="67"/>
      <c r="WUL101" s="67"/>
      <c r="WUM101" s="67"/>
      <c r="WUN101" s="67"/>
      <c r="WUO101" s="67"/>
      <c r="WUP101" s="67"/>
      <c r="WUQ101" s="67"/>
      <c r="WUR101" s="67"/>
      <c r="WUS101" s="67"/>
      <c r="WUT101" s="67"/>
      <c r="WUU101" s="67"/>
      <c r="WUV101" s="67"/>
      <c r="WUW101" s="67"/>
      <c r="WUX101" s="67"/>
      <c r="WUY101" s="67"/>
      <c r="WUZ101" s="67"/>
      <c r="WVA101" s="67"/>
      <c r="WVB101" s="67"/>
      <c r="WVC101" s="67"/>
      <c r="WVD101" s="67"/>
      <c r="WVE101" s="67"/>
      <c r="WVF101" s="67"/>
      <c r="WVG101" s="67"/>
      <c r="WVH101" s="67"/>
      <c r="WVI101" s="67"/>
      <c r="WVJ101" s="67"/>
      <c r="WVK101" s="67"/>
      <c r="WVL101" s="67"/>
      <c r="WVM101" s="67"/>
      <c r="WVN101" s="67"/>
      <c r="WVO101" s="67"/>
      <c r="WVP101" s="67"/>
      <c r="WVQ101" s="67"/>
      <c r="WVR101" s="67"/>
      <c r="WVS101" s="67"/>
      <c r="WVT101" s="67"/>
      <c r="WVU101" s="67"/>
      <c r="WVV101" s="67"/>
      <c r="WVW101" s="67"/>
      <c r="WVX101" s="67"/>
      <c r="WVY101" s="67"/>
      <c r="WVZ101" s="67"/>
      <c r="WWA101" s="67"/>
      <c r="WWB101" s="67"/>
      <c r="WWC101" s="67"/>
      <c r="WWD101" s="67"/>
      <c r="WWE101" s="67"/>
      <c r="WWF101" s="67"/>
      <c r="WWG101" s="67"/>
      <c r="WWH101" s="67"/>
      <c r="WWI101" s="67"/>
      <c r="WWJ101" s="67"/>
      <c r="WWK101" s="67"/>
      <c r="WWL101" s="67"/>
      <c r="WWM101" s="67"/>
      <c r="WWN101" s="67"/>
      <c r="WWO101" s="67"/>
      <c r="WWP101" s="67"/>
      <c r="WWQ101" s="67"/>
      <c r="WWR101" s="67"/>
      <c r="WWS101" s="67"/>
      <c r="WWT101" s="67"/>
      <c r="WWU101" s="67"/>
      <c r="WWV101" s="67"/>
      <c r="WWW101" s="67"/>
      <c r="WWX101" s="67"/>
      <c r="WWY101" s="67"/>
      <c r="WWZ101" s="67"/>
      <c r="WXA101" s="67"/>
      <c r="WXB101" s="67"/>
      <c r="WXC101" s="67"/>
      <c r="WXD101" s="67"/>
      <c r="WXE101" s="67"/>
      <c r="WXF101" s="67"/>
      <c r="WXG101" s="67"/>
      <c r="WXH101" s="67"/>
      <c r="WXI101" s="67"/>
      <c r="WXJ101" s="67"/>
      <c r="WXK101" s="67"/>
      <c r="WXL101" s="67"/>
      <c r="WXM101" s="67"/>
      <c r="WXN101" s="67"/>
      <c r="WXO101" s="67"/>
      <c r="WXP101" s="67"/>
      <c r="WXQ101" s="67"/>
      <c r="WXR101" s="67"/>
      <c r="WXS101" s="67"/>
      <c r="WXT101" s="67"/>
      <c r="WXU101" s="67"/>
      <c r="WXV101" s="67"/>
      <c r="WXW101" s="67"/>
      <c r="WXX101" s="67"/>
      <c r="WXY101" s="67"/>
      <c r="WXZ101" s="67"/>
      <c r="WYA101" s="67"/>
      <c r="WYB101" s="67"/>
      <c r="WYC101" s="67"/>
      <c r="WYD101" s="67"/>
      <c r="WYE101" s="67"/>
      <c r="WYF101" s="67"/>
      <c r="WYG101" s="67"/>
      <c r="WYH101" s="67"/>
      <c r="WYI101" s="67"/>
      <c r="WYJ101" s="67"/>
      <c r="WYK101" s="67"/>
      <c r="WYL101" s="67"/>
      <c r="WYM101" s="67"/>
      <c r="WYN101" s="67"/>
      <c r="WYO101" s="67"/>
      <c r="WYP101" s="67"/>
      <c r="WYQ101" s="67"/>
      <c r="WYR101" s="67"/>
      <c r="WYS101" s="67"/>
      <c r="WYT101" s="67"/>
      <c r="WYU101" s="67"/>
      <c r="WYV101" s="67"/>
      <c r="WYW101" s="67"/>
      <c r="WYX101" s="67"/>
      <c r="WYY101" s="67"/>
      <c r="WYZ101" s="67"/>
      <c r="WZA101" s="67"/>
      <c r="WZB101" s="67"/>
      <c r="WZC101" s="67"/>
      <c r="WZD101" s="67"/>
      <c r="WZE101" s="67"/>
      <c r="WZF101" s="67"/>
      <c r="WZG101" s="67"/>
      <c r="WZH101" s="67"/>
      <c r="WZI101" s="67"/>
      <c r="WZJ101" s="67"/>
      <c r="WZK101" s="67"/>
      <c r="WZL101" s="67"/>
      <c r="WZM101" s="67"/>
      <c r="WZN101" s="67"/>
      <c r="WZO101" s="67"/>
      <c r="WZP101" s="67"/>
      <c r="WZQ101" s="67"/>
      <c r="WZR101" s="67"/>
      <c r="WZS101" s="67"/>
      <c r="WZT101" s="67"/>
      <c r="WZU101" s="67"/>
      <c r="WZV101" s="67"/>
      <c r="WZW101" s="67"/>
      <c r="WZX101" s="67"/>
      <c r="WZY101" s="67"/>
      <c r="WZZ101" s="67"/>
      <c r="XAA101" s="67"/>
      <c r="XAB101" s="67"/>
      <c r="XAC101" s="67"/>
      <c r="XAD101" s="67"/>
      <c r="XAE101" s="67"/>
      <c r="XAF101" s="67"/>
      <c r="XAG101" s="67"/>
      <c r="XAH101" s="67"/>
      <c r="XAI101" s="67"/>
      <c r="XAJ101" s="67"/>
      <c r="XAK101" s="67"/>
      <c r="XAL101" s="67"/>
      <c r="XAM101" s="67"/>
      <c r="XAN101" s="67"/>
      <c r="XAO101" s="67"/>
      <c r="XAP101" s="67"/>
      <c r="XAQ101" s="67"/>
      <c r="XAR101" s="67"/>
      <c r="XAS101" s="67"/>
      <c r="XAT101" s="67"/>
      <c r="XAU101" s="67"/>
      <c r="XAV101" s="67"/>
      <c r="XAW101" s="67"/>
      <c r="XAX101" s="67"/>
      <c r="XAY101" s="67"/>
      <c r="XAZ101" s="67"/>
      <c r="XBA101" s="67"/>
      <c r="XBB101" s="67"/>
      <c r="XBC101" s="67"/>
      <c r="XBD101" s="67"/>
      <c r="XBE101" s="67"/>
      <c r="XBF101" s="67"/>
      <c r="XBG101" s="67"/>
      <c r="XBH101" s="67"/>
      <c r="XBI101" s="67"/>
      <c r="XBJ101" s="67"/>
      <c r="XBK101" s="67"/>
      <c r="XBL101" s="67"/>
      <c r="XBM101" s="67"/>
      <c r="XBN101" s="67"/>
      <c r="XBO101" s="67"/>
      <c r="XBP101" s="67"/>
      <c r="XBQ101" s="67"/>
      <c r="XBR101" s="67"/>
      <c r="XBS101" s="67"/>
      <c r="XBT101" s="67"/>
      <c r="XBU101" s="67"/>
      <c r="XBV101" s="67"/>
      <c r="XBW101" s="67"/>
      <c r="XBX101" s="67"/>
      <c r="XBY101" s="67"/>
      <c r="XBZ101" s="67"/>
      <c r="XCA101" s="67"/>
      <c r="XCB101" s="67"/>
      <c r="XCC101" s="67"/>
      <c r="XCD101" s="67"/>
      <c r="XCE101" s="67"/>
      <c r="XCF101" s="67"/>
      <c r="XCG101" s="67"/>
      <c r="XCH101" s="67"/>
      <c r="XCI101" s="67"/>
      <c r="XCJ101" s="67"/>
      <c r="XCK101" s="67"/>
      <c r="XCL101" s="67"/>
      <c r="XCM101" s="67"/>
      <c r="XCN101" s="67"/>
      <c r="XCO101" s="67"/>
      <c r="XCP101" s="67"/>
      <c r="XCQ101" s="67"/>
      <c r="XCR101" s="67"/>
      <c r="XCS101" s="67"/>
      <c r="XCT101" s="67"/>
      <c r="XCU101" s="67"/>
      <c r="XCV101" s="67"/>
      <c r="XCW101" s="67"/>
      <c r="XCX101" s="67"/>
      <c r="XCY101" s="67"/>
      <c r="XCZ101" s="67"/>
      <c r="XDA101" s="67"/>
      <c r="XDB101" s="67"/>
      <c r="XDC101" s="67"/>
      <c r="XDD101" s="67"/>
      <c r="XDE101" s="67"/>
      <c r="XDF101" s="67"/>
      <c r="XDG101" s="67"/>
      <c r="XDH101" s="67"/>
      <c r="XDI101" s="67"/>
      <c r="XDJ101" s="67"/>
      <c r="XDK101" s="67"/>
      <c r="XDL101" s="67"/>
      <c r="XDM101" s="67"/>
      <c r="XDN101" s="67"/>
      <c r="XDO101" s="67"/>
      <c r="XDP101" s="67"/>
      <c r="XDQ101" s="67"/>
      <c r="XDR101" s="67"/>
      <c r="XDS101" s="67"/>
      <c r="XDT101" s="67"/>
      <c r="XDU101" s="67"/>
      <c r="XDV101" s="67"/>
      <c r="XDW101" s="67"/>
      <c r="XDX101" s="67"/>
      <c r="XDY101" s="67"/>
      <c r="XDZ101" s="67"/>
      <c r="XEA101" s="67"/>
      <c r="XEB101" s="67"/>
      <c r="XEC101" s="67"/>
      <c r="XED101" s="67"/>
      <c r="XEE101" s="67"/>
      <c r="XEF101" s="67"/>
      <c r="XEG101" s="67"/>
      <c r="XEH101" s="67"/>
      <c r="XEI101" s="67"/>
      <c r="XEJ101" s="67"/>
      <c r="XEK101" s="67"/>
      <c r="XEL101" s="67"/>
      <c r="XEM101" s="67"/>
      <c r="XEN101" s="67"/>
      <c r="XEO101" s="67"/>
      <c r="XEP101" s="67"/>
      <c r="XEQ101" s="67"/>
      <c r="XER101" s="67"/>
      <c r="XES101" s="67"/>
      <c r="XET101" s="67"/>
      <c r="XEU101" s="67"/>
      <c r="XEV101" s="67"/>
      <c r="XEW101" s="67"/>
      <c r="XEX101" s="67"/>
      <c r="XEY101" s="67"/>
      <c r="XEZ101" s="67"/>
      <c r="XFA101" s="67"/>
      <c r="XFB101" s="67"/>
      <c r="XFC101" s="67"/>
      <c r="XFD101" s="67"/>
    </row>
    <row r="102" spans="1:16384" s="272" customFormat="1" ht="12.75" customHeight="1" x14ac:dyDescent="0.25">
      <c r="B102" s="319"/>
      <c r="C102" s="695" t="s">
        <v>108</v>
      </c>
      <c r="D102" s="695"/>
      <c r="E102" s="695"/>
      <c r="F102" s="274"/>
      <c r="G102" s="273"/>
      <c r="H102" s="113"/>
      <c r="I102" s="113"/>
      <c r="J102" s="113"/>
      <c r="K102" s="113"/>
      <c r="L102" s="113"/>
      <c r="M102" s="113"/>
      <c r="N102" s="381"/>
    </row>
    <row r="103" spans="1:16384" s="272" customFormat="1" ht="12.75" customHeight="1" x14ac:dyDescent="0.25">
      <c r="B103" s="319"/>
      <c r="C103" s="695" t="s">
        <v>109</v>
      </c>
      <c r="D103" s="695"/>
      <c r="E103" s="695"/>
      <c r="F103" s="274"/>
      <c r="G103" s="273"/>
      <c r="H103" s="113"/>
      <c r="I103" s="113"/>
      <c r="J103" s="113"/>
      <c r="K103" s="113"/>
      <c r="L103" s="113"/>
      <c r="M103" s="113"/>
      <c r="N103" s="381"/>
    </row>
    <row r="104" spans="1:16384" s="272" customFormat="1" ht="12.75" customHeight="1" x14ac:dyDescent="0.25">
      <c r="B104" s="319"/>
      <c r="C104" s="695" t="s">
        <v>110</v>
      </c>
      <c r="D104" s="695"/>
      <c r="E104" s="695"/>
      <c r="F104" s="274"/>
      <c r="G104" s="273"/>
      <c r="H104" s="113"/>
      <c r="I104" s="113"/>
      <c r="J104" s="113"/>
      <c r="K104" s="113"/>
      <c r="L104" s="113"/>
      <c r="M104" s="113"/>
      <c r="N104" s="381"/>
    </row>
    <row r="105" spans="1:16384" s="272" customFormat="1" ht="12.75" customHeight="1" x14ac:dyDescent="0.25">
      <c r="B105" s="319"/>
      <c r="C105" s="695" t="s">
        <v>223</v>
      </c>
      <c r="D105" s="695"/>
      <c r="E105" s="695"/>
      <c r="F105" s="274"/>
      <c r="G105" s="273"/>
      <c r="H105" s="113"/>
      <c r="I105" s="113"/>
      <c r="J105" s="113"/>
      <c r="K105" s="113"/>
      <c r="L105" s="113"/>
      <c r="M105" s="113"/>
      <c r="N105" s="381"/>
    </row>
    <row r="106" spans="1:16384" s="272" customFormat="1" ht="12.75" customHeight="1" x14ac:dyDescent="0.25">
      <c r="B106" s="319"/>
      <c r="C106" s="695" t="s">
        <v>222</v>
      </c>
      <c r="D106" s="695"/>
      <c r="E106" s="695"/>
      <c r="F106" s="274"/>
      <c r="G106" s="273"/>
      <c r="H106" s="113"/>
      <c r="I106" s="113"/>
      <c r="J106" s="113"/>
      <c r="K106" s="113"/>
      <c r="L106" s="113"/>
      <c r="M106" s="113"/>
      <c r="N106" s="381"/>
    </row>
    <row r="107" spans="1:16384" s="272" customFormat="1" ht="12.75" customHeight="1" x14ac:dyDescent="0.25">
      <c r="B107" s="319"/>
      <c r="C107" s="695" t="s">
        <v>111</v>
      </c>
      <c r="D107" s="695"/>
      <c r="E107" s="695"/>
      <c r="F107" s="274"/>
      <c r="G107" s="273"/>
      <c r="H107" s="113"/>
      <c r="I107" s="113"/>
      <c r="J107" s="113"/>
      <c r="K107" s="113"/>
      <c r="L107" s="113"/>
      <c r="M107" s="113"/>
      <c r="N107" s="381"/>
    </row>
    <row r="108" spans="1:16384" s="272" customFormat="1" ht="12.75" customHeight="1" x14ac:dyDescent="0.25">
      <c r="B108" s="319"/>
      <c r="C108" s="695" t="s">
        <v>152</v>
      </c>
      <c r="D108" s="695"/>
      <c r="E108" s="695"/>
      <c r="F108" s="274"/>
      <c r="G108" s="273"/>
      <c r="H108" s="113"/>
      <c r="I108" s="113"/>
      <c r="J108" s="113"/>
      <c r="K108" s="113"/>
      <c r="L108" s="113"/>
      <c r="M108" s="113"/>
      <c r="N108" s="381"/>
    </row>
    <row r="109" spans="1:16384" s="12" customFormat="1" ht="10.35" customHeight="1" x14ac:dyDescent="0.25">
      <c r="A109" s="316"/>
      <c r="B109" s="320"/>
      <c r="C109" s="320"/>
      <c r="D109" s="320"/>
      <c r="E109" s="272"/>
      <c r="F109" s="274"/>
      <c r="G109" s="273"/>
      <c r="H109" s="113"/>
      <c r="I109" s="113"/>
      <c r="J109" s="113"/>
      <c r="K109" s="113"/>
      <c r="L109" s="113"/>
      <c r="M109" s="113"/>
      <c r="N109" s="327"/>
    </row>
    <row r="110" spans="1:16384" s="12" customFormat="1" ht="18.75" x14ac:dyDescent="0.25">
      <c r="A110" s="316"/>
      <c r="B110" s="602" t="s">
        <v>123</v>
      </c>
      <c r="C110" s="602"/>
      <c r="D110" s="602"/>
      <c r="E110" s="602"/>
      <c r="F110" s="602"/>
      <c r="G110" s="602"/>
      <c r="H110" s="602"/>
      <c r="I110" s="602"/>
      <c r="J110" s="602"/>
      <c r="K110" s="602"/>
      <c r="L110" s="602"/>
      <c r="M110" s="602"/>
      <c r="N110" s="327"/>
    </row>
    <row r="111" spans="1:16384" s="12" customFormat="1" ht="10.35" hidden="1" customHeight="1" x14ac:dyDescent="0.25">
      <c r="A111" s="316"/>
      <c r="B111" s="258"/>
      <c r="C111" s="257"/>
      <c r="D111" s="256"/>
      <c r="E111" s="255"/>
      <c r="F111" s="254"/>
      <c r="G111" s="253"/>
      <c r="H111" s="252"/>
      <c r="I111" s="252"/>
      <c r="J111" s="252"/>
      <c r="K111" s="252"/>
      <c r="L111" s="252"/>
      <c r="M111" s="252"/>
      <c r="N111" s="327"/>
    </row>
    <row r="112" spans="1:16384" s="249" customFormat="1" ht="69" customHeight="1" x14ac:dyDescent="0.25">
      <c r="A112" s="251"/>
      <c r="B112" s="696" t="s">
        <v>17</v>
      </c>
      <c r="C112" s="698" t="s">
        <v>209</v>
      </c>
      <c r="D112" s="693" t="s">
        <v>18</v>
      </c>
      <c r="E112" s="693" t="s">
        <v>208</v>
      </c>
      <c r="F112" s="690" t="s">
        <v>207</v>
      </c>
      <c r="G112" s="690" t="s">
        <v>206</v>
      </c>
      <c r="H112" s="692" t="s">
        <v>8916</v>
      </c>
      <c r="I112" s="692"/>
      <c r="J112" s="692"/>
      <c r="K112" s="692"/>
      <c r="L112" s="692"/>
      <c r="M112" s="692"/>
      <c r="N112" s="327"/>
    </row>
    <row r="113" spans="1:14" s="249" customFormat="1" ht="45.75" customHeight="1" x14ac:dyDescent="0.25">
      <c r="A113" s="251"/>
      <c r="B113" s="697"/>
      <c r="C113" s="691"/>
      <c r="D113" s="694"/>
      <c r="E113" s="694"/>
      <c r="F113" s="691"/>
      <c r="G113" s="691"/>
      <c r="H113" s="250" t="s">
        <v>205</v>
      </c>
      <c r="I113" s="250" t="s">
        <v>204</v>
      </c>
      <c r="J113" s="250" t="s">
        <v>203</v>
      </c>
      <c r="K113" s="250" t="s">
        <v>202</v>
      </c>
      <c r="L113" s="250" t="s">
        <v>201</v>
      </c>
      <c r="M113" s="250" t="s">
        <v>200</v>
      </c>
      <c r="N113" s="380"/>
    </row>
    <row r="114" spans="1:14" ht="63.75" x14ac:dyDescent="0.25">
      <c r="A114" s="324"/>
      <c r="B114" s="269" t="s">
        <v>48</v>
      </c>
      <c r="C114" s="305">
        <v>3</v>
      </c>
      <c r="D114" s="306" t="s">
        <v>7529</v>
      </c>
      <c r="E114" s="296" t="s">
        <v>3856</v>
      </c>
      <c r="F114" s="304" t="s">
        <v>4515</v>
      </c>
      <c r="G114" s="297" t="s">
        <v>162</v>
      </c>
      <c r="H114" s="298"/>
      <c r="I114" s="298"/>
      <c r="J114" s="298"/>
      <c r="K114" s="298"/>
      <c r="L114" s="298"/>
      <c r="M114" s="298"/>
    </row>
    <row r="115" spans="1:14" ht="120.75" customHeight="1" x14ac:dyDescent="0.25">
      <c r="A115" s="324"/>
      <c r="B115" s="302" t="s">
        <v>59</v>
      </c>
      <c r="C115" s="303">
        <v>3</v>
      </c>
      <c r="D115" s="307" t="s">
        <v>2116</v>
      </c>
      <c r="E115" s="313" t="s">
        <v>10501</v>
      </c>
      <c r="F115" s="314" t="s">
        <v>10893</v>
      </c>
      <c r="G115" s="297" t="s">
        <v>161</v>
      </c>
      <c r="H115" s="298"/>
      <c r="I115" s="298"/>
      <c r="J115" s="298"/>
      <c r="K115" s="298"/>
      <c r="L115" s="298"/>
      <c r="M115" s="298"/>
    </row>
    <row r="116" spans="1:14" ht="51" x14ac:dyDescent="0.25">
      <c r="A116" s="324"/>
      <c r="B116" s="269" t="s">
        <v>60</v>
      </c>
      <c r="C116" s="305">
        <v>3</v>
      </c>
      <c r="D116" s="306" t="s">
        <v>2129</v>
      </c>
      <c r="E116" s="296"/>
      <c r="F116" s="304" t="s">
        <v>4533</v>
      </c>
      <c r="G116" s="297" t="s">
        <v>162</v>
      </c>
      <c r="H116" s="298"/>
      <c r="I116" s="298"/>
      <c r="J116" s="298"/>
      <c r="K116" s="298"/>
      <c r="L116" s="298"/>
      <c r="M116" s="298"/>
    </row>
    <row r="117" spans="1:14" ht="91.5" customHeight="1" x14ac:dyDescent="0.25">
      <c r="A117" s="324"/>
      <c r="B117" s="269" t="s">
        <v>61</v>
      </c>
      <c r="C117" s="305">
        <v>3</v>
      </c>
      <c r="D117" s="306" t="s">
        <v>2142</v>
      </c>
      <c r="E117" s="296"/>
      <c r="F117" s="304" t="s">
        <v>4548</v>
      </c>
      <c r="G117" s="297" t="s">
        <v>162</v>
      </c>
      <c r="H117" s="298"/>
      <c r="I117" s="298"/>
      <c r="J117" s="298"/>
      <c r="K117" s="298"/>
      <c r="L117" s="298"/>
      <c r="M117" s="298"/>
    </row>
    <row r="118" spans="1:14" ht="119.25" customHeight="1" x14ac:dyDescent="0.25">
      <c r="A118" s="324"/>
      <c r="B118" s="269" t="s">
        <v>62</v>
      </c>
      <c r="C118" s="305">
        <v>3</v>
      </c>
      <c r="D118" s="306" t="s">
        <v>2154</v>
      </c>
      <c r="E118" s="296"/>
      <c r="F118" s="304" t="s">
        <v>4563</v>
      </c>
      <c r="G118" s="297" t="s">
        <v>162</v>
      </c>
      <c r="H118" s="298"/>
      <c r="I118" s="298"/>
      <c r="J118" s="298"/>
      <c r="K118" s="298"/>
      <c r="L118" s="298"/>
      <c r="M118" s="298"/>
    </row>
    <row r="119" spans="1:14" ht="90.75" customHeight="1" x14ac:dyDescent="0.25">
      <c r="A119" s="324"/>
      <c r="B119" s="302" t="s">
        <v>63</v>
      </c>
      <c r="C119" s="303">
        <v>3</v>
      </c>
      <c r="D119" s="307" t="s">
        <v>2167</v>
      </c>
      <c r="E119" s="296"/>
      <c r="F119" s="314" t="s">
        <v>8781</v>
      </c>
      <c r="G119" s="297" t="s">
        <v>161</v>
      </c>
      <c r="H119" s="298"/>
      <c r="I119" s="298"/>
      <c r="J119" s="298"/>
      <c r="K119" s="298"/>
      <c r="L119" s="298"/>
      <c r="M119" s="298"/>
    </row>
    <row r="120" spans="1:14" x14ac:dyDescent="0.25">
      <c r="A120" s="324"/>
      <c r="B120" s="302" t="s">
        <v>64</v>
      </c>
      <c r="C120" s="303">
        <v>3</v>
      </c>
      <c r="D120" s="307" t="s">
        <v>2180</v>
      </c>
      <c r="E120" s="296"/>
      <c r="F120" s="304" t="s">
        <v>4590</v>
      </c>
      <c r="G120" s="297" t="s">
        <v>161</v>
      </c>
      <c r="H120" s="298"/>
      <c r="I120" s="298"/>
      <c r="J120" s="298"/>
      <c r="K120" s="298"/>
      <c r="L120" s="298"/>
      <c r="M120" s="298"/>
    </row>
    <row r="121" spans="1:14" ht="69.75" customHeight="1" x14ac:dyDescent="0.25">
      <c r="A121" s="324"/>
      <c r="B121" s="269" t="s">
        <v>65</v>
      </c>
      <c r="C121" s="305">
        <v>3</v>
      </c>
      <c r="D121" s="306" t="s">
        <v>2193</v>
      </c>
      <c r="E121" s="296"/>
      <c r="F121" s="304" t="s">
        <v>4604</v>
      </c>
      <c r="G121" s="297" t="s">
        <v>162</v>
      </c>
      <c r="H121" s="298"/>
      <c r="I121" s="298"/>
      <c r="J121" s="298"/>
      <c r="K121" s="298"/>
      <c r="L121" s="298"/>
      <c r="M121" s="298"/>
    </row>
    <row r="122" spans="1:14" ht="135" customHeight="1" x14ac:dyDescent="0.25">
      <c r="A122" s="324"/>
      <c r="B122" s="269" t="s">
        <v>116</v>
      </c>
      <c r="C122" s="305">
        <v>3</v>
      </c>
      <c r="D122" s="306" t="s">
        <v>2206</v>
      </c>
      <c r="E122" s="296"/>
      <c r="F122" s="304" t="s">
        <v>4619</v>
      </c>
      <c r="G122" s="297" t="s">
        <v>162</v>
      </c>
      <c r="H122" s="298"/>
      <c r="I122" s="298"/>
      <c r="J122" s="298"/>
      <c r="K122" s="298"/>
      <c r="L122" s="298"/>
      <c r="M122" s="298"/>
    </row>
    <row r="123" spans="1:14" s="12" customFormat="1" ht="10.35" customHeight="1" x14ac:dyDescent="0.25">
      <c r="A123" s="316"/>
      <c r="B123" s="265"/>
      <c r="C123" s="264"/>
      <c r="D123" s="263"/>
      <c r="E123" s="262"/>
      <c r="F123" s="261"/>
      <c r="G123" s="260"/>
      <c r="H123" s="259"/>
      <c r="I123" s="259"/>
      <c r="J123" s="259"/>
      <c r="K123" s="259"/>
      <c r="L123" s="259"/>
      <c r="M123" s="259"/>
      <c r="N123" s="327"/>
    </row>
    <row r="124" spans="1:14" s="12" customFormat="1" ht="18.75" x14ac:dyDescent="0.25">
      <c r="A124" s="316"/>
      <c r="B124" s="602" t="s">
        <v>124</v>
      </c>
      <c r="C124" s="602"/>
      <c r="D124" s="602"/>
      <c r="E124" s="602"/>
      <c r="F124" s="602"/>
      <c r="G124" s="602"/>
      <c r="H124" s="602"/>
      <c r="I124" s="602"/>
      <c r="J124" s="602"/>
      <c r="K124" s="602"/>
      <c r="L124" s="602"/>
      <c r="M124" s="602"/>
      <c r="N124" s="327"/>
    </row>
    <row r="125" spans="1:14" s="12" customFormat="1" ht="10.35" hidden="1" customHeight="1" x14ac:dyDescent="0.25">
      <c r="A125" s="316"/>
      <c r="B125" s="258"/>
      <c r="C125" s="257"/>
      <c r="D125" s="256"/>
      <c r="E125" s="255"/>
      <c r="F125" s="254"/>
      <c r="G125" s="253"/>
      <c r="H125" s="252"/>
      <c r="I125" s="252"/>
      <c r="J125" s="252"/>
      <c r="K125" s="252"/>
      <c r="L125" s="252"/>
      <c r="M125" s="252"/>
      <c r="N125" s="327"/>
    </row>
    <row r="126" spans="1:14" s="249" customFormat="1" ht="70.5" customHeight="1" x14ac:dyDescent="0.25">
      <c r="A126" s="251"/>
      <c r="B126" s="696" t="s">
        <v>17</v>
      </c>
      <c r="C126" s="698" t="s">
        <v>209</v>
      </c>
      <c r="D126" s="693" t="s">
        <v>18</v>
      </c>
      <c r="E126" s="693" t="s">
        <v>208</v>
      </c>
      <c r="F126" s="690" t="s">
        <v>207</v>
      </c>
      <c r="G126" s="690" t="s">
        <v>206</v>
      </c>
      <c r="H126" s="692" t="s">
        <v>8916</v>
      </c>
      <c r="I126" s="692"/>
      <c r="J126" s="692"/>
      <c r="K126" s="692"/>
      <c r="L126" s="692"/>
      <c r="M126" s="692"/>
      <c r="N126" s="327"/>
    </row>
    <row r="127" spans="1:14" s="249" customFormat="1" ht="48" customHeight="1" x14ac:dyDescent="0.25">
      <c r="A127" s="251"/>
      <c r="B127" s="697"/>
      <c r="C127" s="691"/>
      <c r="D127" s="694"/>
      <c r="E127" s="694"/>
      <c r="F127" s="691"/>
      <c r="G127" s="691"/>
      <c r="H127" s="250" t="s">
        <v>205</v>
      </c>
      <c r="I127" s="250" t="s">
        <v>204</v>
      </c>
      <c r="J127" s="250" t="s">
        <v>203</v>
      </c>
      <c r="K127" s="250" t="s">
        <v>202</v>
      </c>
      <c r="L127" s="250" t="s">
        <v>201</v>
      </c>
      <c r="M127" s="250" t="s">
        <v>200</v>
      </c>
      <c r="N127" s="380"/>
    </row>
    <row r="128" spans="1:14" ht="73.5" customHeight="1" x14ac:dyDescent="0.25">
      <c r="B128" s="269" t="s">
        <v>48</v>
      </c>
      <c r="C128" s="305">
        <v>3</v>
      </c>
      <c r="D128" s="306" t="s">
        <v>7529</v>
      </c>
      <c r="E128" s="296" t="s">
        <v>3856</v>
      </c>
      <c r="F128" s="304" t="s">
        <v>4633</v>
      </c>
      <c r="G128" s="297" t="s">
        <v>162</v>
      </c>
      <c r="H128" s="298"/>
      <c r="I128" s="298"/>
      <c r="J128" s="298"/>
      <c r="K128" s="298"/>
      <c r="L128" s="298"/>
      <c r="M128" s="298"/>
    </row>
    <row r="129" spans="1:14" ht="110.25" customHeight="1" x14ac:dyDescent="0.25">
      <c r="B129" s="302" t="s">
        <v>66</v>
      </c>
      <c r="C129" s="303">
        <v>3</v>
      </c>
      <c r="D129" s="307" t="s">
        <v>2220</v>
      </c>
      <c r="E129" s="296" t="s">
        <v>10502</v>
      </c>
      <c r="F129" s="314" t="s">
        <v>10291</v>
      </c>
      <c r="G129" s="297" t="s">
        <v>161</v>
      </c>
      <c r="H129" s="298"/>
      <c r="I129" s="298"/>
      <c r="J129" s="298"/>
      <c r="K129" s="298"/>
      <c r="L129" s="298"/>
      <c r="M129" s="298"/>
    </row>
    <row r="130" spans="1:14" ht="90.75" customHeight="1" x14ac:dyDescent="0.25">
      <c r="B130" s="269" t="s">
        <v>67</v>
      </c>
      <c r="C130" s="305">
        <v>3</v>
      </c>
      <c r="D130" s="306" t="s">
        <v>2234</v>
      </c>
      <c r="E130" s="296"/>
      <c r="F130" s="314" t="s">
        <v>4651</v>
      </c>
      <c r="G130" s="297" t="s">
        <v>162</v>
      </c>
      <c r="H130" s="298"/>
      <c r="I130" s="298"/>
      <c r="J130" s="298"/>
      <c r="K130" s="298"/>
      <c r="L130" s="298"/>
      <c r="M130" s="298"/>
    </row>
    <row r="131" spans="1:14" ht="45.75" customHeight="1" x14ac:dyDescent="0.25">
      <c r="B131" s="269" t="s">
        <v>68</v>
      </c>
      <c r="C131" s="305">
        <v>3</v>
      </c>
      <c r="D131" s="306" t="s">
        <v>2142</v>
      </c>
      <c r="E131" s="296"/>
      <c r="F131" s="314" t="s">
        <v>4666</v>
      </c>
      <c r="G131" s="297" t="s">
        <v>162</v>
      </c>
      <c r="H131" s="298"/>
      <c r="I131" s="298"/>
      <c r="J131" s="298"/>
      <c r="K131" s="298"/>
      <c r="L131" s="298"/>
      <c r="M131" s="298"/>
    </row>
    <row r="132" spans="1:14" ht="106.5" customHeight="1" x14ac:dyDescent="0.25">
      <c r="B132" s="269" t="s">
        <v>69</v>
      </c>
      <c r="C132" s="305">
        <v>3</v>
      </c>
      <c r="D132" s="306" t="s">
        <v>2248</v>
      </c>
      <c r="E132" s="296"/>
      <c r="F132" s="314" t="s">
        <v>4681</v>
      </c>
      <c r="G132" s="297" t="s">
        <v>162</v>
      </c>
      <c r="H132" s="298"/>
      <c r="I132" s="298"/>
      <c r="J132" s="298"/>
      <c r="K132" s="298"/>
      <c r="L132" s="298"/>
      <c r="M132" s="298"/>
    </row>
    <row r="133" spans="1:14" ht="38.25" x14ac:dyDescent="0.25">
      <c r="B133" s="302" t="s">
        <v>70</v>
      </c>
      <c r="C133" s="303">
        <v>3</v>
      </c>
      <c r="D133" s="307" t="s">
        <v>2262</v>
      </c>
      <c r="E133" s="296"/>
      <c r="F133" s="314" t="s">
        <v>4696</v>
      </c>
      <c r="G133" s="297" t="s">
        <v>161</v>
      </c>
      <c r="H133" s="298"/>
      <c r="I133" s="298"/>
      <c r="J133" s="298"/>
      <c r="K133" s="298"/>
      <c r="L133" s="298"/>
      <c r="M133" s="298"/>
    </row>
    <row r="134" spans="1:14" x14ac:dyDescent="0.25">
      <c r="B134" s="302" t="s">
        <v>71</v>
      </c>
      <c r="C134" s="303">
        <v>3</v>
      </c>
      <c r="D134" s="307" t="s">
        <v>2180</v>
      </c>
      <c r="E134" s="296"/>
      <c r="F134" s="314" t="s">
        <v>2180</v>
      </c>
      <c r="G134" s="297" t="s">
        <v>161</v>
      </c>
      <c r="H134" s="298"/>
      <c r="I134" s="298"/>
      <c r="J134" s="298"/>
      <c r="K134" s="298"/>
      <c r="L134" s="298"/>
      <c r="M134" s="298"/>
    </row>
    <row r="135" spans="1:14" ht="38.25" x14ac:dyDescent="0.25">
      <c r="B135" s="269" t="s">
        <v>72</v>
      </c>
      <c r="C135" s="305">
        <v>3</v>
      </c>
      <c r="D135" s="306" t="s">
        <v>2193</v>
      </c>
      <c r="E135" s="296"/>
      <c r="F135" s="314" t="s">
        <v>4718</v>
      </c>
      <c r="G135" s="297" t="s">
        <v>162</v>
      </c>
      <c r="H135" s="298"/>
      <c r="I135" s="298"/>
      <c r="J135" s="298"/>
      <c r="K135" s="298"/>
      <c r="L135" s="298"/>
      <c r="M135" s="298"/>
    </row>
    <row r="136" spans="1:14" ht="105" customHeight="1" x14ac:dyDescent="0.25">
      <c r="B136" s="269" t="s">
        <v>117</v>
      </c>
      <c r="C136" s="305">
        <v>3</v>
      </c>
      <c r="D136" s="306" t="s">
        <v>2278</v>
      </c>
      <c r="E136" s="296"/>
      <c r="F136" s="314" t="s">
        <v>4733</v>
      </c>
      <c r="G136" s="297" t="s">
        <v>162</v>
      </c>
      <c r="H136" s="298"/>
      <c r="I136" s="298"/>
      <c r="J136" s="298"/>
      <c r="K136" s="298"/>
      <c r="L136" s="298"/>
      <c r="M136" s="298"/>
    </row>
    <row r="137" spans="1:14" s="12" customFormat="1" ht="10.35" customHeight="1" x14ac:dyDescent="0.25">
      <c r="A137" s="316"/>
      <c r="B137" s="265"/>
      <c r="C137" s="264"/>
      <c r="D137" s="263"/>
      <c r="E137" s="262"/>
      <c r="F137" s="261"/>
      <c r="G137" s="260"/>
      <c r="H137" s="259"/>
      <c r="I137" s="259"/>
      <c r="J137" s="259"/>
      <c r="K137" s="259"/>
      <c r="L137" s="259"/>
      <c r="M137" s="259"/>
      <c r="N137" s="327"/>
    </row>
    <row r="138" spans="1:14" s="12" customFormat="1" ht="18.75" x14ac:dyDescent="0.25">
      <c r="A138" s="316"/>
      <c r="B138" s="602" t="s">
        <v>125</v>
      </c>
      <c r="C138" s="602"/>
      <c r="D138" s="602"/>
      <c r="E138" s="602"/>
      <c r="F138" s="602"/>
      <c r="G138" s="602"/>
      <c r="H138" s="602"/>
      <c r="I138" s="602"/>
      <c r="J138" s="602"/>
      <c r="K138" s="602"/>
      <c r="L138" s="602"/>
      <c r="M138" s="602"/>
      <c r="N138" s="327"/>
    </row>
    <row r="139" spans="1:14" s="12" customFormat="1" ht="10.35" hidden="1" customHeight="1" x14ac:dyDescent="0.25">
      <c r="A139" s="316"/>
      <c r="B139" s="258"/>
      <c r="C139" s="257"/>
      <c r="D139" s="256"/>
      <c r="E139" s="255"/>
      <c r="F139" s="254"/>
      <c r="G139" s="253"/>
      <c r="H139" s="252"/>
      <c r="I139" s="252"/>
      <c r="J139" s="252"/>
      <c r="K139" s="252"/>
      <c r="L139" s="252"/>
      <c r="M139" s="252"/>
      <c r="N139" s="327"/>
    </row>
    <row r="140" spans="1:14" s="249" customFormat="1" ht="70.5" customHeight="1" x14ac:dyDescent="0.25">
      <c r="A140" s="251"/>
      <c r="B140" s="696" t="s">
        <v>17</v>
      </c>
      <c r="C140" s="698" t="s">
        <v>209</v>
      </c>
      <c r="D140" s="693" t="s">
        <v>18</v>
      </c>
      <c r="E140" s="693" t="s">
        <v>208</v>
      </c>
      <c r="F140" s="690" t="s">
        <v>207</v>
      </c>
      <c r="G140" s="690" t="s">
        <v>206</v>
      </c>
      <c r="H140" s="692" t="s">
        <v>8916</v>
      </c>
      <c r="I140" s="692"/>
      <c r="J140" s="692"/>
      <c r="K140" s="692"/>
      <c r="L140" s="692"/>
      <c r="M140" s="692"/>
      <c r="N140" s="327"/>
    </row>
    <row r="141" spans="1:14" s="249" customFormat="1" ht="45.75" customHeight="1" x14ac:dyDescent="0.25">
      <c r="A141" s="251"/>
      <c r="B141" s="697"/>
      <c r="C141" s="691"/>
      <c r="D141" s="694"/>
      <c r="E141" s="694"/>
      <c r="F141" s="691"/>
      <c r="G141" s="691"/>
      <c r="H141" s="250" t="s">
        <v>205</v>
      </c>
      <c r="I141" s="250" t="s">
        <v>204</v>
      </c>
      <c r="J141" s="250" t="s">
        <v>203</v>
      </c>
      <c r="K141" s="250" t="s">
        <v>202</v>
      </c>
      <c r="L141" s="250" t="s">
        <v>201</v>
      </c>
      <c r="M141" s="250" t="s">
        <v>200</v>
      </c>
      <c r="N141" s="380"/>
    </row>
    <row r="142" spans="1:14" s="12" customFormat="1" ht="63.75" x14ac:dyDescent="0.25">
      <c r="A142" s="316"/>
      <c r="B142" s="269" t="s">
        <v>48</v>
      </c>
      <c r="C142" s="305">
        <v>3</v>
      </c>
      <c r="D142" s="306" t="s">
        <v>7529</v>
      </c>
      <c r="E142" s="296" t="s">
        <v>3856</v>
      </c>
      <c r="F142" s="304" t="s">
        <v>4747</v>
      </c>
      <c r="G142" s="297" t="s">
        <v>162</v>
      </c>
      <c r="H142" s="298"/>
      <c r="I142" s="298"/>
      <c r="J142" s="298"/>
      <c r="K142" s="298"/>
      <c r="L142" s="298"/>
      <c r="M142" s="298"/>
      <c r="N142" s="327"/>
    </row>
    <row r="143" spans="1:14" s="12" customFormat="1" ht="115.5" customHeight="1" x14ac:dyDescent="0.25">
      <c r="A143" s="316"/>
      <c r="B143" s="302" t="s">
        <v>73</v>
      </c>
      <c r="C143" s="303">
        <v>3</v>
      </c>
      <c r="D143" s="307" t="s">
        <v>2292</v>
      </c>
      <c r="E143" s="296" t="s">
        <v>3908</v>
      </c>
      <c r="F143" s="314" t="s">
        <v>10292</v>
      </c>
      <c r="G143" s="297" t="s">
        <v>161</v>
      </c>
      <c r="H143" s="298"/>
      <c r="I143" s="298"/>
      <c r="J143" s="298"/>
      <c r="K143" s="298"/>
      <c r="L143" s="298"/>
      <c r="M143" s="298"/>
      <c r="N143" s="327"/>
    </row>
    <row r="144" spans="1:14" s="12" customFormat="1" ht="98.25" customHeight="1" x14ac:dyDescent="0.25">
      <c r="A144" s="316"/>
      <c r="B144" s="269" t="s">
        <v>74</v>
      </c>
      <c r="C144" s="305">
        <v>3</v>
      </c>
      <c r="D144" s="306" t="s">
        <v>2306</v>
      </c>
      <c r="E144" s="296"/>
      <c r="F144" s="314" t="s">
        <v>4765</v>
      </c>
      <c r="G144" s="297" t="s">
        <v>162</v>
      </c>
      <c r="H144" s="298"/>
      <c r="I144" s="298"/>
      <c r="J144" s="298"/>
      <c r="K144" s="298"/>
      <c r="L144" s="298"/>
      <c r="M144" s="298"/>
      <c r="N144" s="327"/>
    </row>
    <row r="145" spans="1:14" s="12" customFormat="1" ht="52.5" customHeight="1" x14ac:dyDescent="0.25">
      <c r="A145" s="316"/>
      <c r="B145" s="269" t="s">
        <v>75</v>
      </c>
      <c r="C145" s="305">
        <v>3</v>
      </c>
      <c r="D145" s="306" t="s">
        <v>2142</v>
      </c>
      <c r="E145" s="296"/>
      <c r="F145" s="314" t="s">
        <v>4666</v>
      </c>
      <c r="G145" s="297" t="s">
        <v>162</v>
      </c>
      <c r="H145" s="298"/>
      <c r="I145" s="298"/>
      <c r="J145" s="298"/>
      <c r="K145" s="298"/>
      <c r="L145" s="298"/>
      <c r="M145" s="298"/>
      <c r="N145" s="327"/>
    </row>
    <row r="146" spans="1:14" s="12" customFormat="1" ht="111" customHeight="1" x14ac:dyDescent="0.25">
      <c r="A146" s="316"/>
      <c r="B146" s="269" t="s">
        <v>76</v>
      </c>
      <c r="C146" s="305">
        <v>3</v>
      </c>
      <c r="D146" s="306" t="s">
        <v>2320</v>
      </c>
      <c r="E146" s="296"/>
      <c r="F146" s="314" t="s">
        <v>4782</v>
      </c>
      <c r="G146" s="297" t="s">
        <v>162</v>
      </c>
      <c r="H146" s="298"/>
      <c r="I146" s="298"/>
      <c r="J146" s="298"/>
      <c r="K146" s="298"/>
      <c r="L146" s="298"/>
      <c r="M146" s="298"/>
      <c r="N146" s="327"/>
    </row>
    <row r="147" spans="1:14" ht="78" customHeight="1" x14ac:dyDescent="0.25">
      <c r="B147" s="302" t="s">
        <v>77</v>
      </c>
      <c r="C147" s="303">
        <v>3</v>
      </c>
      <c r="D147" s="307" t="s">
        <v>2334</v>
      </c>
      <c r="E147" s="296"/>
      <c r="F147" s="314" t="s">
        <v>4797</v>
      </c>
      <c r="G147" s="297" t="s">
        <v>161</v>
      </c>
      <c r="H147" s="298"/>
      <c r="I147" s="298"/>
      <c r="J147" s="298"/>
      <c r="K147" s="298"/>
      <c r="L147" s="298"/>
      <c r="M147" s="298"/>
    </row>
    <row r="148" spans="1:14" x14ac:dyDescent="0.25">
      <c r="B148" s="302" t="s">
        <v>78</v>
      </c>
      <c r="C148" s="303">
        <v>3</v>
      </c>
      <c r="D148" s="307" t="s">
        <v>2180</v>
      </c>
      <c r="E148" s="296"/>
      <c r="F148" s="314" t="s">
        <v>2180</v>
      </c>
      <c r="G148" s="297" t="s">
        <v>161</v>
      </c>
      <c r="H148" s="298"/>
      <c r="I148" s="298"/>
      <c r="J148" s="298"/>
      <c r="K148" s="298"/>
      <c r="L148" s="298"/>
      <c r="M148" s="298"/>
    </row>
    <row r="149" spans="1:14" ht="38.25" x14ac:dyDescent="0.25">
      <c r="B149" s="269" t="s">
        <v>79</v>
      </c>
      <c r="C149" s="305">
        <v>3</v>
      </c>
      <c r="D149" s="306" t="s">
        <v>2193</v>
      </c>
      <c r="E149" s="296"/>
      <c r="F149" s="314" t="s">
        <v>4718</v>
      </c>
      <c r="G149" s="297" t="s">
        <v>162</v>
      </c>
      <c r="H149" s="298"/>
      <c r="I149" s="298"/>
      <c r="J149" s="298"/>
      <c r="K149" s="298"/>
      <c r="L149" s="298"/>
      <c r="M149" s="298"/>
    </row>
    <row r="150" spans="1:14" ht="96" customHeight="1" x14ac:dyDescent="0.25">
      <c r="B150" s="269" t="s">
        <v>118</v>
      </c>
      <c r="C150" s="305">
        <v>3</v>
      </c>
      <c r="D150" s="306" t="s">
        <v>2350</v>
      </c>
      <c r="E150" s="296"/>
      <c r="F150" s="314" t="s">
        <v>4817</v>
      </c>
      <c r="G150" s="297" t="s">
        <v>162</v>
      </c>
      <c r="H150" s="298"/>
      <c r="I150" s="298"/>
      <c r="J150" s="298"/>
      <c r="K150" s="298"/>
      <c r="L150" s="298"/>
      <c r="M150" s="298"/>
    </row>
    <row r="151" spans="1:14" s="12" customFormat="1" ht="10.35" customHeight="1" x14ac:dyDescent="0.25">
      <c r="A151" s="316"/>
      <c r="B151" s="265"/>
      <c r="C151" s="264"/>
      <c r="D151" s="263"/>
      <c r="E151" s="262"/>
      <c r="F151" s="261"/>
      <c r="G151" s="260"/>
      <c r="H151" s="259"/>
      <c r="I151" s="259"/>
      <c r="J151" s="259"/>
      <c r="K151" s="259"/>
      <c r="L151" s="259"/>
      <c r="M151" s="259"/>
      <c r="N151" s="327"/>
    </row>
    <row r="152" spans="1:14" s="12" customFormat="1" ht="18.75" x14ac:dyDescent="0.25">
      <c r="A152" s="316"/>
      <c r="B152" s="602" t="s">
        <v>221</v>
      </c>
      <c r="C152" s="602"/>
      <c r="D152" s="602"/>
      <c r="E152" s="602"/>
      <c r="F152" s="602"/>
      <c r="G152" s="602"/>
      <c r="H152" s="602"/>
      <c r="I152" s="602"/>
      <c r="J152" s="602"/>
      <c r="K152" s="602"/>
      <c r="L152" s="602"/>
      <c r="M152" s="602"/>
      <c r="N152" s="327"/>
    </row>
    <row r="153" spans="1:14" s="12" customFormat="1" ht="10.35" hidden="1" customHeight="1" x14ac:dyDescent="0.25">
      <c r="A153" s="316"/>
      <c r="B153" s="258"/>
      <c r="C153" s="257"/>
      <c r="D153" s="256"/>
      <c r="E153" s="255"/>
      <c r="F153" s="254"/>
      <c r="G153" s="253"/>
      <c r="H153" s="252"/>
      <c r="I153" s="252"/>
      <c r="J153" s="252"/>
      <c r="K153" s="252"/>
      <c r="L153" s="252"/>
      <c r="M153" s="252"/>
      <c r="N153" s="327"/>
    </row>
    <row r="154" spans="1:14" s="249" customFormat="1" ht="55.35" customHeight="1" x14ac:dyDescent="0.25">
      <c r="A154" s="251"/>
      <c r="B154" s="696" t="s">
        <v>17</v>
      </c>
      <c r="C154" s="698" t="s">
        <v>209</v>
      </c>
      <c r="D154" s="693" t="s">
        <v>18</v>
      </c>
      <c r="E154" s="693" t="s">
        <v>208</v>
      </c>
      <c r="F154" s="690" t="s">
        <v>207</v>
      </c>
      <c r="G154" s="690" t="s">
        <v>206</v>
      </c>
      <c r="H154" s="692" t="s">
        <v>8916</v>
      </c>
      <c r="I154" s="692"/>
      <c r="J154" s="692"/>
      <c r="K154" s="692"/>
      <c r="L154" s="692"/>
      <c r="M154" s="692"/>
      <c r="N154" s="327"/>
    </row>
    <row r="155" spans="1:14" s="249" customFormat="1" ht="55.35" customHeight="1" x14ac:dyDescent="0.25">
      <c r="A155" s="251"/>
      <c r="B155" s="697"/>
      <c r="C155" s="691"/>
      <c r="D155" s="694"/>
      <c r="E155" s="694"/>
      <c r="F155" s="691"/>
      <c r="G155" s="691"/>
      <c r="H155" s="250" t="s">
        <v>205</v>
      </c>
      <c r="I155" s="250" t="s">
        <v>204</v>
      </c>
      <c r="J155" s="250" t="s">
        <v>203</v>
      </c>
      <c r="K155" s="250" t="s">
        <v>202</v>
      </c>
      <c r="L155" s="250" t="s">
        <v>201</v>
      </c>
      <c r="M155" s="250" t="s">
        <v>200</v>
      </c>
      <c r="N155" s="380"/>
    </row>
    <row r="156" spans="1:14" ht="63.75" x14ac:dyDescent="0.25">
      <c r="B156" s="269" t="s">
        <v>48</v>
      </c>
      <c r="C156" s="305">
        <v>3</v>
      </c>
      <c r="D156" s="306" t="s">
        <v>7529</v>
      </c>
      <c r="E156" s="296" t="s">
        <v>3856</v>
      </c>
      <c r="F156" s="304" t="s">
        <v>4831</v>
      </c>
      <c r="G156" s="297" t="s">
        <v>162</v>
      </c>
      <c r="H156" s="298"/>
      <c r="I156" s="298"/>
      <c r="J156" s="298"/>
      <c r="K156" s="298"/>
      <c r="L156" s="298"/>
      <c r="M156" s="298"/>
    </row>
    <row r="157" spans="1:14" ht="194.25" customHeight="1" x14ac:dyDescent="0.25">
      <c r="B157" s="302" t="s">
        <v>80</v>
      </c>
      <c r="C157" s="303">
        <v>3</v>
      </c>
      <c r="D157" s="307" t="s">
        <v>2364</v>
      </c>
      <c r="E157" s="308" t="s">
        <v>3938</v>
      </c>
      <c r="F157" s="304" t="s">
        <v>10293</v>
      </c>
      <c r="G157" s="297" t="s">
        <v>161</v>
      </c>
      <c r="H157" s="298"/>
      <c r="I157" s="298"/>
      <c r="J157" s="298"/>
      <c r="K157" s="298"/>
      <c r="L157" s="298"/>
      <c r="M157" s="298"/>
    </row>
    <row r="158" spans="1:14" ht="63.75" customHeight="1" x14ac:dyDescent="0.25">
      <c r="B158" s="269" t="s">
        <v>81</v>
      </c>
      <c r="C158" s="305">
        <v>3</v>
      </c>
      <c r="D158" s="306" t="s">
        <v>2378</v>
      </c>
      <c r="E158" s="296"/>
      <c r="F158" s="314" t="s">
        <v>4849</v>
      </c>
      <c r="G158" s="297" t="s">
        <v>162</v>
      </c>
      <c r="H158" s="298"/>
      <c r="I158" s="298"/>
      <c r="J158" s="298"/>
      <c r="K158" s="298"/>
      <c r="L158" s="298"/>
      <c r="M158" s="298"/>
    </row>
    <row r="159" spans="1:14" ht="43.5" customHeight="1" x14ac:dyDescent="0.25">
      <c r="B159" s="269" t="s">
        <v>82</v>
      </c>
      <c r="C159" s="305">
        <v>3</v>
      </c>
      <c r="D159" s="306" t="s">
        <v>2142</v>
      </c>
      <c r="E159" s="296"/>
      <c r="F159" s="314" t="s">
        <v>4666</v>
      </c>
      <c r="G159" s="297" t="s">
        <v>162</v>
      </c>
      <c r="H159" s="298"/>
      <c r="I159" s="298"/>
      <c r="J159" s="298"/>
      <c r="K159" s="298"/>
      <c r="L159" s="298"/>
      <c r="M159" s="298"/>
    </row>
    <row r="160" spans="1:14" ht="78.75" customHeight="1" x14ac:dyDescent="0.25">
      <c r="B160" s="269" t="s">
        <v>83</v>
      </c>
      <c r="C160" s="305">
        <v>3</v>
      </c>
      <c r="D160" s="306" t="s">
        <v>2392</v>
      </c>
      <c r="E160" s="296"/>
      <c r="F160" s="314" t="s">
        <v>4866</v>
      </c>
      <c r="G160" s="297" t="s">
        <v>162</v>
      </c>
      <c r="H160" s="298"/>
      <c r="I160" s="298"/>
      <c r="J160" s="298"/>
      <c r="K160" s="298"/>
      <c r="L160" s="298"/>
      <c r="M160" s="298"/>
    </row>
    <row r="161" spans="1:14" ht="56.25" customHeight="1" x14ac:dyDescent="0.25">
      <c r="B161" s="302" t="s">
        <v>84</v>
      </c>
      <c r="C161" s="303">
        <v>3</v>
      </c>
      <c r="D161" s="307" t="s">
        <v>2406</v>
      </c>
      <c r="E161" s="296"/>
      <c r="F161" s="314" t="s">
        <v>4881</v>
      </c>
      <c r="G161" s="297" t="s">
        <v>161</v>
      </c>
      <c r="H161" s="298"/>
      <c r="I161" s="298"/>
      <c r="J161" s="298"/>
      <c r="K161" s="298"/>
      <c r="L161" s="298"/>
      <c r="M161" s="298"/>
    </row>
    <row r="162" spans="1:14" x14ac:dyDescent="0.25">
      <c r="B162" s="302" t="s">
        <v>85</v>
      </c>
      <c r="C162" s="303">
        <v>3</v>
      </c>
      <c r="D162" s="307" t="s">
        <v>2180</v>
      </c>
      <c r="E162" s="296"/>
      <c r="F162" s="304" t="s">
        <v>2180</v>
      </c>
      <c r="G162" s="297" t="s">
        <v>161</v>
      </c>
      <c r="H162" s="298"/>
      <c r="I162" s="298"/>
      <c r="J162" s="298"/>
      <c r="K162" s="298"/>
      <c r="L162" s="298"/>
      <c r="M162" s="298"/>
    </row>
    <row r="163" spans="1:14" ht="43.5" customHeight="1" x14ac:dyDescent="0.25">
      <c r="B163" s="269" t="s">
        <v>86</v>
      </c>
      <c r="C163" s="305">
        <v>3</v>
      </c>
      <c r="D163" s="306" t="s">
        <v>2193</v>
      </c>
      <c r="E163" s="296"/>
      <c r="F163" s="314" t="s">
        <v>4718</v>
      </c>
      <c r="G163" s="297" t="s">
        <v>162</v>
      </c>
      <c r="H163" s="298"/>
      <c r="I163" s="298"/>
      <c r="J163" s="298"/>
      <c r="K163" s="298"/>
      <c r="L163" s="298"/>
      <c r="M163" s="298"/>
    </row>
    <row r="164" spans="1:14" ht="72" customHeight="1" x14ac:dyDescent="0.25">
      <c r="B164" s="269" t="s">
        <v>119</v>
      </c>
      <c r="C164" s="305">
        <v>3</v>
      </c>
      <c r="D164" s="306" t="s">
        <v>2422</v>
      </c>
      <c r="E164" s="296"/>
      <c r="F164" s="314" t="s">
        <v>4900</v>
      </c>
      <c r="G164" s="297" t="s">
        <v>162</v>
      </c>
      <c r="H164" s="298"/>
      <c r="I164" s="298"/>
      <c r="J164" s="298"/>
      <c r="K164" s="298"/>
      <c r="L164" s="298"/>
      <c r="M164" s="298"/>
    </row>
    <row r="165" spans="1:14" s="12" customFormat="1" ht="10.35" customHeight="1" x14ac:dyDescent="0.25">
      <c r="A165" s="316"/>
      <c r="B165" s="265"/>
      <c r="C165" s="264"/>
      <c r="D165" s="263"/>
      <c r="E165" s="262"/>
      <c r="F165" s="261"/>
      <c r="G165" s="260"/>
      <c r="H165" s="259"/>
      <c r="I165" s="259"/>
      <c r="J165" s="259"/>
      <c r="K165" s="259"/>
      <c r="L165" s="259"/>
      <c r="M165" s="259"/>
      <c r="N165" s="327"/>
    </row>
    <row r="166" spans="1:14" s="316" customFormat="1" ht="18.75" x14ac:dyDescent="0.25">
      <c r="B166" s="602" t="s">
        <v>220</v>
      </c>
      <c r="C166" s="602"/>
      <c r="D166" s="602"/>
      <c r="E166" s="602"/>
      <c r="F166" s="602"/>
      <c r="G166" s="602"/>
      <c r="H166" s="602"/>
      <c r="I166" s="602"/>
      <c r="J166" s="602"/>
      <c r="K166" s="602"/>
      <c r="L166" s="602"/>
      <c r="M166" s="602"/>
      <c r="N166" s="327"/>
    </row>
    <row r="167" spans="1:14" s="12" customFormat="1" ht="10.35" hidden="1" customHeight="1" x14ac:dyDescent="0.25">
      <c r="A167" s="316"/>
      <c r="B167" s="258"/>
      <c r="C167" s="257"/>
      <c r="D167" s="256"/>
      <c r="E167" s="255"/>
      <c r="F167" s="254"/>
      <c r="G167" s="253"/>
      <c r="H167" s="252"/>
      <c r="I167" s="252"/>
      <c r="J167" s="252"/>
      <c r="K167" s="252"/>
      <c r="L167" s="252"/>
      <c r="M167" s="252"/>
      <c r="N167" s="327"/>
    </row>
    <row r="168" spans="1:14" s="249" customFormat="1" ht="55.35" customHeight="1" x14ac:dyDescent="0.25">
      <c r="A168" s="251"/>
      <c r="B168" s="696" t="s">
        <v>17</v>
      </c>
      <c r="C168" s="698" t="s">
        <v>209</v>
      </c>
      <c r="D168" s="693" t="s">
        <v>18</v>
      </c>
      <c r="E168" s="693" t="s">
        <v>208</v>
      </c>
      <c r="F168" s="690" t="s">
        <v>207</v>
      </c>
      <c r="G168" s="690" t="s">
        <v>206</v>
      </c>
      <c r="H168" s="692" t="s">
        <v>8916</v>
      </c>
      <c r="I168" s="692"/>
      <c r="J168" s="692"/>
      <c r="K168" s="692"/>
      <c r="L168" s="692"/>
      <c r="M168" s="692"/>
      <c r="N168" s="327"/>
    </row>
    <row r="169" spans="1:14" s="249" customFormat="1" ht="55.35" customHeight="1" x14ac:dyDescent="0.25">
      <c r="A169" s="251"/>
      <c r="B169" s="697"/>
      <c r="C169" s="691"/>
      <c r="D169" s="694"/>
      <c r="E169" s="694"/>
      <c r="F169" s="691"/>
      <c r="G169" s="691"/>
      <c r="H169" s="250" t="s">
        <v>205</v>
      </c>
      <c r="I169" s="250" t="s">
        <v>204</v>
      </c>
      <c r="J169" s="250" t="s">
        <v>203</v>
      </c>
      <c r="K169" s="250" t="s">
        <v>202</v>
      </c>
      <c r="L169" s="250" t="s">
        <v>201</v>
      </c>
      <c r="M169" s="250" t="s">
        <v>200</v>
      </c>
      <c r="N169" s="380"/>
    </row>
    <row r="170" spans="1:14" ht="79.5" customHeight="1" x14ac:dyDescent="0.25">
      <c r="B170" s="269" t="s">
        <v>48</v>
      </c>
      <c r="C170" s="305">
        <v>3</v>
      </c>
      <c r="D170" s="306" t="s">
        <v>7529</v>
      </c>
      <c r="E170" s="296" t="s">
        <v>3856</v>
      </c>
      <c r="F170" s="304" t="s">
        <v>4913</v>
      </c>
      <c r="G170" s="297" t="s">
        <v>162</v>
      </c>
      <c r="H170" s="298"/>
      <c r="I170" s="298"/>
      <c r="J170" s="298"/>
      <c r="K170" s="298"/>
      <c r="L170" s="298"/>
      <c r="M170" s="298"/>
    </row>
    <row r="171" spans="1:14" ht="122.25" customHeight="1" x14ac:dyDescent="0.25">
      <c r="B171" s="302" t="s">
        <v>87</v>
      </c>
      <c r="C171" s="303">
        <v>3</v>
      </c>
      <c r="D171" s="307" t="s">
        <v>2436</v>
      </c>
      <c r="E171" s="296" t="s">
        <v>3968</v>
      </c>
      <c r="F171" s="314" t="s">
        <v>10294</v>
      </c>
      <c r="G171" s="297" t="s">
        <v>161</v>
      </c>
      <c r="H171" s="298"/>
      <c r="I171" s="298"/>
      <c r="J171" s="298"/>
      <c r="K171" s="298"/>
      <c r="L171" s="298"/>
      <c r="M171" s="298"/>
    </row>
    <row r="172" spans="1:14" ht="71.25" customHeight="1" x14ac:dyDescent="0.25">
      <c r="B172" s="269" t="s">
        <v>88</v>
      </c>
      <c r="C172" s="305">
        <v>3</v>
      </c>
      <c r="D172" s="306" t="s">
        <v>2450</v>
      </c>
      <c r="E172" s="296"/>
      <c r="F172" s="314" t="s">
        <v>4931</v>
      </c>
      <c r="G172" s="297" t="s">
        <v>162</v>
      </c>
      <c r="H172" s="298"/>
      <c r="I172" s="298"/>
      <c r="J172" s="298"/>
      <c r="K172" s="298"/>
      <c r="L172" s="298"/>
      <c r="M172" s="298"/>
    </row>
    <row r="173" spans="1:14" ht="48.75" customHeight="1" x14ac:dyDescent="0.25">
      <c r="B173" s="269" t="s">
        <v>89</v>
      </c>
      <c r="C173" s="305">
        <v>3</v>
      </c>
      <c r="D173" s="306" t="s">
        <v>2142</v>
      </c>
      <c r="E173" s="296"/>
      <c r="F173" s="314" t="s">
        <v>4666</v>
      </c>
      <c r="G173" s="297" t="s">
        <v>162</v>
      </c>
      <c r="H173" s="298"/>
      <c r="I173" s="298"/>
      <c r="J173" s="298"/>
      <c r="K173" s="298"/>
      <c r="L173" s="298"/>
      <c r="M173" s="298"/>
    </row>
    <row r="174" spans="1:14" ht="99" customHeight="1" x14ac:dyDescent="0.25">
      <c r="B174" s="269" t="s">
        <v>90</v>
      </c>
      <c r="C174" s="305">
        <v>3</v>
      </c>
      <c r="D174" s="306" t="s">
        <v>2463</v>
      </c>
      <c r="E174" s="296"/>
      <c r="F174" s="314" t="s">
        <v>4949</v>
      </c>
      <c r="G174" s="297" t="s">
        <v>162</v>
      </c>
      <c r="H174" s="298"/>
      <c r="I174" s="298"/>
      <c r="J174" s="298"/>
      <c r="K174" s="298"/>
      <c r="L174" s="298"/>
      <c r="M174" s="298"/>
    </row>
    <row r="175" spans="1:14" ht="58.5" customHeight="1" x14ac:dyDescent="0.25">
      <c r="B175" s="302" t="s">
        <v>91</v>
      </c>
      <c r="C175" s="303">
        <v>3</v>
      </c>
      <c r="D175" s="307" t="s">
        <v>2477</v>
      </c>
      <c r="E175" s="296"/>
      <c r="F175" s="314" t="s">
        <v>4964</v>
      </c>
      <c r="G175" s="297" t="s">
        <v>161</v>
      </c>
      <c r="H175" s="298"/>
      <c r="I175" s="298"/>
      <c r="J175" s="298"/>
      <c r="K175" s="298"/>
      <c r="L175" s="298"/>
      <c r="M175" s="298"/>
    </row>
    <row r="176" spans="1:14" x14ac:dyDescent="0.25">
      <c r="B176" s="302" t="s">
        <v>92</v>
      </c>
      <c r="C176" s="303">
        <v>3</v>
      </c>
      <c r="D176" s="307" t="s">
        <v>2180</v>
      </c>
      <c r="E176" s="296"/>
      <c r="F176" s="314" t="s">
        <v>2180</v>
      </c>
      <c r="G176" s="297" t="s">
        <v>161</v>
      </c>
      <c r="H176" s="298"/>
      <c r="I176" s="298"/>
      <c r="J176" s="298"/>
      <c r="K176" s="298"/>
      <c r="L176" s="298"/>
      <c r="M176" s="298"/>
    </row>
    <row r="177" spans="1:14" ht="38.25" x14ac:dyDescent="0.25">
      <c r="B177" s="269" t="s">
        <v>93</v>
      </c>
      <c r="C177" s="305">
        <v>3</v>
      </c>
      <c r="D177" s="306" t="s">
        <v>2193</v>
      </c>
      <c r="E177" s="296"/>
      <c r="F177" s="314" t="s">
        <v>4718</v>
      </c>
      <c r="G177" s="297" t="s">
        <v>162</v>
      </c>
      <c r="H177" s="298"/>
      <c r="I177" s="298"/>
      <c r="J177" s="298"/>
      <c r="K177" s="298"/>
      <c r="L177" s="298"/>
      <c r="M177" s="298"/>
    </row>
    <row r="178" spans="1:14" ht="99.75" customHeight="1" x14ac:dyDescent="0.25">
      <c r="B178" s="269" t="s">
        <v>94</v>
      </c>
      <c r="C178" s="305">
        <v>3</v>
      </c>
      <c r="D178" s="306" t="s">
        <v>2493</v>
      </c>
      <c r="E178" s="296"/>
      <c r="F178" s="314" t="s">
        <v>4984</v>
      </c>
      <c r="G178" s="297" t="s">
        <v>162</v>
      </c>
      <c r="H178" s="298"/>
      <c r="I178" s="298"/>
      <c r="J178" s="298"/>
      <c r="K178" s="298"/>
      <c r="L178" s="298"/>
      <c r="M178" s="298"/>
    </row>
    <row r="179" spans="1:14" ht="147" customHeight="1" x14ac:dyDescent="0.25">
      <c r="B179" s="302" t="s">
        <v>95</v>
      </c>
      <c r="C179" s="303">
        <v>3</v>
      </c>
      <c r="D179" s="307" t="s">
        <v>2506</v>
      </c>
      <c r="E179" s="313" t="s">
        <v>3997</v>
      </c>
      <c r="F179" s="314" t="s">
        <v>4999</v>
      </c>
      <c r="G179" s="297" t="s">
        <v>161</v>
      </c>
      <c r="H179" s="298"/>
      <c r="I179" s="298"/>
      <c r="J179" s="298"/>
      <c r="K179" s="298"/>
      <c r="L179" s="298"/>
      <c r="M179" s="298"/>
    </row>
    <row r="180" spans="1:14" ht="123" customHeight="1" x14ac:dyDescent="0.25">
      <c r="B180" s="302" t="s">
        <v>96</v>
      </c>
      <c r="C180" s="303">
        <v>3</v>
      </c>
      <c r="D180" s="307" t="s">
        <v>2520</v>
      </c>
      <c r="E180" s="296"/>
      <c r="F180" s="304" t="s">
        <v>10295</v>
      </c>
      <c r="G180" s="297" t="s">
        <v>161</v>
      </c>
      <c r="H180" s="298"/>
      <c r="I180" s="298"/>
      <c r="J180" s="298"/>
      <c r="K180" s="298"/>
      <c r="L180" s="298"/>
      <c r="M180" s="298"/>
    </row>
    <row r="181" spans="1:14" ht="212.25" customHeight="1" x14ac:dyDescent="0.25">
      <c r="B181" s="269" t="s">
        <v>120</v>
      </c>
      <c r="C181" s="305">
        <v>3</v>
      </c>
      <c r="D181" s="306" t="s">
        <v>2534</v>
      </c>
      <c r="E181" s="296"/>
      <c r="F181" s="304" t="s">
        <v>5017</v>
      </c>
      <c r="G181" s="297" t="s">
        <v>162</v>
      </c>
      <c r="H181" s="298"/>
      <c r="I181" s="298"/>
      <c r="J181" s="298"/>
      <c r="K181" s="298"/>
      <c r="L181" s="298"/>
      <c r="M181" s="298"/>
    </row>
    <row r="182" spans="1:14" s="12" customFormat="1" ht="10.35" customHeight="1" x14ac:dyDescent="0.25">
      <c r="A182" s="316"/>
      <c r="B182" s="265"/>
      <c r="C182" s="264"/>
      <c r="D182" s="263"/>
      <c r="E182" s="262"/>
      <c r="F182" s="261"/>
      <c r="G182" s="260"/>
      <c r="H182" s="259"/>
      <c r="I182" s="259"/>
      <c r="J182" s="259"/>
      <c r="K182" s="259"/>
      <c r="L182" s="259"/>
      <c r="M182" s="259"/>
      <c r="N182" s="327"/>
    </row>
    <row r="183" spans="1:14" s="316" customFormat="1" ht="18.75" x14ac:dyDescent="0.25">
      <c r="B183" s="602" t="s">
        <v>219</v>
      </c>
      <c r="C183" s="602"/>
      <c r="D183" s="602"/>
      <c r="E183" s="602"/>
      <c r="F183" s="602"/>
      <c r="G183" s="602"/>
      <c r="H183" s="602"/>
      <c r="I183" s="602"/>
      <c r="J183" s="602"/>
      <c r="K183" s="602"/>
      <c r="L183" s="602"/>
      <c r="M183" s="602"/>
      <c r="N183" s="327"/>
    </row>
    <row r="184" spans="1:14" s="12" customFormat="1" ht="10.35" hidden="1" customHeight="1" x14ac:dyDescent="0.25">
      <c r="A184" s="316"/>
      <c r="B184" s="258"/>
      <c r="C184" s="257"/>
      <c r="D184" s="256"/>
      <c r="E184" s="255"/>
      <c r="F184" s="254"/>
      <c r="G184" s="253"/>
      <c r="H184" s="252"/>
      <c r="I184" s="252"/>
      <c r="J184" s="252"/>
      <c r="K184" s="252"/>
      <c r="L184" s="252"/>
      <c r="M184" s="252"/>
      <c r="N184" s="327"/>
    </row>
    <row r="185" spans="1:14" s="249" customFormat="1" ht="55.35" customHeight="1" x14ac:dyDescent="0.25">
      <c r="A185" s="251"/>
      <c r="B185" s="696" t="s">
        <v>17</v>
      </c>
      <c r="C185" s="698" t="s">
        <v>209</v>
      </c>
      <c r="D185" s="693" t="s">
        <v>18</v>
      </c>
      <c r="E185" s="693" t="s">
        <v>208</v>
      </c>
      <c r="F185" s="690" t="s">
        <v>207</v>
      </c>
      <c r="G185" s="690" t="s">
        <v>206</v>
      </c>
      <c r="H185" s="692" t="s">
        <v>8916</v>
      </c>
      <c r="I185" s="692"/>
      <c r="J185" s="692"/>
      <c r="K185" s="692"/>
      <c r="L185" s="692"/>
      <c r="M185" s="692"/>
      <c r="N185" s="327"/>
    </row>
    <row r="186" spans="1:14" s="249" customFormat="1" ht="55.35" customHeight="1" x14ac:dyDescent="0.25">
      <c r="A186" s="251"/>
      <c r="B186" s="697"/>
      <c r="C186" s="691"/>
      <c r="D186" s="694"/>
      <c r="E186" s="694"/>
      <c r="F186" s="691"/>
      <c r="G186" s="691"/>
      <c r="H186" s="250" t="s">
        <v>205</v>
      </c>
      <c r="I186" s="250" t="s">
        <v>204</v>
      </c>
      <c r="J186" s="250" t="s">
        <v>203</v>
      </c>
      <c r="K186" s="250" t="s">
        <v>202</v>
      </c>
      <c r="L186" s="250" t="s">
        <v>201</v>
      </c>
      <c r="M186" s="250" t="s">
        <v>200</v>
      </c>
      <c r="N186" s="380"/>
    </row>
    <row r="187" spans="1:14" ht="63.75" x14ac:dyDescent="0.25">
      <c r="B187" s="269" t="s">
        <v>48</v>
      </c>
      <c r="C187" s="305">
        <v>3</v>
      </c>
      <c r="D187" s="306" t="s">
        <v>7529</v>
      </c>
      <c r="E187" s="296" t="s">
        <v>3856</v>
      </c>
      <c r="F187" s="304" t="s">
        <v>5031</v>
      </c>
      <c r="G187" s="297" t="s">
        <v>162</v>
      </c>
      <c r="H187" s="298"/>
      <c r="I187" s="298"/>
      <c r="J187" s="298"/>
      <c r="K187" s="298"/>
      <c r="L187" s="298"/>
      <c r="M187" s="298"/>
    </row>
    <row r="188" spans="1:14" ht="125.25" customHeight="1" x14ac:dyDescent="0.25">
      <c r="B188" s="302" t="s">
        <v>97</v>
      </c>
      <c r="C188" s="303">
        <v>3</v>
      </c>
      <c r="D188" s="307" t="s">
        <v>2548</v>
      </c>
      <c r="E188" s="296" t="s">
        <v>8358</v>
      </c>
      <c r="F188" s="314" t="s">
        <v>10296</v>
      </c>
      <c r="G188" s="297" t="s">
        <v>161</v>
      </c>
      <c r="H188" s="298"/>
      <c r="I188" s="298"/>
      <c r="J188" s="298"/>
      <c r="K188" s="298"/>
      <c r="L188" s="298"/>
      <c r="M188" s="298"/>
    </row>
    <row r="189" spans="1:14" ht="69.75" customHeight="1" x14ac:dyDescent="0.25">
      <c r="B189" s="269" t="s">
        <v>98</v>
      </c>
      <c r="C189" s="305">
        <v>3</v>
      </c>
      <c r="D189" s="306" t="s">
        <v>2562</v>
      </c>
      <c r="E189" s="296"/>
      <c r="F189" s="314" t="s">
        <v>5049</v>
      </c>
      <c r="G189" s="297" t="s">
        <v>162</v>
      </c>
      <c r="H189" s="298"/>
      <c r="I189" s="298"/>
      <c r="J189" s="298"/>
      <c r="K189" s="298"/>
      <c r="L189" s="298"/>
      <c r="M189" s="298"/>
    </row>
    <row r="190" spans="1:14" ht="41.25" customHeight="1" x14ac:dyDescent="0.25">
      <c r="B190" s="269" t="s">
        <v>99</v>
      </c>
      <c r="C190" s="305">
        <v>3</v>
      </c>
      <c r="D190" s="306" t="s">
        <v>2142</v>
      </c>
      <c r="E190" s="296"/>
      <c r="F190" s="314" t="s">
        <v>4666</v>
      </c>
      <c r="G190" s="297" t="s">
        <v>162</v>
      </c>
      <c r="H190" s="298"/>
      <c r="I190" s="298"/>
      <c r="J190" s="298"/>
      <c r="K190" s="298"/>
      <c r="L190" s="298"/>
      <c r="M190" s="298"/>
    </row>
    <row r="191" spans="1:14" ht="88.5" customHeight="1" x14ac:dyDescent="0.25">
      <c r="B191" s="269" t="s">
        <v>100</v>
      </c>
      <c r="C191" s="305">
        <v>3</v>
      </c>
      <c r="D191" s="306" t="s">
        <v>2577</v>
      </c>
      <c r="E191" s="296"/>
      <c r="F191" s="314" t="s">
        <v>5067</v>
      </c>
      <c r="G191" s="297" t="s">
        <v>162</v>
      </c>
      <c r="H191" s="298"/>
      <c r="I191" s="298"/>
      <c r="J191" s="298"/>
      <c r="K191" s="298"/>
      <c r="L191" s="298"/>
      <c r="M191" s="298"/>
    </row>
    <row r="192" spans="1:14" ht="64.5" customHeight="1" x14ac:dyDescent="0.25">
      <c r="B192" s="302" t="s">
        <v>101</v>
      </c>
      <c r="C192" s="303">
        <v>3</v>
      </c>
      <c r="D192" s="307" t="s">
        <v>2590</v>
      </c>
      <c r="E192" s="296"/>
      <c r="F192" s="314" t="s">
        <v>5082</v>
      </c>
      <c r="G192" s="297" t="s">
        <v>161</v>
      </c>
      <c r="H192" s="298"/>
      <c r="I192" s="298"/>
      <c r="J192" s="298"/>
      <c r="K192" s="298"/>
      <c r="L192" s="298"/>
      <c r="M192" s="298"/>
    </row>
    <row r="193" spans="1:14" x14ac:dyDescent="0.25">
      <c r="B193" s="302" t="s">
        <v>102</v>
      </c>
      <c r="C193" s="303">
        <v>3</v>
      </c>
      <c r="D193" s="307" t="s">
        <v>2180</v>
      </c>
      <c r="E193" s="296"/>
      <c r="F193" s="314" t="s">
        <v>2180</v>
      </c>
      <c r="G193" s="297" t="s">
        <v>161</v>
      </c>
      <c r="H193" s="298"/>
      <c r="I193" s="298"/>
      <c r="J193" s="298"/>
      <c r="K193" s="298"/>
      <c r="L193" s="298"/>
      <c r="M193" s="298"/>
    </row>
    <row r="194" spans="1:14" ht="38.25" x14ac:dyDescent="0.25">
      <c r="B194" s="269" t="s">
        <v>103</v>
      </c>
      <c r="C194" s="305">
        <v>3</v>
      </c>
      <c r="D194" s="306" t="s">
        <v>2193</v>
      </c>
      <c r="E194" s="296"/>
      <c r="F194" s="314" t="s">
        <v>4718</v>
      </c>
      <c r="G194" s="297" t="s">
        <v>162</v>
      </c>
      <c r="H194" s="298"/>
      <c r="I194" s="298"/>
      <c r="J194" s="298"/>
      <c r="K194" s="298"/>
      <c r="L194" s="298"/>
      <c r="M194" s="298"/>
    </row>
    <row r="195" spans="1:14" ht="71.25" customHeight="1" x14ac:dyDescent="0.25">
      <c r="B195" s="269" t="s">
        <v>104</v>
      </c>
      <c r="C195" s="305">
        <v>3</v>
      </c>
      <c r="D195" s="306" t="s">
        <v>2606</v>
      </c>
      <c r="E195" s="296"/>
      <c r="F195" s="314" t="s">
        <v>5101</v>
      </c>
      <c r="G195" s="297" t="s">
        <v>162</v>
      </c>
      <c r="H195" s="298"/>
      <c r="I195" s="298"/>
      <c r="J195" s="298"/>
      <c r="K195" s="298"/>
      <c r="L195" s="298"/>
      <c r="M195" s="298"/>
    </row>
    <row r="196" spans="1:14" ht="129" customHeight="1" x14ac:dyDescent="0.25">
      <c r="B196" s="302" t="s">
        <v>105</v>
      </c>
      <c r="C196" s="303">
        <v>3</v>
      </c>
      <c r="D196" s="307" t="s">
        <v>2619</v>
      </c>
      <c r="E196" s="313" t="s">
        <v>8359</v>
      </c>
      <c r="F196" s="314" t="s">
        <v>5116</v>
      </c>
      <c r="G196" s="297" t="s">
        <v>161</v>
      </c>
      <c r="H196" s="298"/>
      <c r="I196" s="298"/>
      <c r="J196" s="298"/>
      <c r="K196" s="298"/>
      <c r="L196" s="298"/>
      <c r="M196" s="298"/>
    </row>
    <row r="197" spans="1:14" ht="125.25" customHeight="1" x14ac:dyDescent="0.25">
      <c r="B197" s="302" t="s">
        <v>106</v>
      </c>
      <c r="C197" s="303">
        <v>3</v>
      </c>
      <c r="D197" s="307" t="s">
        <v>2633</v>
      </c>
      <c r="E197" s="296"/>
      <c r="F197" s="314" t="s">
        <v>10297</v>
      </c>
      <c r="G197" s="297" t="s">
        <v>161</v>
      </c>
      <c r="H197" s="298"/>
      <c r="I197" s="298"/>
      <c r="J197" s="298"/>
      <c r="K197" s="298"/>
      <c r="L197" s="298"/>
      <c r="M197" s="298"/>
    </row>
    <row r="198" spans="1:14" ht="143.25" customHeight="1" x14ac:dyDescent="0.25">
      <c r="B198" s="269" t="s">
        <v>121</v>
      </c>
      <c r="C198" s="305">
        <v>3</v>
      </c>
      <c r="D198" s="306" t="s">
        <v>2647</v>
      </c>
      <c r="E198" s="296"/>
      <c r="F198" s="304" t="s">
        <v>5134</v>
      </c>
      <c r="G198" s="297" t="s">
        <v>162</v>
      </c>
      <c r="H198" s="298"/>
      <c r="I198" s="298"/>
      <c r="J198" s="298"/>
      <c r="K198" s="298"/>
      <c r="L198" s="298"/>
      <c r="M198" s="298"/>
    </row>
    <row r="199" spans="1:14" s="12" customFormat="1" ht="10.35" customHeight="1" x14ac:dyDescent="0.25">
      <c r="A199" s="316"/>
      <c r="B199" s="265"/>
      <c r="C199" s="264"/>
      <c r="D199" s="263"/>
      <c r="E199" s="262"/>
      <c r="F199" s="261"/>
      <c r="G199" s="260"/>
      <c r="H199" s="259"/>
      <c r="I199" s="259"/>
      <c r="J199" s="259"/>
      <c r="K199" s="259"/>
      <c r="L199" s="259"/>
      <c r="M199" s="259"/>
      <c r="N199" s="327"/>
    </row>
    <row r="200" spans="1:14" s="316" customFormat="1" ht="18.75" x14ac:dyDescent="0.25">
      <c r="B200" s="602" t="s">
        <v>151</v>
      </c>
      <c r="C200" s="602"/>
      <c r="D200" s="602"/>
      <c r="E200" s="602"/>
      <c r="F200" s="602"/>
      <c r="G200" s="602"/>
      <c r="H200" s="602"/>
      <c r="I200" s="602"/>
      <c r="J200" s="602"/>
      <c r="K200" s="602"/>
      <c r="L200" s="602"/>
      <c r="M200" s="602"/>
      <c r="N200" s="327"/>
    </row>
    <row r="201" spans="1:14" s="12" customFormat="1" ht="10.35" hidden="1" customHeight="1" x14ac:dyDescent="0.25">
      <c r="A201" s="316"/>
      <c r="B201" s="258"/>
      <c r="C201" s="257"/>
      <c r="D201" s="256"/>
      <c r="E201" s="255"/>
      <c r="F201" s="254"/>
      <c r="G201" s="253"/>
      <c r="H201" s="252"/>
      <c r="I201" s="252"/>
      <c r="J201" s="252"/>
      <c r="K201" s="252"/>
      <c r="L201" s="252"/>
      <c r="M201" s="252"/>
      <c r="N201" s="327"/>
    </row>
    <row r="202" spans="1:14" s="249" customFormat="1" ht="55.35" customHeight="1" x14ac:dyDescent="0.25">
      <c r="A202" s="251"/>
      <c r="B202" s="696" t="s">
        <v>17</v>
      </c>
      <c r="C202" s="698" t="s">
        <v>209</v>
      </c>
      <c r="D202" s="693" t="s">
        <v>18</v>
      </c>
      <c r="E202" s="693" t="s">
        <v>208</v>
      </c>
      <c r="F202" s="690" t="s">
        <v>207</v>
      </c>
      <c r="G202" s="690" t="s">
        <v>206</v>
      </c>
      <c r="H202" s="692" t="s">
        <v>8916</v>
      </c>
      <c r="I202" s="692"/>
      <c r="J202" s="692"/>
      <c r="K202" s="692"/>
      <c r="L202" s="692"/>
      <c r="M202" s="692"/>
      <c r="N202" s="327"/>
    </row>
    <row r="203" spans="1:14" s="249" customFormat="1" ht="55.35" customHeight="1" x14ac:dyDescent="0.25">
      <c r="A203" s="251"/>
      <c r="B203" s="697"/>
      <c r="C203" s="691"/>
      <c r="D203" s="694"/>
      <c r="E203" s="694"/>
      <c r="F203" s="691"/>
      <c r="G203" s="691"/>
      <c r="H203" s="250" t="s">
        <v>205</v>
      </c>
      <c r="I203" s="250" t="s">
        <v>204</v>
      </c>
      <c r="J203" s="250" t="s">
        <v>203</v>
      </c>
      <c r="K203" s="250" t="s">
        <v>202</v>
      </c>
      <c r="L203" s="250" t="s">
        <v>201</v>
      </c>
      <c r="M203" s="250" t="s">
        <v>200</v>
      </c>
      <c r="N203" s="380"/>
    </row>
    <row r="204" spans="1:14" ht="186.75" customHeight="1" x14ac:dyDescent="0.25">
      <c r="B204" s="269" t="s">
        <v>41</v>
      </c>
      <c r="C204" s="305">
        <v>3</v>
      </c>
      <c r="D204" s="306" t="s">
        <v>11144</v>
      </c>
      <c r="E204" s="308"/>
      <c r="F204" s="304" t="s">
        <v>11161</v>
      </c>
      <c r="G204" s="297" t="s">
        <v>162</v>
      </c>
      <c r="H204" s="298"/>
      <c r="I204" s="298"/>
      <c r="J204" s="298"/>
      <c r="K204" s="298"/>
      <c r="L204" s="298"/>
      <c r="M204" s="298"/>
    </row>
    <row r="205" spans="1:14" ht="190.5" customHeight="1" x14ac:dyDescent="0.25">
      <c r="B205" s="269" t="s">
        <v>43</v>
      </c>
      <c r="C205" s="305">
        <v>3</v>
      </c>
      <c r="D205" s="306" t="s">
        <v>1035</v>
      </c>
      <c r="E205" s="275"/>
      <c r="F205" s="304" t="s">
        <v>10272</v>
      </c>
      <c r="G205" s="297" t="s">
        <v>162</v>
      </c>
      <c r="H205" s="298"/>
      <c r="I205" s="298"/>
      <c r="J205" s="298"/>
      <c r="K205" s="298"/>
      <c r="L205" s="298"/>
      <c r="M205" s="298"/>
    </row>
    <row r="206" spans="1:14" s="12" customFormat="1" ht="10.35" customHeight="1" x14ac:dyDescent="0.25">
      <c r="A206" s="316"/>
      <c r="B206" s="265"/>
      <c r="C206" s="264"/>
      <c r="D206" s="263"/>
      <c r="E206" s="262"/>
      <c r="F206" s="261"/>
      <c r="G206" s="260"/>
      <c r="H206" s="259"/>
      <c r="I206" s="259"/>
      <c r="J206" s="259"/>
      <c r="K206" s="259"/>
      <c r="L206" s="259"/>
      <c r="M206" s="259"/>
      <c r="N206" s="327"/>
    </row>
    <row r="207" spans="1:14" s="12" customFormat="1" ht="23.25" customHeight="1" x14ac:dyDescent="0.25">
      <c r="A207" s="316"/>
      <c r="B207" s="599" t="s">
        <v>218</v>
      </c>
      <c r="C207" s="599"/>
      <c r="D207" s="599"/>
      <c r="E207" s="599"/>
      <c r="F207" s="599"/>
      <c r="G207" s="599"/>
      <c r="H207" s="599"/>
      <c r="I207" s="599"/>
      <c r="J207" s="599"/>
      <c r="K207" s="599"/>
      <c r="L207" s="599"/>
      <c r="M207" s="599"/>
      <c r="N207" s="327"/>
    </row>
    <row r="208" spans="1:14" s="12" customFormat="1" ht="10.35" customHeight="1" x14ac:dyDescent="0.25">
      <c r="A208" s="316"/>
      <c r="B208" s="265"/>
      <c r="C208" s="264"/>
      <c r="D208" s="263"/>
      <c r="E208" s="262"/>
      <c r="F208" s="261"/>
      <c r="G208" s="260"/>
      <c r="H208" s="259"/>
      <c r="I208" s="259"/>
      <c r="J208" s="259"/>
      <c r="K208" s="259"/>
      <c r="L208" s="259"/>
      <c r="M208" s="259"/>
      <c r="N208" s="327"/>
    </row>
    <row r="209" spans="1:16384" s="316" customFormat="1" ht="15.75" x14ac:dyDescent="0.25">
      <c r="A209" s="321"/>
      <c r="B209" s="195" t="s">
        <v>3587</v>
      </c>
      <c r="C209" s="534"/>
      <c r="D209" s="534"/>
      <c r="E209" s="534"/>
      <c r="F209" s="535"/>
      <c r="G209" s="534"/>
      <c r="H209" s="534"/>
      <c r="I209" s="534"/>
      <c r="J209" s="534"/>
      <c r="K209" s="534"/>
      <c r="L209" s="534"/>
      <c r="M209" s="534"/>
      <c r="N209" s="534"/>
      <c r="O209" s="534"/>
      <c r="P209" s="534"/>
      <c r="Q209" s="534"/>
      <c r="R209" s="534"/>
      <c r="S209" s="534"/>
      <c r="T209" s="534"/>
      <c r="U209" s="534"/>
      <c r="V209" s="534"/>
      <c r="W209" s="534"/>
      <c r="X209" s="534"/>
      <c r="Y209" s="534"/>
      <c r="Z209" s="534"/>
      <c r="AA209" s="534"/>
      <c r="AB209" s="534"/>
      <c r="AC209" s="534"/>
      <c r="AD209" s="534"/>
      <c r="AE209" s="534"/>
      <c r="AF209" s="534"/>
      <c r="AG209" s="534"/>
      <c r="AH209" s="534"/>
      <c r="AI209" s="534"/>
      <c r="AJ209" s="534"/>
      <c r="AK209" s="534"/>
      <c r="AL209" s="534"/>
      <c r="AM209" s="534"/>
      <c r="AN209" s="534"/>
      <c r="AO209" s="534"/>
      <c r="AP209" s="534"/>
      <c r="AQ209" s="534"/>
      <c r="AR209" s="534"/>
      <c r="AS209" s="534"/>
      <c r="AT209" s="534"/>
      <c r="AU209" s="534"/>
      <c r="AV209" s="534"/>
      <c r="AW209" s="534"/>
      <c r="AX209" s="534"/>
      <c r="AY209" s="534"/>
      <c r="AZ209" s="534"/>
      <c r="BA209" s="534"/>
      <c r="BB209" s="534"/>
      <c r="BC209" s="534"/>
      <c r="BD209" s="534"/>
      <c r="BE209" s="534"/>
      <c r="BF209" s="534"/>
      <c r="BG209" s="534"/>
      <c r="BH209" s="534"/>
      <c r="BI209" s="534"/>
      <c r="BJ209" s="534"/>
      <c r="BK209" s="534"/>
      <c r="BL209" s="534"/>
      <c r="BM209" s="534"/>
      <c r="BN209" s="534"/>
      <c r="BO209" s="534"/>
      <c r="BP209" s="534"/>
      <c r="BQ209" s="534"/>
      <c r="BR209" s="534"/>
      <c r="BS209" s="534"/>
      <c r="BT209" s="534"/>
      <c r="BU209" s="534"/>
      <c r="BV209" s="534"/>
      <c r="BW209" s="534"/>
      <c r="BX209" s="534"/>
      <c r="BY209" s="534"/>
      <c r="BZ209" s="534"/>
      <c r="CA209" s="534"/>
      <c r="CB209" s="534"/>
      <c r="CC209" s="534"/>
      <c r="CD209" s="534"/>
      <c r="CE209" s="534"/>
      <c r="CF209" s="534"/>
      <c r="CG209" s="534"/>
      <c r="CH209" s="534"/>
      <c r="CI209" s="534"/>
      <c r="CJ209" s="534"/>
      <c r="CK209" s="534"/>
      <c r="CL209" s="534"/>
      <c r="CM209" s="534"/>
      <c r="CN209" s="534"/>
      <c r="CO209" s="534"/>
      <c r="CP209" s="534"/>
      <c r="CQ209" s="534"/>
      <c r="CR209" s="534"/>
      <c r="CS209" s="534"/>
      <c r="CT209" s="534"/>
      <c r="CU209" s="534"/>
      <c r="CV209" s="534"/>
      <c r="CW209" s="534"/>
      <c r="CX209" s="534"/>
      <c r="CY209" s="534"/>
      <c r="CZ209" s="534"/>
      <c r="DA209" s="534"/>
      <c r="DB209" s="534"/>
      <c r="DC209" s="534"/>
      <c r="DD209" s="534"/>
      <c r="DE209" s="534"/>
      <c r="DF209" s="534"/>
      <c r="DG209" s="534"/>
      <c r="DH209" s="534"/>
      <c r="DI209" s="534"/>
      <c r="DJ209" s="534"/>
      <c r="DK209" s="534"/>
      <c r="DL209" s="534"/>
      <c r="DM209" s="534"/>
      <c r="DN209" s="534"/>
      <c r="DO209" s="534"/>
      <c r="DP209" s="534"/>
      <c r="DQ209" s="534"/>
      <c r="DR209" s="534"/>
      <c r="DS209" s="534"/>
      <c r="DT209" s="534"/>
      <c r="DU209" s="534"/>
      <c r="DV209" s="534"/>
      <c r="DW209" s="534"/>
      <c r="DX209" s="534"/>
      <c r="DY209" s="534"/>
      <c r="DZ209" s="534"/>
      <c r="EA209" s="534"/>
      <c r="EB209" s="534"/>
      <c r="EC209" s="534"/>
      <c r="ED209" s="534"/>
      <c r="EE209" s="534"/>
      <c r="EF209" s="534"/>
      <c r="EG209" s="534"/>
      <c r="EH209" s="534"/>
      <c r="EI209" s="534"/>
      <c r="EJ209" s="534"/>
      <c r="EK209" s="534"/>
      <c r="EL209" s="534"/>
      <c r="EM209" s="534"/>
      <c r="EN209" s="534"/>
      <c r="EO209" s="534"/>
      <c r="EP209" s="534"/>
      <c r="EQ209" s="534"/>
      <c r="ER209" s="534"/>
      <c r="ES209" s="534"/>
      <c r="ET209" s="534"/>
      <c r="EU209" s="534"/>
      <c r="EV209" s="534"/>
      <c r="EW209" s="534"/>
      <c r="EX209" s="534"/>
      <c r="EY209" s="534"/>
      <c r="EZ209" s="534"/>
      <c r="FA209" s="534"/>
      <c r="FB209" s="534"/>
      <c r="FC209" s="534"/>
      <c r="FD209" s="534"/>
      <c r="FE209" s="534"/>
      <c r="FF209" s="534"/>
      <c r="FG209" s="534"/>
      <c r="FH209" s="534"/>
      <c r="FI209" s="534"/>
      <c r="FJ209" s="534"/>
      <c r="FK209" s="534"/>
      <c r="FL209" s="534"/>
      <c r="FM209" s="534"/>
      <c r="FN209" s="534"/>
      <c r="FO209" s="534"/>
      <c r="FP209" s="534"/>
      <c r="FQ209" s="534"/>
      <c r="FR209" s="534"/>
      <c r="FS209" s="534"/>
      <c r="FT209" s="534"/>
      <c r="FU209" s="534"/>
      <c r="FV209" s="534"/>
      <c r="FW209" s="534"/>
      <c r="FX209" s="534"/>
      <c r="FY209" s="534"/>
      <c r="FZ209" s="534"/>
      <c r="GA209" s="534"/>
      <c r="GB209" s="534"/>
      <c r="GC209" s="534"/>
      <c r="GD209" s="534"/>
      <c r="GE209" s="534"/>
      <c r="GF209" s="534"/>
      <c r="GG209" s="534"/>
      <c r="GH209" s="534"/>
      <c r="GI209" s="534"/>
      <c r="GJ209" s="534"/>
      <c r="GK209" s="534"/>
      <c r="GL209" s="534"/>
      <c r="GM209" s="534"/>
      <c r="GN209" s="534"/>
      <c r="GO209" s="534"/>
      <c r="GP209" s="534"/>
      <c r="GQ209" s="534"/>
      <c r="GR209" s="534"/>
      <c r="GS209" s="534"/>
      <c r="GT209" s="534"/>
      <c r="GU209" s="534"/>
      <c r="GV209" s="534"/>
      <c r="GW209" s="534"/>
      <c r="GX209" s="534"/>
      <c r="GY209" s="534"/>
      <c r="GZ209" s="534"/>
      <c r="HA209" s="534"/>
      <c r="HB209" s="534"/>
      <c r="HC209" s="534"/>
      <c r="HD209" s="534"/>
      <c r="HE209" s="534"/>
      <c r="HF209" s="534"/>
      <c r="HG209" s="534"/>
      <c r="HH209" s="534"/>
      <c r="HI209" s="534"/>
      <c r="HJ209" s="534"/>
      <c r="HK209" s="534"/>
      <c r="HL209" s="534"/>
      <c r="HM209" s="534"/>
      <c r="HN209" s="534"/>
      <c r="HO209" s="534"/>
      <c r="HP209" s="534"/>
      <c r="HQ209" s="534"/>
      <c r="HR209" s="534"/>
      <c r="HS209" s="534"/>
      <c r="HT209" s="534"/>
      <c r="HU209" s="534"/>
      <c r="HV209" s="534"/>
      <c r="HW209" s="534"/>
      <c r="HX209" s="534"/>
      <c r="HY209" s="534"/>
      <c r="HZ209" s="534"/>
      <c r="IA209" s="534"/>
      <c r="IB209" s="534"/>
      <c r="IC209" s="534"/>
      <c r="ID209" s="534"/>
      <c r="IE209" s="534"/>
      <c r="IF209" s="534"/>
      <c r="IG209" s="534"/>
      <c r="IH209" s="534"/>
      <c r="II209" s="534"/>
      <c r="IJ209" s="534"/>
      <c r="IK209" s="534"/>
      <c r="IL209" s="534"/>
      <c r="IM209" s="534"/>
      <c r="IN209" s="534"/>
      <c r="IO209" s="534"/>
      <c r="IP209" s="534"/>
      <c r="IQ209" s="534"/>
      <c r="IR209" s="534"/>
      <c r="IS209" s="534"/>
      <c r="IT209" s="534"/>
      <c r="IU209" s="534"/>
      <c r="IV209" s="534"/>
      <c r="IW209" s="534"/>
      <c r="IX209" s="534"/>
      <c r="IY209" s="534"/>
      <c r="IZ209" s="534"/>
      <c r="JA209" s="534"/>
      <c r="JB209" s="534"/>
      <c r="JC209" s="534"/>
      <c r="JD209" s="534"/>
      <c r="JE209" s="534"/>
      <c r="JF209" s="534"/>
      <c r="JG209" s="534"/>
      <c r="JH209" s="534"/>
      <c r="JI209" s="534"/>
      <c r="JJ209" s="534"/>
      <c r="JK209" s="534"/>
      <c r="JL209" s="534"/>
      <c r="JM209" s="534"/>
      <c r="JN209" s="534"/>
      <c r="JO209" s="534"/>
      <c r="JP209" s="534"/>
      <c r="JQ209" s="534"/>
      <c r="JR209" s="534"/>
      <c r="JS209" s="534"/>
      <c r="JT209" s="534"/>
      <c r="JU209" s="534"/>
      <c r="JV209" s="534"/>
      <c r="JW209" s="534"/>
      <c r="JX209" s="534"/>
      <c r="JY209" s="534"/>
      <c r="JZ209" s="534"/>
      <c r="KA209" s="534"/>
      <c r="KB209" s="534"/>
      <c r="KC209" s="534"/>
      <c r="KD209" s="534"/>
      <c r="KE209" s="534"/>
      <c r="KF209" s="534"/>
      <c r="KG209" s="534"/>
      <c r="KH209" s="534"/>
      <c r="KI209" s="534"/>
      <c r="KJ209" s="534"/>
      <c r="KK209" s="534"/>
      <c r="KL209" s="534"/>
      <c r="KM209" s="534"/>
      <c r="KN209" s="534"/>
      <c r="KO209" s="534"/>
      <c r="KP209" s="534"/>
      <c r="KQ209" s="534"/>
      <c r="KR209" s="534"/>
      <c r="KS209" s="534"/>
      <c r="KT209" s="534"/>
      <c r="KU209" s="534"/>
      <c r="KV209" s="534"/>
      <c r="KW209" s="534"/>
      <c r="KX209" s="534"/>
      <c r="KY209" s="534"/>
      <c r="KZ209" s="534"/>
      <c r="LA209" s="534"/>
      <c r="LB209" s="534"/>
      <c r="LC209" s="534"/>
      <c r="LD209" s="534"/>
      <c r="LE209" s="534"/>
      <c r="LF209" s="534"/>
      <c r="LG209" s="534"/>
      <c r="LH209" s="534"/>
      <c r="LI209" s="534"/>
      <c r="LJ209" s="534"/>
      <c r="LK209" s="534"/>
      <c r="LL209" s="534"/>
      <c r="LM209" s="534"/>
      <c r="LN209" s="534"/>
      <c r="LO209" s="534"/>
      <c r="LP209" s="534"/>
      <c r="LQ209" s="534"/>
      <c r="LR209" s="534"/>
      <c r="LS209" s="534"/>
      <c r="LT209" s="534"/>
      <c r="LU209" s="534"/>
      <c r="LV209" s="534"/>
      <c r="LW209" s="534"/>
      <c r="LX209" s="534"/>
      <c r="LY209" s="534"/>
      <c r="LZ209" s="534"/>
      <c r="MA209" s="534"/>
      <c r="MB209" s="534"/>
      <c r="MC209" s="534"/>
      <c r="MD209" s="534"/>
      <c r="ME209" s="534"/>
      <c r="MF209" s="534"/>
      <c r="MG209" s="534"/>
      <c r="MH209" s="534"/>
      <c r="MI209" s="534"/>
      <c r="MJ209" s="534"/>
      <c r="MK209" s="534"/>
      <c r="ML209" s="534"/>
      <c r="MM209" s="534"/>
      <c r="MN209" s="534"/>
      <c r="MO209" s="534"/>
      <c r="MP209" s="534"/>
      <c r="MQ209" s="534"/>
      <c r="MR209" s="534"/>
      <c r="MS209" s="534"/>
      <c r="MT209" s="534"/>
      <c r="MU209" s="534"/>
      <c r="MV209" s="534"/>
      <c r="MW209" s="534"/>
      <c r="MX209" s="534"/>
      <c r="MY209" s="534"/>
      <c r="MZ209" s="534"/>
      <c r="NA209" s="534"/>
      <c r="NB209" s="534"/>
      <c r="NC209" s="534"/>
      <c r="ND209" s="534"/>
      <c r="NE209" s="534"/>
      <c r="NF209" s="534"/>
      <c r="NG209" s="534"/>
      <c r="NH209" s="534"/>
      <c r="NI209" s="534"/>
      <c r="NJ209" s="534"/>
      <c r="NK209" s="534"/>
      <c r="NL209" s="534"/>
      <c r="NM209" s="534"/>
      <c r="NN209" s="534"/>
      <c r="NO209" s="534"/>
      <c r="NP209" s="534"/>
      <c r="NQ209" s="534"/>
      <c r="NR209" s="534"/>
      <c r="NS209" s="534"/>
      <c r="NT209" s="534"/>
      <c r="NU209" s="534"/>
      <c r="NV209" s="534"/>
      <c r="NW209" s="534"/>
      <c r="NX209" s="534"/>
      <c r="NY209" s="534"/>
      <c r="NZ209" s="534"/>
      <c r="OA209" s="534"/>
      <c r="OB209" s="534"/>
      <c r="OC209" s="534"/>
      <c r="OD209" s="534"/>
      <c r="OE209" s="534"/>
      <c r="OF209" s="534"/>
      <c r="OG209" s="534"/>
      <c r="OH209" s="534"/>
      <c r="OI209" s="534"/>
      <c r="OJ209" s="534"/>
      <c r="OK209" s="534"/>
      <c r="OL209" s="534"/>
      <c r="OM209" s="534"/>
      <c r="ON209" s="534"/>
      <c r="OO209" s="534"/>
      <c r="OP209" s="534"/>
      <c r="OQ209" s="534"/>
      <c r="OR209" s="534"/>
      <c r="OS209" s="534"/>
      <c r="OT209" s="534"/>
      <c r="OU209" s="534"/>
      <c r="OV209" s="534"/>
      <c r="OW209" s="534"/>
      <c r="OX209" s="534"/>
      <c r="OY209" s="534"/>
      <c r="OZ209" s="534"/>
      <c r="PA209" s="534"/>
      <c r="PB209" s="534"/>
      <c r="PC209" s="534"/>
      <c r="PD209" s="534"/>
      <c r="PE209" s="534"/>
      <c r="PF209" s="534"/>
      <c r="PG209" s="534"/>
      <c r="PH209" s="534"/>
      <c r="PI209" s="534"/>
      <c r="PJ209" s="534"/>
      <c r="PK209" s="534"/>
      <c r="PL209" s="534"/>
      <c r="PM209" s="534"/>
      <c r="PN209" s="534"/>
      <c r="PO209" s="534"/>
      <c r="PP209" s="534"/>
      <c r="PQ209" s="534"/>
      <c r="PR209" s="534"/>
      <c r="PS209" s="534"/>
      <c r="PT209" s="534"/>
      <c r="PU209" s="534"/>
      <c r="PV209" s="534"/>
      <c r="PW209" s="534"/>
      <c r="PX209" s="534"/>
      <c r="PY209" s="534"/>
      <c r="PZ209" s="534"/>
      <c r="QA209" s="534"/>
      <c r="QB209" s="534"/>
      <c r="QC209" s="534"/>
      <c r="QD209" s="534"/>
      <c r="QE209" s="534"/>
      <c r="QF209" s="534"/>
      <c r="QG209" s="534"/>
      <c r="QH209" s="534"/>
      <c r="QI209" s="534"/>
      <c r="QJ209" s="534"/>
      <c r="QK209" s="534"/>
      <c r="QL209" s="534"/>
      <c r="QM209" s="534"/>
      <c r="QN209" s="534"/>
      <c r="QO209" s="534"/>
      <c r="QP209" s="534"/>
      <c r="QQ209" s="534"/>
      <c r="QR209" s="534"/>
      <c r="QS209" s="534"/>
      <c r="QT209" s="534"/>
      <c r="QU209" s="534"/>
      <c r="QV209" s="534"/>
      <c r="QW209" s="534"/>
      <c r="QX209" s="534"/>
      <c r="QY209" s="534"/>
      <c r="QZ209" s="534"/>
      <c r="RA209" s="534"/>
      <c r="RB209" s="534"/>
      <c r="RC209" s="534"/>
      <c r="RD209" s="534"/>
      <c r="RE209" s="534"/>
      <c r="RF209" s="534"/>
      <c r="RG209" s="534"/>
      <c r="RH209" s="534"/>
      <c r="RI209" s="534"/>
      <c r="RJ209" s="534"/>
      <c r="RK209" s="534"/>
      <c r="RL209" s="534"/>
      <c r="RM209" s="534"/>
      <c r="RN209" s="534"/>
      <c r="RO209" s="534"/>
      <c r="RP209" s="534"/>
      <c r="RQ209" s="534"/>
      <c r="RR209" s="534"/>
      <c r="RS209" s="534"/>
      <c r="RT209" s="534"/>
      <c r="RU209" s="534"/>
      <c r="RV209" s="534"/>
      <c r="RW209" s="534"/>
      <c r="RX209" s="534"/>
      <c r="RY209" s="534"/>
      <c r="RZ209" s="534"/>
      <c r="SA209" s="534"/>
      <c r="SB209" s="534"/>
      <c r="SC209" s="534"/>
      <c r="SD209" s="534"/>
      <c r="SE209" s="534"/>
      <c r="SF209" s="534"/>
      <c r="SG209" s="534"/>
      <c r="SH209" s="534"/>
      <c r="SI209" s="534"/>
      <c r="SJ209" s="534"/>
      <c r="SK209" s="534"/>
      <c r="SL209" s="534"/>
      <c r="SM209" s="534"/>
      <c r="SN209" s="534"/>
      <c r="SO209" s="534"/>
      <c r="SP209" s="534"/>
      <c r="SQ209" s="534"/>
      <c r="SR209" s="534"/>
      <c r="SS209" s="534"/>
      <c r="ST209" s="534"/>
      <c r="SU209" s="534"/>
      <c r="SV209" s="534"/>
      <c r="SW209" s="534"/>
      <c r="SX209" s="534"/>
      <c r="SY209" s="534"/>
      <c r="SZ209" s="534"/>
      <c r="TA209" s="534"/>
      <c r="TB209" s="534"/>
      <c r="TC209" s="534"/>
      <c r="TD209" s="534"/>
      <c r="TE209" s="534"/>
      <c r="TF209" s="534"/>
      <c r="TG209" s="534"/>
      <c r="TH209" s="534"/>
      <c r="TI209" s="534"/>
      <c r="TJ209" s="534"/>
      <c r="TK209" s="534"/>
      <c r="TL209" s="534"/>
      <c r="TM209" s="534"/>
      <c r="TN209" s="534"/>
      <c r="TO209" s="534"/>
      <c r="TP209" s="534"/>
      <c r="TQ209" s="534"/>
      <c r="TR209" s="534"/>
      <c r="TS209" s="534"/>
      <c r="TT209" s="534"/>
      <c r="TU209" s="534"/>
      <c r="TV209" s="534"/>
      <c r="TW209" s="534"/>
      <c r="TX209" s="534"/>
      <c r="TY209" s="534"/>
      <c r="TZ209" s="534"/>
      <c r="UA209" s="534"/>
      <c r="UB209" s="534"/>
      <c r="UC209" s="534"/>
      <c r="UD209" s="534"/>
      <c r="UE209" s="534"/>
      <c r="UF209" s="534"/>
      <c r="UG209" s="534"/>
      <c r="UH209" s="534"/>
      <c r="UI209" s="534"/>
      <c r="UJ209" s="534"/>
      <c r="UK209" s="534"/>
      <c r="UL209" s="534"/>
      <c r="UM209" s="534"/>
      <c r="UN209" s="534"/>
      <c r="UO209" s="534"/>
      <c r="UP209" s="534"/>
      <c r="UQ209" s="534"/>
      <c r="UR209" s="534"/>
      <c r="US209" s="534"/>
      <c r="UT209" s="534"/>
      <c r="UU209" s="534"/>
      <c r="UV209" s="534"/>
      <c r="UW209" s="534"/>
      <c r="UX209" s="534"/>
      <c r="UY209" s="534"/>
      <c r="UZ209" s="534"/>
      <c r="VA209" s="534"/>
      <c r="VB209" s="534"/>
      <c r="VC209" s="534"/>
      <c r="VD209" s="534"/>
      <c r="VE209" s="534"/>
      <c r="VF209" s="534"/>
      <c r="VG209" s="534"/>
      <c r="VH209" s="534"/>
      <c r="VI209" s="534"/>
      <c r="VJ209" s="534"/>
      <c r="VK209" s="534"/>
      <c r="VL209" s="534"/>
      <c r="VM209" s="534"/>
      <c r="VN209" s="534"/>
      <c r="VO209" s="534"/>
      <c r="VP209" s="534"/>
      <c r="VQ209" s="534"/>
      <c r="VR209" s="534"/>
      <c r="VS209" s="534"/>
      <c r="VT209" s="534"/>
      <c r="VU209" s="534"/>
      <c r="VV209" s="534"/>
      <c r="VW209" s="534"/>
      <c r="VX209" s="534"/>
      <c r="VY209" s="534"/>
      <c r="VZ209" s="534"/>
      <c r="WA209" s="534"/>
      <c r="WB209" s="534"/>
      <c r="WC209" s="534"/>
      <c r="WD209" s="534"/>
      <c r="WE209" s="534"/>
      <c r="WF209" s="534"/>
      <c r="WG209" s="534"/>
      <c r="WH209" s="534"/>
      <c r="WI209" s="534"/>
      <c r="WJ209" s="534"/>
      <c r="WK209" s="534"/>
      <c r="WL209" s="534"/>
      <c r="WM209" s="534"/>
      <c r="WN209" s="534"/>
      <c r="WO209" s="534"/>
      <c r="WP209" s="534"/>
      <c r="WQ209" s="534"/>
      <c r="WR209" s="534"/>
      <c r="WS209" s="534"/>
      <c r="WT209" s="534"/>
      <c r="WU209" s="534"/>
      <c r="WV209" s="534"/>
      <c r="WW209" s="534"/>
      <c r="WX209" s="534"/>
      <c r="WY209" s="534"/>
      <c r="WZ209" s="534"/>
      <c r="XA209" s="534"/>
      <c r="XB209" s="534"/>
      <c r="XC209" s="534"/>
      <c r="XD209" s="534"/>
      <c r="XE209" s="534"/>
      <c r="XF209" s="534"/>
      <c r="XG209" s="534"/>
      <c r="XH209" s="534"/>
      <c r="XI209" s="534"/>
      <c r="XJ209" s="534"/>
      <c r="XK209" s="534"/>
      <c r="XL209" s="534"/>
      <c r="XM209" s="534"/>
      <c r="XN209" s="534"/>
      <c r="XO209" s="534"/>
      <c r="XP209" s="534"/>
      <c r="XQ209" s="534"/>
      <c r="XR209" s="534"/>
      <c r="XS209" s="534"/>
      <c r="XT209" s="534"/>
      <c r="XU209" s="534"/>
      <c r="XV209" s="534"/>
      <c r="XW209" s="534"/>
      <c r="XX209" s="534"/>
      <c r="XY209" s="534"/>
      <c r="XZ209" s="534"/>
      <c r="YA209" s="534"/>
      <c r="YB209" s="534"/>
      <c r="YC209" s="534"/>
      <c r="YD209" s="534"/>
      <c r="YE209" s="534"/>
      <c r="YF209" s="534"/>
      <c r="YG209" s="534"/>
      <c r="YH209" s="534"/>
      <c r="YI209" s="534"/>
      <c r="YJ209" s="534"/>
      <c r="YK209" s="534"/>
      <c r="YL209" s="534"/>
      <c r="YM209" s="534"/>
      <c r="YN209" s="534"/>
      <c r="YO209" s="534"/>
      <c r="YP209" s="534"/>
      <c r="YQ209" s="534"/>
      <c r="YR209" s="534"/>
      <c r="YS209" s="534"/>
      <c r="YT209" s="534"/>
      <c r="YU209" s="534"/>
      <c r="YV209" s="534"/>
      <c r="YW209" s="534"/>
      <c r="YX209" s="534"/>
      <c r="YY209" s="534"/>
      <c r="YZ209" s="534"/>
      <c r="ZA209" s="534"/>
      <c r="ZB209" s="534"/>
      <c r="ZC209" s="534"/>
      <c r="ZD209" s="534"/>
      <c r="ZE209" s="534"/>
      <c r="ZF209" s="534"/>
      <c r="ZG209" s="534"/>
      <c r="ZH209" s="534"/>
      <c r="ZI209" s="534"/>
      <c r="ZJ209" s="534"/>
      <c r="ZK209" s="534"/>
      <c r="ZL209" s="534"/>
      <c r="ZM209" s="534"/>
      <c r="ZN209" s="534"/>
      <c r="ZO209" s="534"/>
      <c r="ZP209" s="534"/>
      <c r="ZQ209" s="534"/>
      <c r="ZR209" s="534"/>
      <c r="ZS209" s="534"/>
      <c r="ZT209" s="534"/>
      <c r="ZU209" s="534"/>
      <c r="ZV209" s="534"/>
      <c r="ZW209" s="534"/>
      <c r="ZX209" s="534"/>
      <c r="ZY209" s="534"/>
      <c r="ZZ209" s="534"/>
      <c r="AAA209" s="534"/>
      <c r="AAB209" s="534"/>
      <c r="AAC209" s="534"/>
      <c r="AAD209" s="534"/>
      <c r="AAE209" s="534"/>
      <c r="AAF209" s="534"/>
      <c r="AAG209" s="534"/>
      <c r="AAH209" s="534"/>
      <c r="AAI209" s="534"/>
      <c r="AAJ209" s="534"/>
      <c r="AAK209" s="534"/>
      <c r="AAL209" s="534"/>
      <c r="AAM209" s="534"/>
      <c r="AAN209" s="534"/>
      <c r="AAO209" s="534"/>
      <c r="AAP209" s="534"/>
      <c r="AAQ209" s="534"/>
      <c r="AAR209" s="534"/>
      <c r="AAS209" s="534"/>
      <c r="AAT209" s="534"/>
      <c r="AAU209" s="534"/>
      <c r="AAV209" s="534"/>
      <c r="AAW209" s="534"/>
      <c r="AAX209" s="534"/>
      <c r="AAY209" s="534"/>
      <c r="AAZ209" s="534"/>
      <c r="ABA209" s="534"/>
      <c r="ABB209" s="534"/>
      <c r="ABC209" s="534"/>
      <c r="ABD209" s="534"/>
      <c r="ABE209" s="534"/>
      <c r="ABF209" s="534"/>
      <c r="ABG209" s="534"/>
      <c r="ABH209" s="534"/>
      <c r="ABI209" s="534"/>
      <c r="ABJ209" s="534"/>
      <c r="ABK209" s="534"/>
      <c r="ABL209" s="534"/>
      <c r="ABM209" s="534"/>
      <c r="ABN209" s="534"/>
      <c r="ABO209" s="534"/>
      <c r="ABP209" s="534"/>
      <c r="ABQ209" s="534"/>
      <c r="ABR209" s="534"/>
      <c r="ABS209" s="534"/>
      <c r="ABT209" s="534"/>
      <c r="ABU209" s="534"/>
      <c r="ABV209" s="534"/>
      <c r="ABW209" s="534"/>
      <c r="ABX209" s="534"/>
      <c r="ABY209" s="534"/>
      <c r="ABZ209" s="534"/>
      <c r="ACA209" s="534"/>
      <c r="ACB209" s="534"/>
      <c r="ACC209" s="534"/>
      <c r="ACD209" s="534"/>
      <c r="ACE209" s="534"/>
      <c r="ACF209" s="534"/>
      <c r="ACG209" s="534"/>
      <c r="ACH209" s="534"/>
      <c r="ACI209" s="534"/>
      <c r="ACJ209" s="534"/>
      <c r="ACK209" s="534"/>
      <c r="ACL209" s="534"/>
      <c r="ACM209" s="534"/>
      <c r="ACN209" s="534"/>
      <c r="ACO209" s="534"/>
      <c r="ACP209" s="534"/>
      <c r="ACQ209" s="534"/>
      <c r="ACR209" s="534"/>
      <c r="ACS209" s="534"/>
      <c r="ACT209" s="534"/>
      <c r="ACU209" s="534"/>
      <c r="ACV209" s="534"/>
      <c r="ACW209" s="534"/>
      <c r="ACX209" s="534"/>
      <c r="ACY209" s="534"/>
      <c r="ACZ209" s="534"/>
      <c r="ADA209" s="534"/>
      <c r="ADB209" s="534"/>
      <c r="ADC209" s="534"/>
      <c r="ADD209" s="534"/>
      <c r="ADE209" s="534"/>
      <c r="ADF209" s="534"/>
      <c r="ADG209" s="534"/>
      <c r="ADH209" s="534"/>
      <c r="ADI209" s="534"/>
      <c r="ADJ209" s="534"/>
      <c r="ADK209" s="534"/>
      <c r="ADL209" s="534"/>
      <c r="ADM209" s="534"/>
      <c r="ADN209" s="534"/>
      <c r="ADO209" s="534"/>
      <c r="ADP209" s="534"/>
      <c r="ADQ209" s="534"/>
      <c r="ADR209" s="534"/>
      <c r="ADS209" s="534"/>
      <c r="ADT209" s="534"/>
      <c r="ADU209" s="534"/>
      <c r="ADV209" s="534"/>
      <c r="ADW209" s="534"/>
      <c r="ADX209" s="534"/>
      <c r="ADY209" s="534"/>
      <c r="ADZ209" s="534"/>
      <c r="AEA209" s="534"/>
      <c r="AEB209" s="534"/>
      <c r="AEC209" s="534"/>
      <c r="AED209" s="534"/>
      <c r="AEE209" s="534"/>
      <c r="AEF209" s="534"/>
      <c r="AEG209" s="534"/>
      <c r="AEH209" s="534"/>
      <c r="AEI209" s="534"/>
      <c r="AEJ209" s="534"/>
      <c r="AEK209" s="534"/>
      <c r="AEL209" s="534"/>
      <c r="AEM209" s="534"/>
      <c r="AEN209" s="534"/>
      <c r="AEO209" s="534"/>
      <c r="AEP209" s="534"/>
      <c r="AEQ209" s="534"/>
      <c r="AER209" s="534"/>
      <c r="AES209" s="534"/>
      <c r="AET209" s="534"/>
      <c r="AEU209" s="534"/>
      <c r="AEV209" s="534"/>
      <c r="AEW209" s="534"/>
      <c r="AEX209" s="534"/>
      <c r="AEY209" s="534"/>
      <c r="AEZ209" s="534"/>
      <c r="AFA209" s="534"/>
      <c r="AFB209" s="534"/>
      <c r="AFC209" s="534"/>
      <c r="AFD209" s="534"/>
      <c r="AFE209" s="534"/>
      <c r="AFF209" s="534"/>
      <c r="AFG209" s="534"/>
      <c r="AFH209" s="534"/>
      <c r="AFI209" s="534"/>
      <c r="AFJ209" s="534"/>
      <c r="AFK209" s="534"/>
      <c r="AFL209" s="534"/>
      <c r="AFM209" s="534"/>
      <c r="AFN209" s="534"/>
      <c r="AFO209" s="534"/>
      <c r="AFP209" s="534"/>
      <c r="AFQ209" s="534"/>
      <c r="AFR209" s="534"/>
      <c r="AFS209" s="534"/>
      <c r="AFT209" s="534"/>
      <c r="AFU209" s="534"/>
      <c r="AFV209" s="534"/>
      <c r="AFW209" s="534"/>
      <c r="AFX209" s="534"/>
      <c r="AFY209" s="534"/>
      <c r="AFZ209" s="534"/>
      <c r="AGA209" s="534"/>
      <c r="AGB209" s="534"/>
      <c r="AGC209" s="534"/>
      <c r="AGD209" s="534"/>
      <c r="AGE209" s="534"/>
      <c r="AGF209" s="534"/>
      <c r="AGG209" s="534"/>
      <c r="AGH209" s="534"/>
      <c r="AGI209" s="534"/>
      <c r="AGJ209" s="534"/>
      <c r="AGK209" s="534"/>
      <c r="AGL209" s="534"/>
      <c r="AGM209" s="534"/>
      <c r="AGN209" s="534"/>
      <c r="AGO209" s="534"/>
      <c r="AGP209" s="534"/>
      <c r="AGQ209" s="534"/>
      <c r="AGR209" s="534"/>
      <c r="AGS209" s="534"/>
      <c r="AGT209" s="534"/>
      <c r="AGU209" s="534"/>
      <c r="AGV209" s="534"/>
      <c r="AGW209" s="534"/>
      <c r="AGX209" s="534"/>
      <c r="AGY209" s="534"/>
      <c r="AGZ209" s="534"/>
      <c r="AHA209" s="534"/>
      <c r="AHB209" s="534"/>
      <c r="AHC209" s="534"/>
      <c r="AHD209" s="534"/>
      <c r="AHE209" s="534"/>
      <c r="AHF209" s="534"/>
      <c r="AHG209" s="534"/>
      <c r="AHH209" s="534"/>
      <c r="AHI209" s="534"/>
      <c r="AHJ209" s="534"/>
      <c r="AHK209" s="534"/>
      <c r="AHL209" s="534"/>
      <c r="AHM209" s="534"/>
      <c r="AHN209" s="534"/>
      <c r="AHO209" s="534"/>
      <c r="AHP209" s="534"/>
      <c r="AHQ209" s="534"/>
      <c r="AHR209" s="534"/>
      <c r="AHS209" s="534"/>
      <c r="AHT209" s="534"/>
      <c r="AHU209" s="534"/>
      <c r="AHV209" s="534"/>
      <c r="AHW209" s="534"/>
      <c r="AHX209" s="534"/>
      <c r="AHY209" s="534"/>
      <c r="AHZ209" s="534"/>
      <c r="AIA209" s="534"/>
      <c r="AIB209" s="534"/>
      <c r="AIC209" s="534"/>
      <c r="AID209" s="534"/>
      <c r="AIE209" s="534"/>
      <c r="AIF209" s="534"/>
      <c r="AIG209" s="534"/>
      <c r="AIH209" s="534"/>
      <c r="AII209" s="534"/>
      <c r="AIJ209" s="534"/>
      <c r="AIK209" s="534"/>
      <c r="AIL209" s="534"/>
      <c r="AIM209" s="534"/>
      <c r="AIN209" s="534"/>
      <c r="AIO209" s="534"/>
      <c r="AIP209" s="534"/>
      <c r="AIQ209" s="534"/>
      <c r="AIR209" s="534"/>
      <c r="AIS209" s="534"/>
      <c r="AIT209" s="534"/>
      <c r="AIU209" s="534"/>
      <c r="AIV209" s="534"/>
      <c r="AIW209" s="534"/>
      <c r="AIX209" s="534"/>
      <c r="AIY209" s="534"/>
      <c r="AIZ209" s="534"/>
      <c r="AJA209" s="534"/>
      <c r="AJB209" s="534"/>
      <c r="AJC209" s="534"/>
      <c r="AJD209" s="534"/>
      <c r="AJE209" s="534"/>
      <c r="AJF209" s="534"/>
      <c r="AJG209" s="534"/>
      <c r="AJH209" s="534"/>
      <c r="AJI209" s="534"/>
      <c r="AJJ209" s="534"/>
      <c r="AJK209" s="534"/>
      <c r="AJL209" s="534"/>
      <c r="AJM209" s="534"/>
      <c r="AJN209" s="534"/>
      <c r="AJO209" s="534"/>
      <c r="AJP209" s="534"/>
      <c r="AJQ209" s="534"/>
      <c r="AJR209" s="534"/>
      <c r="AJS209" s="534"/>
      <c r="AJT209" s="534"/>
      <c r="AJU209" s="534"/>
      <c r="AJV209" s="534"/>
      <c r="AJW209" s="534"/>
      <c r="AJX209" s="534"/>
      <c r="AJY209" s="534"/>
      <c r="AJZ209" s="534"/>
      <c r="AKA209" s="534"/>
      <c r="AKB209" s="534"/>
      <c r="AKC209" s="534"/>
      <c r="AKD209" s="534"/>
      <c r="AKE209" s="534"/>
      <c r="AKF209" s="534"/>
      <c r="AKG209" s="534"/>
      <c r="AKH209" s="534"/>
      <c r="AKI209" s="534"/>
      <c r="AKJ209" s="534"/>
      <c r="AKK209" s="534"/>
      <c r="AKL209" s="534"/>
      <c r="AKM209" s="534"/>
      <c r="AKN209" s="534"/>
      <c r="AKO209" s="534"/>
      <c r="AKP209" s="534"/>
      <c r="AKQ209" s="534"/>
      <c r="AKR209" s="534"/>
      <c r="AKS209" s="534"/>
      <c r="AKT209" s="534"/>
      <c r="AKU209" s="534"/>
      <c r="AKV209" s="534"/>
      <c r="AKW209" s="534"/>
      <c r="AKX209" s="534"/>
      <c r="AKY209" s="534"/>
      <c r="AKZ209" s="534"/>
      <c r="ALA209" s="534"/>
      <c r="ALB209" s="534"/>
      <c r="ALC209" s="534"/>
      <c r="ALD209" s="534"/>
      <c r="ALE209" s="534"/>
      <c r="ALF209" s="534"/>
      <c r="ALG209" s="534"/>
      <c r="ALH209" s="534"/>
      <c r="ALI209" s="534"/>
      <c r="ALJ209" s="534"/>
      <c r="ALK209" s="534"/>
      <c r="ALL209" s="534"/>
      <c r="ALM209" s="534"/>
      <c r="ALN209" s="534"/>
      <c r="ALO209" s="534"/>
      <c r="ALP209" s="534"/>
      <c r="ALQ209" s="534"/>
      <c r="ALR209" s="534"/>
      <c r="ALS209" s="534"/>
      <c r="ALT209" s="534"/>
      <c r="ALU209" s="534"/>
      <c r="ALV209" s="534"/>
      <c r="ALW209" s="534"/>
      <c r="ALX209" s="534"/>
      <c r="ALY209" s="534"/>
      <c r="ALZ209" s="534"/>
      <c r="AMA209" s="534"/>
      <c r="AMB209" s="534"/>
      <c r="AMC209" s="534"/>
      <c r="AMD209" s="534"/>
      <c r="AME209" s="534"/>
      <c r="AMF209" s="534"/>
      <c r="AMG209" s="534"/>
      <c r="AMH209" s="534"/>
      <c r="AMI209" s="534"/>
      <c r="AMJ209" s="534"/>
      <c r="AMK209" s="534"/>
      <c r="AML209" s="534"/>
      <c r="AMM209" s="534"/>
      <c r="AMN209" s="534"/>
      <c r="AMO209" s="534"/>
      <c r="AMP209" s="534"/>
      <c r="AMQ209" s="534"/>
      <c r="AMR209" s="534"/>
      <c r="AMS209" s="534"/>
      <c r="AMT209" s="534"/>
      <c r="AMU209" s="534"/>
      <c r="AMV209" s="534"/>
      <c r="AMW209" s="534"/>
      <c r="AMX209" s="534"/>
      <c r="AMY209" s="534"/>
      <c r="AMZ209" s="534"/>
      <c r="ANA209" s="534"/>
      <c r="ANB209" s="534"/>
      <c r="ANC209" s="534"/>
      <c r="AND209" s="534"/>
      <c r="ANE209" s="534"/>
      <c r="ANF209" s="534"/>
      <c r="ANG209" s="534"/>
      <c r="ANH209" s="534"/>
      <c r="ANI209" s="534"/>
      <c r="ANJ209" s="534"/>
      <c r="ANK209" s="534"/>
      <c r="ANL209" s="534"/>
      <c r="ANM209" s="534"/>
      <c r="ANN209" s="534"/>
      <c r="ANO209" s="534"/>
      <c r="ANP209" s="534"/>
      <c r="ANQ209" s="534"/>
      <c r="ANR209" s="534"/>
      <c r="ANS209" s="534"/>
      <c r="ANT209" s="534"/>
      <c r="ANU209" s="534"/>
      <c r="ANV209" s="534"/>
      <c r="ANW209" s="534"/>
      <c r="ANX209" s="534"/>
      <c r="ANY209" s="534"/>
      <c r="ANZ209" s="534"/>
      <c r="AOA209" s="534"/>
      <c r="AOB209" s="534"/>
      <c r="AOC209" s="534"/>
      <c r="AOD209" s="534"/>
      <c r="AOE209" s="534"/>
      <c r="AOF209" s="534"/>
      <c r="AOG209" s="534"/>
      <c r="AOH209" s="534"/>
      <c r="AOI209" s="534"/>
      <c r="AOJ209" s="534"/>
      <c r="AOK209" s="534"/>
      <c r="AOL209" s="534"/>
      <c r="AOM209" s="534"/>
      <c r="AON209" s="534"/>
      <c r="AOO209" s="534"/>
      <c r="AOP209" s="534"/>
      <c r="AOQ209" s="534"/>
      <c r="AOR209" s="534"/>
      <c r="AOS209" s="534"/>
      <c r="AOT209" s="534"/>
      <c r="AOU209" s="534"/>
      <c r="AOV209" s="534"/>
      <c r="AOW209" s="534"/>
      <c r="AOX209" s="534"/>
      <c r="AOY209" s="534"/>
      <c r="AOZ209" s="534"/>
      <c r="APA209" s="534"/>
      <c r="APB209" s="534"/>
      <c r="APC209" s="534"/>
      <c r="APD209" s="534"/>
      <c r="APE209" s="534"/>
      <c r="APF209" s="534"/>
      <c r="APG209" s="534"/>
      <c r="APH209" s="534"/>
      <c r="API209" s="534"/>
      <c r="APJ209" s="534"/>
      <c r="APK209" s="534"/>
      <c r="APL209" s="534"/>
      <c r="APM209" s="534"/>
      <c r="APN209" s="534"/>
      <c r="APO209" s="534"/>
      <c r="APP209" s="534"/>
      <c r="APQ209" s="534"/>
      <c r="APR209" s="534"/>
      <c r="APS209" s="534"/>
      <c r="APT209" s="534"/>
      <c r="APU209" s="534"/>
      <c r="APV209" s="534"/>
      <c r="APW209" s="534"/>
      <c r="APX209" s="534"/>
      <c r="APY209" s="534"/>
      <c r="APZ209" s="534"/>
      <c r="AQA209" s="534"/>
      <c r="AQB209" s="534"/>
      <c r="AQC209" s="534"/>
      <c r="AQD209" s="534"/>
      <c r="AQE209" s="534"/>
      <c r="AQF209" s="534"/>
      <c r="AQG209" s="534"/>
      <c r="AQH209" s="534"/>
      <c r="AQI209" s="534"/>
      <c r="AQJ209" s="534"/>
      <c r="AQK209" s="534"/>
      <c r="AQL209" s="534"/>
      <c r="AQM209" s="534"/>
      <c r="AQN209" s="534"/>
      <c r="AQO209" s="534"/>
      <c r="AQP209" s="534"/>
      <c r="AQQ209" s="534"/>
      <c r="AQR209" s="534"/>
      <c r="AQS209" s="534"/>
      <c r="AQT209" s="534"/>
      <c r="AQU209" s="534"/>
      <c r="AQV209" s="534"/>
      <c r="AQW209" s="534"/>
      <c r="AQX209" s="534"/>
      <c r="AQY209" s="534"/>
      <c r="AQZ209" s="534"/>
      <c r="ARA209" s="534"/>
      <c r="ARB209" s="534"/>
      <c r="ARC209" s="534"/>
      <c r="ARD209" s="534"/>
      <c r="ARE209" s="534"/>
      <c r="ARF209" s="534"/>
      <c r="ARG209" s="534"/>
      <c r="ARH209" s="534"/>
      <c r="ARI209" s="534"/>
      <c r="ARJ209" s="534"/>
      <c r="ARK209" s="534"/>
      <c r="ARL209" s="534"/>
      <c r="ARM209" s="534"/>
      <c r="ARN209" s="534"/>
      <c r="ARO209" s="534"/>
      <c r="ARP209" s="534"/>
      <c r="ARQ209" s="534"/>
      <c r="ARR209" s="534"/>
      <c r="ARS209" s="534"/>
      <c r="ART209" s="534"/>
      <c r="ARU209" s="534"/>
      <c r="ARV209" s="534"/>
      <c r="ARW209" s="534"/>
      <c r="ARX209" s="534"/>
      <c r="ARY209" s="534"/>
      <c r="ARZ209" s="534"/>
      <c r="ASA209" s="534"/>
      <c r="ASB209" s="534"/>
      <c r="ASC209" s="534"/>
      <c r="ASD209" s="534"/>
      <c r="ASE209" s="534"/>
      <c r="ASF209" s="534"/>
      <c r="ASG209" s="534"/>
      <c r="ASH209" s="534"/>
      <c r="ASI209" s="534"/>
      <c r="ASJ209" s="534"/>
      <c r="ASK209" s="534"/>
      <c r="ASL209" s="534"/>
      <c r="ASM209" s="534"/>
      <c r="ASN209" s="534"/>
      <c r="ASO209" s="534"/>
      <c r="ASP209" s="534"/>
      <c r="ASQ209" s="534"/>
      <c r="ASR209" s="534"/>
      <c r="ASS209" s="534"/>
      <c r="AST209" s="534"/>
      <c r="ASU209" s="534"/>
      <c r="ASV209" s="534"/>
      <c r="ASW209" s="534"/>
      <c r="ASX209" s="534"/>
      <c r="ASY209" s="534"/>
      <c r="ASZ209" s="534"/>
      <c r="ATA209" s="534"/>
      <c r="ATB209" s="534"/>
      <c r="ATC209" s="534"/>
      <c r="ATD209" s="534"/>
      <c r="ATE209" s="534"/>
      <c r="ATF209" s="534"/>
      <c r="ATG209" s="534"/>
      <c r="ATH209" s="534"/>
      <c r="ATI209" s="534"/>
      <c r="ATJ209" s="534"/>
      <c r="ATK209" s="534"/>
      <c r="ATL209" s="534"/>
      <c r="ATM209" s="534"/>
      <c r="ATN209" s="534"/>
      <c r="ATO209" s="534"/>
      <c r="ATP209" s="534"/>
      <c r="ATQ209" s="534"/>
      <c r="ATR209" s="534"/>
      <c r="ATS209" s="534"/>
      <c r="ATT209" s="534"/>
      <c r="ATU209" s="534"/>
      <c r="ATV209" s="534"/>
      <c r="ATW209" s="534"/>
      <c r="ATX209" s="534"/>
      <c r="ATY209" s="534"/>
      <c r="ATZ209" s="534"/>
      <c r="AUA209" s="534"/>
      <c r="AUB209" s="534"/>
      <c r="AUC209" s="534"/>
      <c r="AUD209" s="534"/>
      <c r="AUE209" s="534"/>
      <c r="AUF209" s="534"/>
      <c r="AUG209" s="534"/>
      <c r="AUH209" s="534"/>
      <c r="AUI209" s="534"/>
      <c r="AUJ209" s="534"/>
      <c r="AUK209" s="534"/>
      <c r="AUL209" s="534"/>
      <c r="AUM209" s="534"/>
      <c r="AUN209" s="534"/>
      <c r="AUO209" s="534"/>
      <c r="AUP209" s="534"/>
      <c r="AUQ209" s="534"/>
      <c r="AUR209" s="534"/>
      <c r="AUS209" s="534"/>
      <c r="AUT209" s="534"/>
      <c r="AUU209" s="534"/>
      <c r="AUV209" s="534"/>
      <c r="AUW209" s="534"/>
      <c r="AUX209" s="534"/>
      <c r="AUY209" s="534"/>
      <c r="AUZ209" s="534"/>
      <c r="AVA209" s="534"/>
      <c r="AVB209" s="534"/>
      <c r="AVC209" s="534"/>
      <c r="AVD209" s="534"/>
      <c r="AVE209" s="534"/>
      <c r="AVF209" s="534"/>
      <c r="AVG209" s="534"/>
      <c r="AVH209" s="534"/>
      <c r="AVI209" s="534"/>
      <c r="AVJ209" s="534"/>
      <c r="AVK209" s="534"/>
      <c r="AVL209" s="534"/>
      <c r="AVM209" s="534"/>
      <c r="AVN209" s="534"/>
      <c r="AVO209" s="534"/>
      <c r="AVP209" s="534"/>
      <c r="AVQ209" s="534"/>
      <c r="AVR209" s="534"/>
      <c r="AVS209" s="534"/>
      <c r="AVT209" s="534"/>
      <c r="AVU209" s="534"/>
      <c r="AVV209" s="534"/>
      <c r="AVW209" s="534"/>
      <c r="AVX209" s="534"/>
      <c r="AVY209" s="534"/>
      <c r="AVZ209" s="534"/>
      <c r="AWA209" s="534"/>
      <c r="AWB209" s="534"/>
      <c r="AWC209" s="534"/>
      <c r="AWD209" s="534"/>
      <c r="AWE209" s="534"/>
      <c r="AWF209" s="534"/>
      <c r="AWG209" s="534"/>
      <c r="AWH209" s="534"/>
      <c r="AWI209" s="534"/>
      <c r="AWJ209" s="534"/>
      <c r="AWK209" s="534"/>
      <c r="AWL209" s="534"/>
      <c r="AWM209" s="534"/>
      <c r="AWN209" s="534"/>
      <c r="AWO209" s="534"/>
      <c r="AWP209" s="534"/>
      <c r="AWQ209" s="534"/>
      <c r="AWR209" s="534"/>
      <c r="AWS209" s="534"/>
      <c r="AWT209" s="534"/>
      <c r="AWU209" s="534"/>
      <c r="AWV209" s="534"/>
      <c r="AWW209" s="534"/>
      <c r="AWX209" s="534"/>
      <c r="AWY209" s="534"/>
      <c r="AWZ209" s="534"/>
      <c r="AXA209" s="534"/>
      <c r="AXB209" s="534"/>
      <c r="AXC209" s="534"/>
      <c r="AXD209" s="534"/>
      <c r="AXE209" s="534"/>
      <c r="AXF209" s="534"/>
      <c r="AXG209" s="534"/>
      <c r="AXH209" s="534"/>
      <c r="AXI209" s="534"/>
      <c r="AXJ209" s="534"/>
      <c r="AXK209" s="534"/>
      <c r="AXL209" s="534"/>
      <c r="AXM209" s="534"/>
      <c r="AXN209" s="534"/>
      <c r="AXO209" s="534"/>
      <c r="AXP209" s="534"/>
      <c r="AXQ209" s="534"/>
      <c r="AXR209" s="534"/>
      <c r="AXS209" s="534"/>
      <c r="AXT209" s="534"/>
      <c r="AXU209" s="534"/>
      <c r="AXV209" s="534"/>
      <c r="AXW209" s="534"/>
      <c r="AXX209" s="534"/>
      <c r="AXY209" s="534"/>
      <c r="AXZ209" s="534"/>
      <c r="AYA209" s="534"/>
      <c r="AYB209" s="534"/>
      <c r="AYC209" s="534"/>
      <c r="AYD209" s="534"/>
      <c r="AYE209" s="534"/>
      <c r="AYF209" s="534"/>
      <c r="AYG209" s="534"/>
      <c r="AYH209" s="534"/>
      <c r="AYI209" s="534"/>
      <c r="AYJ209" s="534"/>
      <c r="AYK209" s="534"/>
      <c r="AYL209" s="534"/>
      <c r="AYM209" s="534"/>
      <c r="AYN209" s="534"/>
      <c r="AYO209" s="534"/>
      <c r="AYP209" s="534"/>
      <c r="AYQ209" s="534"/>
      <c r="AYR209" s="534"/>
      <c r="AYS209" s="534"/>
      <c r="AYT209" s="534"/>
      <c r="AYU209" s="534"/>
      <c r="AYV209" s="534"/>
      <c r="AYW209" s="534"/>
      <c r="AYX209" s="534"/>
      <c r="AYY209" s="534"/>
      <c r="AYZ209" s="534"/>
      <c r="AZA209" s="534"/>
      <c r="AZB209" s="534"/>
      <c r="AZC209" s="534"/>
      <c r="AZD209" s="534"/>
      <c r="AZE209" s="534"/>
      <c r="AZF209" s="534"/>
      <c r="AZG209" s="534"/>
      <c r="AZH209" s="534"/>
      <c r="AZI209" s="534"/>
      <c r="AZJ209" s="534"/>
      <c r="AZK209" s="534"/>
      <c r="AZL209" s="534"/>
      <c r="AZM209" s="534"/>
      <c r="AZN209" s="534"/>
      <c r="AZO209" s="534"/>
      <c r="AZP209" s="534"/>
      <c r="AZQ209" s="534"/>
      <c r="AZR209" s="534"/>
      <c r="AZS209" s="534"/>
      <c r="AZT209" s="534"/>
      <c r="AZU209" s="534"/>
      <c r="AZV209" s="534"/>
      <c r="AZW209" s="534"/>
      <c r="AZX209" s="534"/>
      <c r="AZY209" s="534"/>
      <c r="AZZ209" s="534"/>
      <c r="BAA209" s="534"/>
      <c r="BAB209" s="534"/>
      <c r="BAC209" s="534"/>
      <c r="BAD209" s="534"/>
      <c r="BAE209" s="534"/>
      <c r="BAF209" s="534"/>
      <c r="BAG209" s="534"/>
      <c r="BAH209" s="534"/>
      <c r="BAI209" s="534"/>
      <c r="BAJ209" s="534"/>
      <c r="BAK209" s="534"/>
      <c r="BAL209" s="534"/>
      <c r="BAM209" s="534"/>
      <c r="BAN209" s="534"/>
      <c r="BAO209" s="534"/>
      <c r="BAP209" s="534"/>
      <c r="BAQ209" s="534"/>
      <c r="BAR209" s="534"/>
      <c r="BAS209" s="534"/>
      <c r="BAT209" s="534"/>
      <c r="BAU209" s="534"/>
      <c r="BAV209" s="534"/>
      <c r="BAW209" s="534"/>
      <c r="BAX209" s="534"/>
      <c r="BAY209" s="534"/>
      <c r="BAZ209" s="534"/>
      <c r="BBA209" s="534"/>
      <c r="BBB209" s="534"/>
      <c r="BBC209" s="534"/>
      <c r="BBD209" s="534"/>
      <c r="BBE209" s="534"/>
      <c r="BBF209" s="534"/>
      <c r="BBG209" s="534"/>
      <c r="BBH209" s="534"/>
      <c r="BBI209" s="534"/>
      <c r="BBJ209" s="534"/>
      <c r="BBK209" s="534"/>
      <c r="BBL209" s="534"/>
      <c r="BBM209" s="534"/>
      <c r="BBN209" s="534"/>
      <c r="BBO209" s="534"/>
      <c r="BBP209" s="534"/>
      <c r="BBQ209" s="534"/>
      <c r="BBR209" s="534"/>
      <c r="BBS209" s="534"/>
      <c r="BBT209" s="534"/>
      <c r="BBU209" s="534"/>
      <c r="BBV209" s="534"/>
      <c r="BBW209" s="534"/>
      <c r="BBX209" s="534"/>
      <c r="BBY209" s="534"/>
      <c r="BBZ209" s="534"/>
      <c r="BCA209" s="534"/>
      <c r="BCB209" s="534"/>
      <c r="BCC209" s="534"/>
      <c r="BCD209" s="534"/>
      <c r="BCE209" s="534"/>
      <c r="BCF209" s="534"/>
      <c r="BCG209" s="534"/>
      <c r="BCH209" s="534"/>
      <c r="BCI209" s="534"/>
      <c r="BCJ209" s="534"/>
      <c r="BCK209" s="534"/>
      <c r="BCL209" s="534"/>
      <c r="BCM209" s="534"/>
      <c r="BCN209" s="534"/>
      <c r="BCO209" s="534"/>
      <c r="BCP209" s="534"/>
      <c r="BCQ209" s="534"/>
      <c r="BCR209" s="534"/>
      <c r="BCS209" s="534"/>
      <c r="BCT209" s="534"/>
      <c r="BCU209" s="534"/>
      <c r="BCV209" s="534"/>
      <c r="BCW209" s="534"/>
      <c r="BCX209" s="534"/>
      <c r="BCY209" s="534"/>
      <c r="BCZ209" s="534"/>
      <c r="BDA209" s="534"/>
      <c r="BDB209" s="534"/>
      <c r="BDC209" s="534"/>
      <c r="BDD209" s="534"/>
      <c r="BDE209" s="534"/>
      <c r="BDF209" s="534"/>
      <c r="BDG209" s="534"/>
      <c r="BDH209" s="534"/>
      <c r="BDI209" s="534"/>
      <c r="BDJ209" s="534"/>
      <c r="BDK209" s="534"/>
      <c r="BDL209" s="534"/>
      <c r="BDM209" s="534"/>
      <c r="BDN209" s="534"/>
      <c r="BDO209" s="534"/>
      <c r="BDP209" s="534"/>
      <c r="BDQ209" s="534"/>
      <c r="BDR209" s="534"/>
      <c r="BDS209" s="534"/>
      <c r="BDT209" s="534"/>
      <c r="BDU209" s="534"/>
      <c r="BDV209" s="534"/>
      <c r="BDW209" s="534"/>
      <c r="BDX209" s="534"/>
      <c r="BDY209" s="534"/>
      <c r="BDZ209" s="534"/>
      <c r="BEA209" s="534"/>
      <c r="BEB209" s="534"/>
      <c r="BEC209" s="534"/>
      <c r="BED209" s="534"/>
      <c r="BEE209" s="534"/>
      <c r="BEF209" s="534"/>
      <c r="BEG209" s="534"/>
      <c r="BEH209" s="534"/>
      <c r="BEI209" s="534"/>
      <c r="BEJ209" s="534"/>
      <c r="BEK209" s="534"/>
      <c r="BEL209" s="534"/>
      <c r="BEM209" s="534"/>
      <c r="BEN209" s="534"/>
      <c r="BEO209" s="534"/>
      <c r="BEP209" s="534"/>
      <c r="BEQ209" s="534"/>
      <c r="BER209" s="534"/>
      <c r="BES209" s="534"/>
      <c r="BET209" s="534"/>
      <c r="BEU209" s="534"/>
      <c r="BEV209" s="534"/>
      <c r="BEW209" s="534"/>
      <c r="BEX209" s="534"/>
      <c r="BEY209" s="534"/>
      <c r="BEZ209" s="534"/>
      <c r="BFA209" s="534"/>
      <c r="BFB209" s="534"/>
      <c r="BFC209" s="534"/>
      <c r="BFD209" s="534"/>
      <c r="BFE209" s="534"/>
      <c r="BFF209" s="534"/>
      <c r="BFG209" s="534"/>
      <c r="BFH209" s="534"/>
      <c r="BFI209" s="534"/>
      <c r="BFJ209" s="534"/>
      <c r="BFK209" s="534"/>
      <c r="BFL209" s="534"/>
      <c r="BFM209" s="534"/>
      <c r="BFN209" s="534"/>
      <c r="BFO209" s="534"/>
      <c r="BFP209" s="534"/>
      <c r="BFQ209" s="534"/>
      <c r="BFR209" s="534"/>
      <c r="BFS209" s="534"/>
      <c r="BFT209" s="534"/>
      <c r="BFU209" s="534"/>
      <c r="BFV209" s="534"/>
      <c r="BFW209" s="534"/>
      <c r="BFX209" s="534"/>
      <c r="BFY209" s="534"/>
      <c r="BFZ209" s="534"/>
      <c r="BGA209" s="534"/>
      <c r="BGB209" s="534"/>
      <c r="BGC209" s="534"/>
      <c r="BGD209" s="534"/>
      <c r="BGE209" s="534"/>
      <c r="BGF209" s="534"/>
      <c r="BGG209" s="534"/>
      <c r="BGH209" s="534"/>
      <c r="BGI209" s="534"/>
      <c r="BGJ209" s="534"/>
      <c r="BGK209" s="534"/>
      <c r="BGL209" s="534"/>
      <c r="BGM209" s="534"/>
      <c r="BGN209" s="534"/>
      <c r="BGO209" s="534"/>
      <c r="BGP209" s="534"/>
      <c r="BGQ209" s="534"/>
      <c r="BGR209" s="534"/>
      <c r="BGS209" s="534"/>
      <c r="BGT209" s="534"/>
      <c r="BGU209" s="534"/>
      <c r="BGV209" s="534"/>
      <c r="BGW209" s="534"/>
      <c r="BGX209" s="534"/>
      <c r="BGY209" s="534"/>
      <c r="BGZ209" s="534"/>
      <c r="BHA209" s="534"/>
      <c r="BHB209" s="534"/>
      <c r="BHC209" s="534"/>
      <c r="BHD209" s="534"/>
      <c r="BHE209" s="534"/>
      <c r="BHF209" s="534"/>
      <c r="BHG209" s="534"/>
      <c r="BHH209" s="534"/>
      <c r="BHI209" s="534"/>
      <c r="BHJ209" s="534"/>
      <c r="BHK209" s="534"/>
      <c r="BHL209" s="534"/>
      <c r="BHM209" s="534"/>
      <c r="BHN209" s="534"/>
      <c r="BHO209" s="534"/>
      <c r="BHP209" s="534"/>
      <c r="BHQ209" s="534"/>
      <c r="BHR209" s="534"/>
      <c r="BHS209" s="534"/>
      <c r="BHT209" s="534"/>
      <c r="BHU209" s="534"/>
      <c r="BHV209" s="534"/>
      <c r="BHW209" s="534"/>
      <c r="BHX209" s="534"/>
      <c r="BHY209" s="534"/>
      <c r="BHZ209" s="534"/>
      <c r="BIA209" s="534"/>
      <c r="BIB209" s="534"/>
      <c r="BIC209" s="534"/>
      <c r="BID209" s="534"/>
      <c r="BIE209" s="534"/>
      <c r="BIF209" s="534"/>
      <c r="BIG209" s="534"/>
      <c r="BIH209" s="534"/>
      <c r="BII209" s="534"/>
      <c r="BIJ209" s="534"/>
      <c r="BIK209" s="534"/>
      <c r="BIL209" s="534"/>
      <c r="BIM209" s="534"/>
      <c r="BIN209" s="534"/>
      <c r="BIO209" s="534"/>
      <c r="BIP209" s="534"/>
      <c r="BIQ209" s="534"/>
      <c r="BIR209" s="534"/>
      <c r="BIS209" s="534"/>
      <c r="BIT209" s="534"/>
      <c r="BIU209" s="534"/>
      <c r="BIV209" s="534"/>
      <c r="BIW209" s="534"/>
      <c r="BIX209" s="534"/>
      <c r="BIY209" s="534"/>
      <c r="BIZ209" s="534"/>
      <c r="BJA209" s="534"/>
      <c r="BJB209" s="534"/>
      <c r="BJC209" s="534"/>
      <c r="BJD209" s="534"/>
      <c r="BJE209" s="534"/>
      <c r="BJF209" s="534"/>
      <c r="BJG209" s="534"/>
      <c r="BJH209" s="534"/>
      <c r="BJI209" s="534"/>
      <c r="BJJ209" s="534"/>
      <c r="BJK209" s="534"/>
      <c r="BJL209" s="534"/>
      <c r="BJM209" s="534"/>
      <c r="BJN209" s="534"/>
      <c r="BJO209" s="534"/>
      <c r="BJP209" s="534"/>
      <c r="BJQ209" s="534"/>
      <c r="BJR209" s="534"/>
      <c r="BJS209" s="534"/>
      <c r="BJT209" s="534"/>
      <c r="BJU209" s="534"/>
      <c r="BJV209" s="534"/>
      <c r="BJW209" s="534"/>
      <c r="BJX209" s="534"/>
      <c r="BJY209" s="534"/>
      <c r="BJZ209" s="534"/>
      <c r="BKA209" s="534"/>
      <c r="BKB209" s="534"/>
      <c r="BKC209" s="534"/>
      <c r="BKD209" s="534"/>
      <c r="BKE209" s="534"/>
      <c r="BKF209" s="534"/>
      <c r="BKG209" s="534"/>
      <c r="BKH209" s="534"/>
      <c r="BKI209" s="534"/>
      <c r="BKJ209" s="534"/>
      <c r="BKK209" s="534"/>
      <c r="BKL209" s="534"/>
      <c r="BKM209" s="534"/>
      <c r="BKN209" s="534"/>
      <c r="BKO209" s="534"/>
      <c r="BKP209" s="534"/>
      <c r="BKQ209" s="534"/>
      <c r="BKR209" s="534"/>
      <c r="BKS209" s="534"/>
      <c r="BKT209" s="534"/>
      <c r="BKU209" s="534"/>
      <c r="BKV209" s="534"/>
      <c r="BKW209" s="534"/>
      <c r="BKX209" s="534"/>
      <c r="BKY209" s="534"/>
      <c r="BKZ209" s="534"/>
      <c r="BLA209" s="534"/>
      <c r="BLB209" s="534"/>
      <c r="BLC209" s="534"/>
      <c r="BLD209" s="534"/>
      <c r="BLE209" s="534"/>
      <c r="BLF209" s="534"/>
      <c r="BLG209" s="534"/>
      <c r="BLH209" s="534"/>
      <c r="BLI209" s="534"/>
      <c r="BLJ209" s="534"/>
      <c r="BLK209" s="534"/>
      <c r="BLL209" s="534"/>
      <c r="BLM209" s="534"/>
      <c r="BLN209" s="534"/>
      <c r="BLO209" s="534"/>
      <c r="BLP209" s="534"/>
      <c r="BLQ209" s="534"/>
      <c r="BLR209" s="534"/>
      <c r="BLS209" s="534"/>
      <c r="BLT209" s="534"/>
      <c r="BLU209" s="534"/>
      <c r="BLV209" s="534"/>
      <c r="BLW209" s="534"/>
      <c r="BLX209" s="534"/>
      <c r="BLY209" s="534"/>
      <c r="BLZ209" s="534"/>
      <c r="BMA209" s="534"/>
      <c r="BMB209" s="534"/>
      <c r="BMC209" s="534"/>
      <c r="BMD209" s="534"/>
      <c r="BME209" s="534"/>
      <c r="BMF209" s="534"/>
      <c r="BMG209" s="534"/>
      <c r="BMH209" s="534"/>
      <c r="BMI209" s="534"/>
      <c r="BMJ209" s="534"/>
      <c r="BMK209" s="534"/>
      <c r="BML209" s="534"/>
      <c r="BMM209" s="534"/>
      <c r="BMN209" s="534"/>
      <c r="BMO209" s="534"/>
      <c r="BMP209" s="534"/>
      <c r="BMQ209" s="534"/>
      <c r="BMR209" s="534"/>
      <c r="BMS209" s="534"/>
      <c r="BMT209" s="534"/>
      <c r="BMU209" s="534"/>
      <c r="BMV209" s="534"/>
      <c r="BMW209" s="534"/>
      <c r="BMX209" s="534"/>
      <c r="BMY209" s="534"/>
      <c r="BMZ209" s="534"/>
      <c r="BNA209" s="534"/>
      <c r="BNB209" s="534"/>
      <c r="BNC209" s="534"/>
      <c r="BND209" s="534"/>
      <c r="BNE209" s="534"/>
      <c r="BNF209" s="534"/>
      <c r="BNG209" s="534"/>
      <c r="BNH209" s="534"/>
      <c r="BNI209" s="534"/>
      <c r="BNJ209" s="534"/>
      <c r="BNK209" s="534"/>
      <c r="BNL209" s="534"/>
      <c r="BNM209" s="534"/>
      <c r="BNN209" s="534"/>
      <c r="BNO209" s="534"/>
      <c r="BNP209" s="534"/>
      <c r="BNQ209" s="534"/>
      <c r="BNR209" s="534"/>
      <c r="BNS209" s="534"/>
      <c r="BNT209" s="534"/>
      <c r="BNU209" s="534"/>
      <c r="BNV209" s="534"/>
      <c r="BNW209" s="534"/>
      <c r="BNX209" s="534"/>
      <c r="BNY209" s="534"/>
      <c r="BNZ209" s="534"/>
      <c r="BOA209" s="534"/>
      <c r="BOB209" s="534"/>
      <c r="BOC209" s="534"/>
      <c r="BOD209" s="534"/>
      <c r="BOE209" s="534"/>
      <c r="BOF209" s="534"/>
      <c r="BOG209" s="534"/>
      <c r="BOH209" s="534"/>
      <c r="BOI209" s="534"/>
      <c r="BOJ209" s="534"/>
      <c r="BOK209" s="534"/>
      <c r="BOL209" s="534"/>
      <c r="BOM209" s="534"/>
      <c r="BON209" s="534"/>
      <c r="BOO209" s="534"/>
      <c r="BOP209" s="534"/>
      <c r="BOQ209" s="534"/>
      <c r="BOR209" s="534"/>
      <c r="BOS209" s="534"/>
      <c r="BOT209" s="534"/>
      <c r="BOU209" s="534"/>
      <c r="BOV209" s="534"/>
      <c r="BOW209" s="534"/>
      <c r="BOX209" s="534"/>
      <c r="BOY209" s="534"/>
      <c r="BOZ209" s="534"/>
      <c r="BPA209" s="534"/>
      <c r="BPB209" s="534"/>
      <c r="BPC209" s="534"/>
      <c r="BPD209" s="534"/>
      <c r="BPE209" s="534"/>
      <c r="BPF209" s="534"/>
      <c r="BPG209" s="534"/>
      <c r="BPH209" s="534"/>
      <c r="BPI209" s="534"/>
      <c r="BPJ209" s="534"/>
      <c r="BPK209" s="534"/>
      <c r="BPL209" s="534"/>
      <c r="BPM209" s="534"/>
      <c r="BPN209" s="534"/>
      <c r="BPO209" s="534"/>
      <c r="BPP209" s="534"/>
      <c r="BPQ209" s="534"/>
      <c r="BPR209" s="534"/>
      <c r="BPS209" s="534"/>
      <c r="BPT209" s="534"/>
      <c r="BPU209" s="534"/>
      <c r="BPV209" s="534"/>
      <c r="BPW209" s="534"/>
      <c r="BPX209" s="534"/>
      <c r="BPY209" s="534"/>
      <c r="BPZ209" s="534"/>
      <c r="BQA209" s="534"/>
      <c r="BQB209" s="534"/>
      <c r="BQC209" s="534"/>
      <c r="BQD209" s="534"/>
      <c r="BQE209" s="534"/>
      <c r="BQF209" s="534"/>
      <c r="BQG209" s="534"/>
      <c r="BQH209" s="534"/>
      <c r="BQI209" s="534"/>
      <c r="BQJ209" s="534"/>
      <c r="BQK209" s="534"/>
      <c r="BQL209" s="534"/>
      <c r="BQM209" s="534"/>
      <c r="BQN209" s="534"/>
      <c r="BQO209" s="534"/>
      <c r="BQP209" s="534"/>
      <c r="BQQ209" s="534"/>
      <c r="BQR209" s="534"/>
      <c r="BQS209" s="534"/>
      <c r="BQT209" s="534"/>
      <c r="BQU209" s="534"/>
      <c r="BQV209" s="534"/>
      <c r="BQW209" s="534"/>
      <c r="BQX209" s="534"/>
      <c r="BQY209" s="534"/>
      <c r="BQZ209" s="534"/>
      <c r="BRA209" s="534"/>
      <c r="BRB209" s="534"/>
      <c r="BRC209" s="534"/>
      <c r="BRD209" s="534"/>
      <c r="BRE209" s="534"/>
      <c r="BRF209" s="534"/>
      <c r="BRG209" s="534"/>
      <c r="BRH209" s="534"/>
      <c r="BRI209" s="534"/>
      <c r="BRJ209" s="534"/>
      <c r="BRK209" s="534"/>
      <c r="BRL209" s="534"/>
      <c r="BRM209" s="534"/>
      <c r="BRN209" s="534"/>
      <c r="BRO209" s="534"/>
      <c r="BRP209" s="534"/>
      <c r="BRQ209" s="534"/>
      <c r="BRR209" s="534"/>
      <c r="BRS209" s="534"/>
      <c r="BRT209" s="534"/>
      <c r="BRU209" s="534"/>
      <c r="BRV209" s="534"/>
      <c r="BRW209" s="534"/>
      <c r="BRX209" s="534"/>
      <c r="BRY209" s="534"/>
      <c r="BRZ209" s="534"/>
      <c r="BSA209" s="534"/>
      <c r="BSB209" s="534"/>
      <c r="BSC209" s="534"/>
      <c r="BSD209" s="534"/>
      <c r="BSE209" s="534"/>
      <c r="BSF209" s="534"/>
      <c r="BSG209" s="534"/>
      <c r="BSH209" s="534"/>
      <c r="BSI209" s="534"/>
      <c r="BSJ209" s="534"/>
      <c r="BSK209" s="534"/>
      <c r="BSL209" s="534"/>
      <c r="BSM209" s="534"/>
      <c r="BSN209" s="534"/>
      <c r="BSO209" s="534"/>
      <c r="BSP209" s="534"/>
      <c r="BSQ209" s="534"/>
      <c r="BSR209" s="534"/>
      <c r="BSS209" s="534"/>
      <c r="BST209" s="534"/>
      <c r="BSU209" s="534"/>
      <c r="BSV209" s="534"/>
      <c r="BSW209" s="534"/>
      <c r="BSX209" s="534"/>
      <c r="BSY209" s="534"/>
      <c r="BSZ209" s="534"/>
      <c r="BTA209" s="534"/>
      <c r="BTB209" s="534"/>
      <c r="BTC209" s="534"/>
      <c r="BTD209" s="534"/>
      <c r="BTE209" s="534"/>
      <c r="BTF209" s="534"/>
      <c r="BTG209" s="534"/>
      <c r="BTH209" s="534"/>
      <c r="BTI209" s="534"/>
      <c r="BTJ209" s="534"/>
      <c r="BTK209" s="534"/>
      <c r="BTL209" s="534"/>
      <c r="BTM209" s="534"/>
      <c r="BTN209" s="534"/>
      <c r="BTO209" s="534"/>
      <c r="BTP209" s="534"/>
      <c r="BTQ209" s="534"/>
      <c r="BTR209" s="534"/>
      <c r="BTS209" s="534"/>
      <c r="BTT209" s="534"/>
      <c r="BTU209" s="534"/>
      <c r="BTV209" s="534"/>
      <c r="BTW209" s="534"/>
      <c r="BTX209" s="534"/>
      <c r="BTY209" s="534"/>
      <c r="BTZ209" s="534"/>
      <c r="BUA209" s="534"/>
      <c r="BUB209" s="534"/>
      <c r="BUC209" s="534"/>
      <c r="BUD209" s="534"/>
      <c r="BUE209" s="534"/>
      <c r="BUF209" s="534"/>
      <c r="BUG209" s="534"/>
      <c r="BUH209" s="534"/>
      <c r="BUI209" s="534"/>
      <c r="BUJ209" s="534"/>
      <c r="BUK209" s="534"/>
      <c r="BUL209" s="534"/>
      <c r="BUM209" s="534"/>
      <c r="BUN209" s="534"/>
      <c r="BUO209" s="534"/>
      <c r="BUP209" s="534"/>
      <c r="BUQ209" s="534"/>
      <c r="BUR209" s="534"/>
      <c r="BUS209" s="534"/>
      <c r="BUT209" s="534"/>
      <c r="BUU209" s="534"/>
      <c r="BUV209" s="534"/>
      <c r="BUW209" s="534"/>
      <c r="BUX209" s="534"/>
      <c r="BUY209" s="534"/>
      <c r="BUZ209" s="534"/>
      <c r="BVA209" s="534"/>
      <c r="BVB209" s="534"/>
      <c r="BVC209" s="534"/>
      <c r="BVD209" s="534"/>
      <c r="BVE209" s="534"/>
      <c r="BVF209" s="534"/>
      <c r="BVG209" s="534"/>
      <c r="BVH209" s="534"/>
      <c r="BVI209" s="534"/>
      <c r="BVJ209" s="534"/>
      <c r="BVK209" s="534"/>
      <c r="BVL209" s="534"/>
      <c r="BVM209" s="534"/>
      <c r="BVN209" s="534"/>
      <c r="BVO209" s="534"/>
      <c r="BVP209" s="534"/>
      <c r="BVQ209" s="534"/>
      <c r="BVR209" s="534"/>
      <c r="BVS209" s="534"/>
      <c r="BVT209" s="534"/>
      <c r="BVU209" s="534"/>
      <c r="BVV209" s="534"/>
      <c r="BVW209" s="534"/>
      <c r="BVX209" s="534"/>
      <c r="BVY209" s="534"/>
      <c r="BVZ209" s="534"/>
      <c r="BWA209" s="534"/>
      <c r="BWB209" s="534"/>
      <c r="BWC209" s="534"/>
      <c r="BWD209" s="534"/>
      <c r="BWE209" s="534"/>
      <c r="BWF209" s="534"/>
      <c r="BWG209" s="534"/>
      <c r="BWH209" s="534"/>
      <c r="BWI209" s="534"/>
      <c r="BWJ209" s="534"/>
      <c r="BWK209" s="534"/>
      <c r="BWL209" s="534"/>
      <c r="BWM209" s="534"/>
      <c r="BWN209" s="534"/>
      <c r="BWO209" s="534"/>
      <c r="BWP209" s="534"/>
      <c r="BWQ209" s="534"/>
      <c r="BWR209" s="534"/>
      <c r="BWS209" s="534"/>
      <c r="BWT209" s="534"/>
      <c r="BWU209" s="534"/>
      <c r="BWV209" s="534"/>
      <c r="BWW209" s="534"/>
      <c r="BWX209" s="534"/>
      <c r="BWY209" s="534"/>
      <c r="BWZ209" s="534"/>
      <c r="BXA209" s="534"/>
      <c r="BXB209" s="534"/>
      <c r="BXC209" s="534"/>
      <c r="BXD209" s="534"/>
      <c r="BXE209" s="534"/>
      <c r="BXF209" s="534"/>
      <c r="BXG209" s="534"/>
      <c r="BXH209" s="534"/>
      <c r="BXI209" s="534"/>
      <c r="BXJ209" s="534"/>
      <c r="BXK209" s="534"/>
      <c r="BXL209" s="534"/>
      <c r="BXM209" s="534"/>
      <c r="BXN209" s="534"/>
      <c r="BXO209" s="534"/>
      <c r="BXP209" s="534"/>
      <c r="BXQ209" s="534"/>
      <c r="BXR209" s="534"/>
      <c r="BXS209" s="534"/>
      <c r="BXT209" s="534"/>
      <c r="BXU209" s="534"/>
      <c r="BXV209" s="534"/>
      <c r="BXW209" s="534"/>
      <c r="BXX209" s="534"/>
      <c r="BXY209" s="534"/>
      <c r="BXZ209" s="534"/>
      <c r="BYA209" s="534"/>
      <c r="BYB209" s="534"/>
      <c r="BYC209" s="534"/>
      <c r="BYD209" s="534"/>
      <c r="BYE209" s="534"/>
      <c r="BYF209" s="534"/>
      <c r="BYG209" s="534"/>
      <c r="BYH209" s="534"/>
      <c r="BYI209" s="534"/>
      <c r="BYJ209" s="534"/>
      <c r="BYK209" s="534"/>
      <c r="BYL209" s="534"/>
      <c r="BYM209" s="534"/>
      <c r="BYN209" s="534"/>
      <c r="BYO209" s="534"/>
      <c r="BYP209" s="534"/>
      <c r="BYQ209" s="534"/>
      <c r="BYR209" s="534"/>
      <c r="BYS209" s="534"/>
      <c r="BYT209" s="534"/>
      <c r="BYU209" s="534"/>
      <c r="BYV209" s="534"/>
      <c r="BYW209" s="534"/>
      <c r="BYX209" s="534"/>
      <c r="BYY209" s="534"/>
      <c r="BYZ209" s="534"/>
      <c r="BZA209" s="534"/>
      <c r="BZB209" s="534"/>
      <c r="BZC209" s="534"/>
      <c r="BZD209" s="534"/>
      <c r="BZE209" s="534"/>
      <c r="BZF209" s="534"/>
      <c r="BZG209" s="534"/>
      <c r="BZH209" s="534"/>
      <c r="BZI209" s="534"/>
      <c r="BZJ209" s="534"/>
      <c r="BZK209" s="534"/>
      <c r="BZL209" s="534"/>
      <c r="BZM209" s="534"/>
      <c r="BZN209" s="534"/>
      <c r="BZO209" s="534"/>
      <c r="BZP209" s="534"/>
      <c r="BZQ209" s="534"/>
      <c r="BZR209" s="534"/>
      <c r="BZS209" s="534"/>
      <c r="BZT209" s="534"/>
      <c r="BZU209" s="534"/>
      <c r="BZV209" s="534"/>
      <c r="BZW209" s="534"/>
      <c r="BZX209" s="534"/>
      <c r="BZY209" s="534"/>
      <c r="BZZ209" s="534"/>
      <c r="CAA209" s="534"/>
      <c r="CAB209" s="534"/>
      <c r="CAC209" s="534"/>
      <c r="CAD209" s="534"/>
      <c r="CAE209" s="534"/>
      <c r="CAF209" s="534"/>
      <c r="CAG209" s="534"/>
      <c r="CAH209" s="534"/>
      <c r="CAI209" s="534"/>
      <c r="CAJ209" s="534"/>
      <c r="CAK209" s="534"/>
      <c r="CAL209" s="534"/>
      <c r="CAM209" s="534"/>
      <c r="CAN209" s="534"/>
      <c r="CAO209" s="534"/>
      <c r="CAP209" s="534"/>
      <c r="CAQ209" s="534"/>
      <c r="CAR209" s="534"/>
      <c r="CAS209" s="534"/>
      <c r="CAT209" s="534"/>
      <c r="CAU209" s="534"/>
      <c r="CAV209" s="534"/>
      <c r="CAW209" s="534"/>
      <c r="CAX209" s="534"/>
      <c r="CAY209" s="534"/>
      <c r="CAZ209" s="534"/>
      <c r="CBA209" s="534"/>
      <c r="CBB209" s="534"/>
      <c r="CBC209" s="534"/>
      <c r="CBD209" s="534"/>
      <c r="CBE209" s="534"/>
      <c r="CBF209" s="534"/>
      <c r="CBG209" s="534"/>
      <c r="CBH209" s="534"/>
      <c r="CBI209" s="534"/>
      <c r="CBJ209" s="534"/>
      <c r="CBK209" s="534"/>
      <c r="CBL209" s="534"/>
      <c r="CBM209" s="534"/>
      <c r="CBN209" s="534"/>
      <c r="CBO209" s="534"/>
      <c r="CBP209" s="534"/>
      <c r="CBQ209" s="534"/>
      <c r="CBR209" s="534"/>
      <c r="CBS209" s="534"/>
      <c r="CBT209" s="534"/>
      <c r="CBU209" s="534"/>
      <c r="CBV209" s="534"/>
      <c r="CBW209" s="534"/>
      <c r="CBX209" s="534"/>
      <c r="CBY209" s="534"/>
      <c r="CBZ209" s="534"/>
      <c r="CCA209" s="534"/>
      <c r="CCB209" s="534"/>
      <c r="CCC209" s="534"/>
      <c r="CCD209" s="534"/>
      <c r="CCE209" s="534"/>
      <c r="CCF209" s="534"/>
      <c r="CCG209" s="534"/>
      <c r="CCH209" s="534"/>
      <c r="CCI209" s="534"/>
      <c r="CCJ209" s="534"/>
      <c r="CCK209" s="534"/>
      <c r="CCL209" s="534"/>
      <c r="CCM209" s="534"/>
      <c r="CCN209" s="534"/>
      <c r="CCO209" s="534"/>
      <c r="CCP209" s="534"/>
      <c r="CCQ209" s="534"/>
      <c r="CCR209" s="534"/>
      <c r="CCS209" s="534"/>
      <c r="CCT209" s="534"/>
      <c r="CCU209" s="534"/>
      <c r="CCV209" s="534"/>
      <c r="CCW209" s="534"/>
      <c r="CCX209" s="534"/>
      <c r="CCY209" s="534"/>
      <c r="CCZ209" s="534"/>
      <c r="CDA209" s="534"/>
      <c r="CDB209" s="534"/>
      <c r="CDC209" s="534"/>
      <c r="CDD209" s="534"/>
      <c r="CDE209" s="534"/>
      <c r="CDF209" s="534"/>
      <c r="CDG209" s="534"/>
      <c r="CDH209" s="534"/>
      <c r="CDI209" s="534"/>
      <c r="CDJ209" s="534"/>
      <c r="CDK209" s="534"/>
      <c r="CDL209" s="534"/>
      <c r="CDM209" s="534"/>
      <c r="CDN209" s="534"/>
      <c r="CDO209" s="534"/>
      <c r="CDP209" s="534"/>
      <c r="CDQ209" s="534"/>
      <c r="CDR209" s="534"/>
      <c r="CDS209" s="534"/>
      <c r="CDT209" s="534"/>
      <c r="CDU209" s="534"/>
      <c r="CDV209" s="534"/>
      <c r="CDW209" s="534"/>
      <c r="CDX209" s="534"/>
      <c r="CDY209" s="534"/>
      <c r="CDZ209" s="534"/>
      <c r="CEA209" s="534"/>
      <c r="CEB209" s="534"/>
      <c r="CEC209" s="534"/>
      <c r="CED209" s="534"/>
      <c r="CEE209" s="534"/>
      <c r="CEF209" s="534"/>
      <c r="CEG209" s="534"/>
      <c r="CEH209" s="534"/>
      <c r="CEI209" s="534"/>
      <c r="CEJ209" s="534"/>
      <c r="CEK209" s="534"/>
      <c r="CEL209" s="534"/>
      <c r="CEM209" s="534"/>
      <c r="CEN209" s="534"/>
      <c r="CEO209" s="534"/>
      <c r="CEP209" s="534"/>
      <c r="CEQ209" s="534"/>
      <c r="CER209" s="534"/>
      <c r="CES209" s="534"/>
      <c r="CET209" s="534"/>
      <c r="CEU209" s="534"/>
      <c r="CEV209" s="534"/>
      <c r="CEW209" s="534"/>
      <c r="CEX209" s="534"/>
      <c r="CEY209" s="534"/>
      <c r="CEZ209" s="534"/>
      <c r="CFA209" s="534"/>
      <c r="CFB209" s="534"/>
      <c r="CFC209" s="534"/>
      <c r="CFD209" s="534"/>
      <c r="CFE209" s="534"/>
      <c r="CFF209" s="534"/>
      <c r="CFG209" s="534"/>
      <c r="CFH209" s="534"/>
      <c r="CFI209" s="534"/>
      <c r="CFJ209" s="534"/>
      <c r="CFK209" s="534"/>
      <c r="CFL209" s="534"/>
      <c r="CFM209" s="534"/>
      <c r="CFN209" s="534"/>
      <c r="CFO209" s="534"/>
      <c r="CFP209" s="534"/>
      <c r="CFQ209" s="534"/>
      <c r="CFR209" s="534"/>
      <c r="CFS209" s="534"/>
      <c r="CFT209" s="534"/>
      <c r="CFU209" s="534"/>
      <c r="CFV209" s="534"/>
      <c r="CFW209" s="534"/>
      <c r="CFX209" s="534"/>
      <c r="CFY209" s="534"/>
      <c r="CFZ209" s="534"/>
      <c r="CGA209" s="534"/>
      <c r="CGB209" s="534"/>
      <c r="CGC209" s="534"/>
      <c r="CGD209" s="534"/>
      <c r="CGE209" s="534"/>
      <c r="CGF209" s="534"/>
      <c r="CGG209" s="534"/>
      <c r="CGH209" s="534"/>
      <c r="CGI209" s="534"/>
      <c r="CGJ209" s="534"/>
      <c r="CGK209" s="534"/>
      <c r="CGL209" s="534"/>
      <c r="CGM209" s="534"/>
      <c r="CGN209" s="534"/>
      <c r="CGO209" s="534"/>
      <c r="CGP209" s="534"/>
      <c r="CGQ209" s="534"/>
      <c r="CGR209" s="534"/>
      <c r="CGS209" s="534"/>
      <c r="CGT209" s="534"/>
      <c r="CGU209" s="534"/>
      <c r="CGV209" s="534"/>
      <c r="CGW209" s="534"/>
      <c r="CGX209" s="534"/>
      <c r="CGY209" s="534"/>
      <c r="CGZ209" s="534"/>
      <c r="CHA209" s="534"/>
      <c r="CHB209" s="534"/>
      <c r="CHC209" s="534"/>
      <c r="CHD209" s="534"/>
      <c r="CHE209" s="534"/>
      <c r="CHF209" s="534"/>
      <c r="CHG209" s="534"/>
      <c r="CHH209" s="534"/>
      <c r="CHI209" s="534"/>
      <c r="CHJ209" s="534"/>
      <c r="CHK209" s="534"/>
      <c r="CHL209" s="534"/>
      <c r="CHM209" s="534"/>
      <c r="CHN209" s="534"/>
      <c r="CHO209" s="534"/>
      <c r="CHP209" s="534"/>
      <c r="CHQ209" s="534"/>
      <c r="CHR209" s="534"/>
      <c r="CHS209" s="534"/>
      <c r="CHT209" s="534"/>
      <c r="CHU209" s="534"/>
      <c r="CHV209" s="534"/>
      <c r="CHW209" s="534"/>
      <c r="CHX209" s="534"/>
      <c r="CHY209" s="534"/>
      <c r="CHZ209" s="534"/>
      <c r="CIA209" s="534"/>
      <c r="CIB209" s="534"/>
      <c r="CIC209" s="534"/>
      <c r="CID209" s="534"/>
      <c r="CIE209" s="534"/>
      <c r="CIF209" s="534"/>
      <c r="CIG209" s="534"/>
      <c r="CIH209" s="534"/>
      <c r="CII209" s="534"/>
      <c r="CIJ209" s="534"/>
      <c r="CIK209" s="534"/>
      <c r="CIL209" s="534"/>
      <c r="CIM209" s="534"/>
      <c r="CIN209" s="534"/>
      <c r="CIO209" s="534"/>
      <c r="CIP209" s="534"/>
      <c r="CIQ209" s="534"/>
      <c r="CIR209" s="534"/>
      <c r="CIS209" s="534"/>
      <c r="CIT209" s="534"/>
      <c r="CIU209" s="534"/>
      <c r="CIV209" s="534"/>
      <c r="CIW209" s="534"/>
      <c r="CIX209" s="534"/>
      <c r="CIY209" s="534"/>
      <c r="CIZ209" s="534"/>
      <c r="CJA209" s="534"/>
      <c r="CJB209" s="534"/>
      <c r="CJC209" s="534"/>
      <c r="CJD209" s="534"/>
      <c r="CJE209" s="534"/>
      <c r="CJF209" s="534"/>
      <c r="CJG209" s="534"/>
      <c r="CJH209" s="534"/>
      <c r="CJI209" s="534"/>
      <c r="CJJ209" s="534"/>
      <c r="CJK209" s="534"/>
      <c r="CJL209" s="534"/>
      <c r="CJM209" s="534"/>
      <c r="CJN209" s="534"/>
      <c r="CJO209" s="534"/>
      <c r="CJP209" s="534"/>
      <c r="CJQ209" s="534"/>
      <c r="CJR209" s="534"/>
      <c r="CJS209" s="534"/>
      <c r="CJT209" s="534"/>
      <c r="CJU209" s="534"/>
      <c r="CJV209" s="534"/>
      <c r="CJW209" s="534"/>
      <c r="CJX209" s="534"/>
      <c r="CJY209" s="534"/>
      <c r="CJZ209" s="534"/>
      <c r="CKA209" s="534"/>
      <c r="CKB209" s="534"/>
      <c r="CKC209" s="534"/>
      <c r="CKD209" s="534"/>
      <c r="CKE209" s="534"/>
      <c r="CKF209" s="534"/>
      <c r="CKG209" s="534"/>
      <c r="CKH209" s="534"/>
      <c r="CKI209" s="534"/>
      <c r="CKJ209" s="534"/>
      <c r="CKK209" s="534"/>
      <c r="CKL209" s="534"/>
      <c r="CKM209" s="534"/>
      <c r="CKN209" s="534"/>
      <c r="CKO209" s="534"/>
      <c r="CKP209" s="534"/>
      <c r="CKQ209" s="534"/>
      <c r="CKR209" s="534"/>
      <c r="CKS209" s="534"/>
      <c r="CKT209" s="534"/>
      <c r="CKU209" s="534"/>
      <c r="CKV209" s="534"/>
      <c r="CKW209" s="534"/>
      <c r="CKX209" s="534"/>
      <c r="CKY209" s="534"/>
      <c r="CKZ209" s="534"/>
      <c r="CLA209" s="534"/>
      <c r="CLB209" s="534"/>
      <c r="CLC209" s="534"/>
      <c r="CLD209" s="534"/>
      <c r="CLE209" s="534"/>
      <c r="CLF209" s="534"/>
      <c r="CLG209" s="534"/>
      <c r="CLH209" s="534"/>
      <c r="CLI209" s="534"/>
      <c r="CLJ209" s="534"/>
      <c r="CLK209" s="534"/>
      <c r="CLL209" s="534"/>
      <c r="CLM209" s="534"/>
      <c r="CLN209" s="534"/>
      <c r="CLO209" s="534"/>
      <c r="CLP209" s="534"/>
      <c r="CLQ209" s="534"/>
      <c r="CLR209" s="534"/>
      <c r="CLS209" s="534"/>
      <c r="CLT209" s="534"/>
      <c r="CLU209" s="534"/>
      <c r="CLV209" s="534"/>
      <c r="CLW209" s="534"/>
      <c r="CLX209" s="534"/>
      <c r="CLY209" s="534"/>
      <c r="CLZ209" s="534"/>
      <c r="CMA209" s="534"/>
      <c r="CMB209" s="534"/>
      <c r="CMC209" s="534"/>
      <c r="CMD209" s="534"/>
      <c r="CME209" s="534"/>
      <c r="CMF209" s="534"/>
      <c r="CMG209" s="534"/>
      <c r="CMH209" s="534"/>
      <c r="CMI209" s="534"/>
      <c r="CMJ209" s="534"/>
      <c r="CMK209" s="534"/>
      <c r="CML209" s="534"/>
      <c r="CMM209" s="534"/>
      <c r="CMN209" s="534"/>
      <c r="CMO209" s="534"/>
      <c r="CMP209" s="534"/>
      <c r="CMQ209" s="534"/>
      <c r="CMR209" s="534"/>
      <c r="CMS209" s="534"/>
      <c r="CMT209" s="534"/>
      <c r="CMU209" s="534"/>
      <c r="CMV209" s="534"/>
      <c r="CMW209" s="534"/>
      <c r="CMX209" s="534"/>
      <c r="CMY209" s="534"/>
      <c r="CMZ209" s="534"/>
      <c r="CNA209" s="534"/>
      <c r="CNB209" s="534"/>
      <c r="CNC209" s="534"/>
      <c r="CND209" s="534"/>
      <c r="CNE209" s="534"/>
      <c r="CNF209" s="534"/>
      <c r="CNG209" s="534"/>
      <c r="CNH209" s="534"/>
      <c r="CNI209" s="534"/>
      <c r="CNJ209" s="534"/>
      <c r="CNK209" s="534"/>
      <c r="CNL209" s="534"/>
      <c r="CNM209" s="534"/>
      <c r="CNN209" s="534"/>
      <c r="CNO209" s="534"/>
      <c r="CNP209" s="534"/>
      <c r="CNQ209" s="534"/>
      <c r="CNR209" s="534"/>
      <c r="CNS209" s="534"/>
      <c r="CNT209" s="534"/>
      <c r="CNU209" s="534"/>
      <c r="CNV209" s="534"/>
      <c r="CNW209" s="534"/>
      <c r="CNX209" s="534"/>
      <c r="CNY209" s="534"/>
      <c r="CNZ209" s="534"/>
      <c r="COA209" s="534"/>
      <c r="COB209" s="534"/>
      <c r="COC209" s="534"/>
      <c r="COD209" s="534"/>
      <c r="COE209" s="534"/>
      <c r="COF209" s="534"/>
      <c r="COG209" s="534"/>
      <c r="COH209" s="534"/>
      <c r="COI209" s="534"/>
      <c r="COJ209" s="534"/>
      <c r="COK209" s="534"/>
      <c r="COL209" s="534"/>
      <c r="COM209" s="534"/>
      <c r="CON209" s="534"/>
      <c r="COO209" s="534"/>
      <c r="COP209" s="534"/>
      <c r="COQ209" s="534"/>
      <c r="COR209" s="534"/>
      <c r="COS209" s="534"/>
      <c r="COT209" s="534"/>
      <c r="COU209" s="534"/>
      <c r="COV209" s="534"/>
      <c r="COW209" s="534"/>
      <c r="COX209" s="534"/>
      <c r="COY209" s="534"/>
      <c r="COZ209" s="534"/>
      <c r="CPA209" s="534"/>
      <c r="CPB209" s="534"/>
      <c r="CPC209" s="534"/>
      <c r="CPD209" s="534"/>
      <c r="CPE209" s="534"/>
      <c r="CPF209" s="534"/>
      <c r="CPG209" s="534"/>
      <c r="CPH209" s="534"/>
      <c r="CPI209" s="534"/>
      <c r="CPJ209" s="534"/>
      <c r="CPK209" s="534"/>
      <c r="CPL209" s="534"/>
      <c r="CPM209" s="534"/>
      <c r="CPN209" s="534"/>
      <c r="CPO209" s="534"/>
      <c r="CPP209" s="534"/>
      <c r="CPQ209" s="534"/>
      <c r="CPR209" s="534"/>
      <c r="CPS209" s="534"/>
      <c r="CPT209" s="534"/>
      <c r="CPU209" s="534"/>
      <c r="CPV209" s="534"/>
      <c r="CPW209" s="534"/>
      <c r="CPX209" s="534"/>
      <c r="CPY209" s="534"/>
      <c r="CPZ209" s="534"/>
      <c r="CQA209" s="534"/>
      <c r="CQB209" s="534"/>
      <c r="CQC209" s="534"/>
      <c r="CQD209" s="534"/>
      <c r="CQE209" s="534"/>
      <c r="CQF209" s="534"/>
      <c r="CQG209" s="534"/>
      <c r="CQH209" s="534"/>
      <c r="CQI209" s="534"/>
      <c r="CQJ209" s="534"/>
      <c r="CQK209" s="534"/>
      <c r="CQL209" s="534"/>
      <c r="CQM209" s="534"/>
      <c r="CQN209" s="534"/>
      <c r="CQO209" s="534"/>
      <c r="CQP209" s="534"/>
      <c r="CQQ209" s="534"/>
      <c r="CQR209" s="534"/>
      <c r="CQS209" s="534"/>
      <c r="CQT209" s="534"/>
      <c r="CQU209" s="534"/>
      <c r="CQV209" s="534"/>
      <c r="CQW209" s="534"/>
      <c r="CQX209" s="534"/>
      <c r="CQY209" s="534"/>
      <c r="CQZ209" s="534"/>
      <c r="CRA209" s="534"/>
      <c r="CRB209" s="534"/>
      <c r="CRC209" s="534"/>
      <c r="CRD209" s="534"/>
      <c r="CRE209" s="534"/>
      <c r="CRF209" s="534"/>
      <c r="CRG209" s="534"/>
      <c r="CRH209" s="534"/>
      <c r="CRI209" s="534"/>
      <c r="CRJ209" s="534"/>
      <c r="CRK209" s="534"/>
      <c r="CRL209" s="534"/>
      <c r="CRM209" s="534"/>
      <c r="CRN209" s="534"/>
      <c r="CRO209" s="534"/>
      <c r="CRP209" s="534"/>
      <c r="CRQ209" s="534"/>
      <c r="CRR209" s="534"/>
      <c r="CRS209" s="534"/>
      <c r="CRT209" s="534"/>
      <c r="CRU209" s="534"/>
      <c r="CRV209" s="534"/>
      <c r="CRW209" s="534"/>
      <c r="CRX209" s="534"/>
      <c r="CRY209" s="534"/>
      <c r="CRZ209" s="534"/>
      <c r="CSA209" s="534"/>
      <c r="CSB209" s="534"/>
      <c r="CSC209" s="534"/>
      <c r="CSD209" s="534"/>
      <c r="CSE209" s="534"/>
      <c r="CSF209" s="534"/>
      <c r="CSG209" s="534"/>
      <c r="CSH209" s="534"/>
      <c r="CSI209" s="534"/>
      <c r="CSJ209" s="534"/>
      <c r="CSK209" s="534"/>
      <c r="CSL209" s="534"/>
      <c r="CSM209" s="534"/>
      <c r="CSN209" s="534"/>
      <c r="CSO209" s="534"/>
      <c r="CSP209" s="534"/>
      <c r="CSQ209" s="534"/>
      <c r="CSR209" s="534"/>
      <c r="CSS209" s="534"/>
      <c r="CST209" s="534"/>
      <c r="CSU209" s="534"/>
      <c r="CSV209" s="534"/>
      <c r="CSW209" s="534"/>
      <c r="CSX209" s="534"/>
      <c r="CSY209" s="534"/>
      <c r="CSZ209" s="534"/>
      <c r="CTA209" s="534"/>
      <c r="CTB209" s="534"/>
      <c r="CTC209" s="534"/>
      <c r="CTD209" s="534"/>
      <c r="CTE209" s="534"/>
      <c r="CTF209" s="534"/>
      <c r="CTG209" s="534"/>
      <c r="CTH209" s="534"/>
      <c r="CTI209" s="534"/>
      <c r="CTJ209" s="534"/>
      <c r="CTK209" s="534"/>
      <c r="CTL209" s="534"/>
      <c r="CTM209" s="534"/>
      <c r="CTN209" s="534"/>
      <c r="CTO209" s="534"/>
      <c r="CTP209" s="534"/>
      <c r="CTQ209" s="534"/>
      <c r="CTR209" s="534"/>
      <c r="CTS209" s="534"/>
      <c r="CTT209" s="534"/>
      <c r="CTU209" s="534"/>
      <c r="CTV209" s="534"/>
      <c r="CTW209" s="534"/>
      <c r="CTX209" s="534"/>
      <c r="CTY209" s="534"/>
      <c r="CTZ209" s="534"/>
      <c r="CUA209" s="534"/>
      <c r="CUB209" s="534"/>
      <c r="CUC209" s="534"/>
      <c r="CUD209" s="534"/>
      <c r="CUE209" s="534"/>
      <c r="CUF209" s="534"/>
      <c r="CUG209" s="534"/>
      <c r="CUH209" s="534"/>
      <c r="CUI209" s="534"/>
      <c r="CUJ209" s="534"/>
      <c r="CUK209" s="534"/>
      <c r="CUL209" s="534"/>
      <c r="CUM209" s="534"/>
      <c r="CUN209" s="534"/>
      <c r="CUO209" s="534"/>
      <c r="CUP209" s="534"/>
      <c r="CUQ209" s="534"/>
      <c r="CUR209" s="534"/>
      <c r="CUS209" s="534"/>
      <c r="CUT209" s="534"/>
      <c r="CUU209" s="534"/>
      <c r="CUV209" s="534"/>
      <c r="CUW209" s="534"/>
      <c r="CUX209" s="534"/>
      <c r="CUY209" s="534"/>
      <c r="CUZ209" s="534"/>
      <c r="CVA209" s="534"/>
      <c r="CVB209" s="534"/>
      <c r="CVC209" s="534"/>
      <c r="CVD209" s="534"/>
      <c r="CVE209" s="534"/>
      <c r="CVF209" s="534"/>
      <c r="CVG209" s="534"/>
      <c r="CVH209" s="534"/>
      <c r="CVI209" s="534"/>
      <c r="CVJ209" s="534"/>
      <c r="CVK209" s="534"/>
      <c r="CVL209" s="534"/>
      <c r="CVM209" s="534"/>
      <c r="CVN209" s="534"/>
      <c r="CVO209" s="534"/>
      <c r="CVP209" s="534"/>
      <c r="CVQ209" s="534"/>
      <c r="CVR209" s="534"/>
      <c r="CVS209" s="534"/>
      <c r="CVT209" s="534"/>
      <c r="CVU209" s="534"/>
      <c r="CVV209" s="534"/>
      <c r="CVW209" s="534"/>
      <c r="CVX209" s="534"/>
      <c r="CVY209" s="534"/>
      <c r="CVZ209" s="534"/>
      <c r="CWA209" s="534"/>
      <c r="CWB209" s="534"/>
      <c r="CWC209" s="534"/>
      <c r="CWD209" s="534"/>
      <c r="CWE209" s="534"/>
      <c r="CWF209" s="534"/>
      <c r="CWG209" s="534"/>
      <c r="CWH209" s="534"/>
      <c r="CWI209" s="534"/>
      <c r="CWJ209" s="534"/>
      <c r="CWK209" s="534"/>
      <c r="CWL209" s="534"/>
      <c r="CWM209" s="534"/>
      <c r="CWN209" s="534"/>
      <c r="CWO209" s="534"/>
      <c r="CWP209" s="534"/>
      <c r="CWQ209" s="534"/>
      <c r="CWR209" s="534"/>
      <c r="CWS209" s="534"/>
      <c r="CWT209" s="534"/>
      <c r="CWU209" s="534"/>
      <c r="CWV209" s="534"/>
      <c r="CWW209" s="534"/>
      <c r="CWX209" s="534"/>
      <c r="CWY209" s="534"/>
      <c r="CWZ209" s="534"/>
      <c r="CXA209" s="534"/>
      <c r="CXB209" s="534"/>
      <c r="CXC209" s="534"/>
      <c r="CXD209" s="534"/>
      <c r="CXE209" s="534"/>
      <c r="CXF209" s="534"/>
      <c r="CXG209" s="534"/>
      <c r="CXH209" s="534"/>
      <c r="CXI209" s="534"/>
      <c r="CXJ209" s="534"/>
      <c r="CXK209" s="534"/>
      <c r="CXL209" s="534"/>
      <c r="CXM209" s="534"/>
      <c r="CXN209" s="534"/>
      <c r="CXO209" s="534"/>
      <c r="CXP209" s="534"/>
      <c r="CXQ209" s="534"/>
      <c r="CXR209" s="534"/>
      <c r="CXS209" s="534"/>
      <c r="CXT209" s="534"/>
      <c r="CXU209" s="534"/>
      <c r="CXV209" s="534"/>
      <c r="CXW209" s="534"/>
      <c r="CXX209" s="534"/>
      <c r="CXY209" s="534"/>
      <c r="CXZ209" s="534"/>
      <c r="CYA209" s="534"/>
      <c r="CYB209" s="534"/>
      <c r="CYC209" s="534"/>
      <c r="CYD209" s="534"/>
      <c r="CYE209" s="534"/>
      <c r="CYF209" s="534"/>
      <c r="CYG209" s="534"/>
      <c r="CYH209" s="534"/>
      <c r="CYI209" s="534"/>
      <c r="CYJ209" s="534"/>
      <c r="CYK209" s="534"/>
      <c r="CYL209" s="534"/>
      <c r="CYM209" s="534"/>
      <c r="CYN209" s="534"/>
      <c r="CYO209" s="534"/>
      <c r="CYP209" s="534"/>
      <c r="CYQ209" s="534"/>
      <c r="CYR209" s="534"/>
      <c r="CYS209" s="534"/>
      <c r="CYT209" s="534"/>
      <c r="CYU209" s="534"/>
      <c r="CYV209" s="534"/>
      <c r="CYW209" s="534"/>
      <c r="CYX209" s="534"/>
      <c r="CYY209" s="534"/>
      <c r="CYZ209" s="534"/>
      <c r="CZA209" s="534"/>
      <c r="CZB209" s="534"/>
      <c r="CZC209" s="534"/>
      <c r="CZD209" s="534"/>
      <c r="CZE209" s="534"/>
      <c r="CZF209" s="534"/>
      <c r="CZG209" s="534"/>
      <c r="CZH209" s="534"/>
      <c r="CZI209" s="534"/>
      <c r="CZJ209" s="534"/>
      <c r="CZK209" s="534"/>
      <c r="CZL209" s="534"/>
      <c r="CZM209" s="534"/>
      <c r="CZN209" s="534"/>
      <c r="CZO209" s="534"/>
      <c r="CZP209" s="534"/>
      <c r="CZQ209" s="534"/>
      <c r="CZR209" s="534"/>
      <c r="CZS209" s="534"/>
      <c r="CZT209" s="534"/>
      <c r="CZU209" s="534"/>
      <c r="CZV209" s="534"/>
      <c r="CZW209" s="534"/>
      <c r="CZX209" s="534"/>
      <c r="CZY209" s="534"/>
      <c r="CZZ209" s="534"/>
      <c r="DAA209" s="534"/>
      <c r="DAB209" s="534"/>
      <c r="DAC209" s="534"/>
      <c r="DAD209" s="534"/>
      <c r="DAE209" s="534"/>
      <c r="DAF209" s="534"/>
      <c r="DAG209" s="534"/>
      <c r="DAH209" s="534"/>
      <c r="DAI209" s="534"/>
      <c r="DAJ209" s="534"/>
      <c r="DAK209" s="534"/>
      <c r="DAL209" s="534"/>
      <c r="DAM209" s="534"/>
      <c r="DAN209" s="534"/>
      <c r="DAO209" s="534"/>
      <c r="DAP209" s="534"/>
      <c r="DAQ209" s="534"/>
      <c r="DAR209" s="534"/>
      <c r="DAS209" s="534"/>
      <c r="DAT209" s="534"/>
      <c r="DAU209" s="534"/>
      <c r="DAV209" s="534"/>
      <c r="DAW209" s="534"/>
      <c r="DAX209" s="534"/>
      <c r="DAY209" s="534"/>
      <c r="DAZ209" s="534"/>
      <c r="DBA209" s="534"/>
      <c r="DBB209" s="534"/>
      <c r="DBC209" s="534"/>
      <c r="DBD209" s="534"/>
      <c r="DBE209" s="534"/>
      <c r="DBF209" s="534"/>
      <c r="DBG209" s="534"/>
      <c r="DBH209" s="534"/>
      <c r="DBI209" s="534"/>
      <c r="DBJ209" s="534"/>
      <c r="DBK209" s="534"/>
      <c r="DBL209" s="534"/>
      <c r="DBM209" s="534"/>
      <c r="DBN209" s="534"/>
      <c r="DBO209" s="534"/>
      <c r="DBP209" s="534"/>
      <c r="DBQ209" s="534"/>
      <c r="DBR209" s="534"/>
      <c r="DBS209" s="534"/>
      <c r="DBT209" s="534"/>
      <c r="DBU209" s="534"/>
      <c r="DBV209" s="534"/>
      <c r="DBW209" s="534"/>
      <c r="DBX209" s="534"/>
      <c r="DBY209" s="534"/>
      <c r="DBZ209" s="534"/>
      <c r="DCA209" s="534"/>
      <c r="DCB209" s="534"/>
      <c r="DCC209" s="534"/>
      <c r="DCD209" s="534"/>
      <c r="DCE209" s="534"/>
      <c r="DCF209" s="534"/>
      <c r="DCG209" s="534"/>
      <c r="DCH209" s="534"/>
      <c r="DCI209" s="534"/>
      <c r="DCJ209" s="534"/>
      <c r="DCK209" s="534"/>
      <c r="DCL209" s="534"/>
      <c r="DCM209" s="534"/>
      <c r="DCN209" s="534"/>
      <c r="DCO209" s="534"/>
      <c r="DCP209" s="534"/>
      <c r="DCQ209" s="534"/>
      <c r="DCR209" s="534"/>
      <c r="DCS209" s="534"/>
      <c r="DCT209" s="534"/>
      <c r="DCU209" s="534"/>
      <c r="DCV209" s="534"/>
      <c r="DCW209" s="534"/>
      <c r="DCX209" s="534"/>
      <c r="DCY209" s="534"/>
      <c r="DCZ209" s="534"/>
      <c r="DDA209" s="534"/>
      <c r="DDB209" s="534"/>
      <c r="DDC209" s="534"/>
      <c r="DDD209" s="534"/>
      <c r="DDE209" s="534"/>
      <c r="DDF209" s="534"/>
      <c r="DDG209" s="534"/>
      <c r="DDH209" s="534"/>
      <c r="DDI209" s="534"/>
      <c r="DDJ209" s="534"/>
      <c r="DDK209" s="534"/>
      <c r="DDL209" s="534"/>
      <c r="DDM209" s="534"/>
      <c r="DDN209" s="534"/>
      <c r="DDO209" s="534"/>
      <c r="DDP209" s="534"/>
      <c r="DDQ209" s="534"/>
      <c r="DDR209" s="534"/>
      <c r="DDS209" s="534"/>
      <c r="DDT209" s="534"/>
      <c r="DDU209" s="534"/>
      <c r="DDV209" s="534"/>
      <c r="DDW209" s="534"/>
      <c r="DDX209" s="534"/>
      <c r="DDY209" s="534"/>
      <c r="DDZ209" s="534"/>
      <c r="DEA209" s="534"/>
      <c r="DEB209" s="534"/>
      <c r="DEC209" s="534"/>
      <c r="DED209" s="534"/>
      <c r="DEE209" s="534"/>
      <c r="DEF209" s="534"/>
      <c r="DEG209" s="534"/>
      <c r="DEH209" s="534"/>
      <c r="DEI209" s="534"/>
      <c r="DEJ209" s="534"/>
      <c r="DEK209" s="534"/>
      <c r="DEL209" s="534"/>
      <c r="DEM209" s="534"/>
      <c r="DEN209" s="534"/>
      <c r="DEO209" s="534"/>
      <c r="DEP209" s="534"/>
      <c r="DEQ209" s="534"/>
      <c r="DER209" s="534"/>
      <c r="DES209" s="534"/>
      <c r="DET209" s="534"/>
      <c r="DEU209" s="534"/>
      <c r="DEV209" s="534"/>
      <c r="DEW209" s="534"/>
      <c r="DEX209" s="534"/>
      <c r="DEY209" s="534"/>
      <c r="DEZ209" s="534"/>
      <c r="DFA209" s="534"/>
      <c r="DFB209" s="534"/>
      <c r="DFC209" s="534"/>
      <c r="DFD209" s="534"/>
      <c r="DFE209" s="534"/>
      <c r="DFF209" s="534"/>
      <c r="DFG209" s="534"/>
      <c r="DFH209" s="534"/>
      <c r="DFI209" s="534"/>
      <c r="DFJ209" s="534"/>
      <c r="DFK209" s="534"/>
      <c r="DFL209" s="534"/>
      <c r="DFM209" s="534"/>
      <c r="DFN209" s="534"/>
      <c r="DFO209" s="534"/>
      <c r="DFP209" s="534"/>
      <c r="DFQ209" s="534"/>
      <c r="DFR209" s="534"/>
      <c r="DFS209" s="534"/>
      <c r="DFT209" s="534"/>
      <c r="DFU209" s="534"/>
      <c r="DFV209" s="534"/>
      <c r="DFW209" s="534"/>
      <c r="DFX209" s="534"/>
      <c r="DFY209" s="534"/>
      <c r="DFZ209" s="534"/>
      <c r="DGA209" s="534"/>
      <c r="DGB209" s="534"/>
      <c r="DGC209" s="534"/>
      <c r="DGD209" s="534"/>
      <c r="DGE209" s="534"/>
      <c r="DGF209" s="534"/>
      <c r="DGG209" s="534"/>
      <c r="DGH209" s="534"/>
      <c r="DGI209" s="534"/>
      <c r="DGJ209" s="534"/>
      <c r="DGK209" s="534"/>
      <c r="DGL209" s="534"/>
      <c r="DGM209" s="534"/>
      <c r="DGN209" s="534"/>
      <c r="DGO209" s="534"/>
      <c r="DGP209" s="534"/>
      <c r="DGQ209" s="534"/>
      <c r="DGR209" s="534"/>
      <c r="DGS209" s="534"/>
      <c r="DGT209" s="534"/>
      <c r="DGU209" s="534"/>
      <c r="DGV209" s="534"/>
      <c r="DGW209" s="534"/>
      <c r="DGX209" s="534"/>
      <c r="DGY209" s="534"/>
      <c r="DGZ209" s="534"/>
      <c r="DHA209" s="534"/>
      <c r="DHB209" s="534"/>
      <c r="DHC209" s="534"/>
      <c r="DHD209" s="534"/>
      <c r="DHE209" s="534"/>
      <c r="DHF209" s="534"/>
      <c r="DHG209" s="534"/>
      <c r="DHH209" s="534"/>
      <c r="DHI209" s="534"/>
      <c r="DHJ209" s="534"/>
      <c r="DHK209" s="534"/>
      <c r="DHL209" s="534"/>
      <c r="DHM209" s="534"/>
      <c r="DHN209" s="534"/>
      <c r="DHO209" s="534"/>
      <c r="DHP209" s="534"/>
      <c r="DHQ209" s="534"/>
      <c r="DHR209" s="534"/>
      <c r="DHS209" s="534"/>
      <c r="DHT209" s="534"/>
      <c r="DHU209" s="534"/>
      <c r="DHV209" s="534"/>
      <c r="DHW209" s="534"/>
      <c r="DHX209" s="534"/>
      <c r="DHY209" s="534"/>
      <c r="DHZ209" s="534"/>
      <c r="DIA209" s="534"/>
      <c r="DIB209" s="534"/>
      <c r="DIC209" s="534"/>
      <c r="DID209" s="534"/>
      <c r="DIE209" s="534"/>
      <c r="DIF209" s="534"/>
      <c r="DIG209" s="534"/>
      <c r="DIH209" s="534"/>
      <c r="DII209" s="534"/>
      <c r="DIJ209" s="534"/>
      <c r="DIK209" s="534"/>
      <c r="DIL209" s="534"/>
      <c r="DIM209" s="534"/>
      <c r="DIN209" s="534"/>
      <c r="DIO209" s="534"/>
      <c r="DIP209" s="534"/>
      <c r="DIQ209" s="534"/>
      <c r="DIR209" s="534"/>
      <c r="DIS209" s="534"/>
      <c r="DIT209" s="534"/>
      <c r="DIU209" s="534"/>
      <c r="DIV209" s="534"/>
      <c r="DIW209" s="534"/>
      <c r="DIX209" s="534"/>
      <c r="DIY209" s="534"/>
      <c r="DIZ209" s="534"/>
      <c r="DJA209" s="534"/>
      <c r="DJB209" s="534"/>
      <c r="DJC209" s="534"/>
      <c r="DJD209" s="534"/>
      <c r="DJE209" s="534"/>
      <c r="DJF209" s="534"/>
      <c r="DJG209" s="534"/>
      <c r="DJH209" s="534"/>
      <c r="DJI209" s="534"/>
      <c r="DJJ209" s="534"/>
      <c r="DJK209" s="534"/>
      <c r="DJL209" s="534"/>
      <c r="DJM209" s="534"/>
      <c r="DJN209" s="534"/>
      <c r="DJO209" s="534"/>
      <c r="DJP209" s="534"/>
      <c r="DJQ209" s="534"/>
      <c r="DJR209" s="534"/>
      <c r="DJS209" s="534"/>
      <c r="DJT209" s="534"/>
      <c r="DJU209" s="534"/>
      <c r="DJV209" s="534"/>
      <c r="DJW209" s="534"/>
      <c r="DJX209" s="534"/>
      <c r="DJY209" s="534"/>
      <c r="DJZ209" s="534"/>
      <c r="DKA209" s="534"/>
      <c r="DKB209" s="534"/>
      <c r="DKC209" s="534"/>
      <c r="DKD209" s="534"/>
      <c r="DKE209" s="534"/>
      <c r="DKF209" s="534"/>
      <c r="DKG209" s="534"/>
      <c r="DKH209" s="534"/>
      <c r="DKI209" s="534"/>
      <c r="DKJ209" s="534"/>
      <c r="DKK209" s="534"/>
      <c r="DKL209" s="534"/>
      <c r="DKM209" s="534"/>
      <c r="DKN209" s="534"/>
      <c r="DKO209" s="534"/>
      <c r="DKP209" s="534"/>
      <c r="DKQ209" s="534"/>
      <c r="DKR209" s="534"/>
      <c r="DKS209" s="534"/>
      <c r="DKT209" s="534"/>
      <c r="DKU209" s="534"/>
      <c r="DKV209" s="534"/>
      <c r="DKW209" s="534"/>
      <c r="DKX209" s="534"/>
      <c r="DKY209" s="534"/>
      <c r="DKZ209" s="534"/>
      <c r="DLA209" s="534"/>
      <c r="DLB209" s="534"/>
      <c r="DLC209" s="534"/>
      <c r="DLD209" s="534"/>
      <c r="DLE209" s="534"/>
      <c r="DLF209" s="534"/>
      <c r="DLG209" s="534"/>
      <c r="DLH209" s="534"/>
      <c r="DLI209" s="534"/>
      <c r="DLJ209" s="534"/>
      <c r="DLK209" s="534"/>
      <c r="DLL209" s="534"/>
      <c r="DLM209" s="534"/>
      <c r="DLN209" s="534"/>
      <c r="DLO209" s="534"/>
      <c r="DLP209" s="534"/>
      <c r="DLQ209" s="534"/>
      <c r="DLR209" s="534"/>
      <c r="DLS209" s="534"/>
      <c r="DLT209" s="534"/>
      <c r="DLU209" s="534"/>
      <c r="DLV209" s="534"/>
      <c r="DLW209" s="534"/>
      <c r="DLX209" s="534"/>
      <c r="DLY209" s="534"/>
      <c r="DLZ209" s="534"/>
      <c r="DMA209" s="534"/>
      <c r="DMB209" s="534"/>
      <c r="DMC209" s="534"/>
      <c r="DMD209" s="534"/>
      <c r="DME209" s="534"/>
      <c r="DMF209" s="534"/>
      <c r="DMG209" s="534"/>
      <c r="DMH209" s="534"/>
      <c r="DMI209" s="534"/>
      <c r="DMJ209" s="534"/>
      <c r="DMK209" s="534"/>
      <c r="DML209" s="534"/>
      <c r="DMM209" s="534"/>
      <c r="DMN209" s="534"/>
      <c r="DMO209" s="534"/>
      <c r="DMP209" s="534"/>
      <c r="DMQ209" s="534"/>
      <c r="DMR209" s="534"/>
      <c r="DMS209" s="534"/>
      <c r="DMT209" s="534"/>
      <c r="DMU209" s="534"/>
      <c r="DMV209" s="534"/>
      <c r="DMW209" s="534"/>
      <c r="DMX209" s="534"/>
      <c r="DMY209" s="534"/>
      <c r="DMZ209" s="534"/>
      <c r="DNA209" s="534"/>
      <c r="DNB209" s="534"/>
      <c r="DNC209" s="534"/>
      <c r="DND209" s="534"/>
      <c r="DNE209" s="534"/>
      <c r="DNF209" s="534"/>
      <c r="DNG209" s="534"/>
      <c r="DNH209" s="534"/>
      <c r="DNI209" s="534"/>
      <c r="DNJ209" s="534"/>
      <c r="DNK209" s="534"/>
      <c r="DNL209" s="534"/>
      <c r="DNM209" s="534"/>
      <c r="DNN209" s="534"/>
      <c r="DNO209" s="534"/>
      <c r="DNP209" s="534"/>
      <c r="DNQ209" s="534"/>
      <c r="DNR209" s="534"/>
      <c r="DNS209" s="534"/>
      <c r="DNT209" s="534"/>
      <c r="DNU209" s="534"/>
      <c r="DNV209" s="534"/>
      <c r="DNW209" s="534"/>
      <c r="DNX209" s="534"/>
      <c r="DNY209" s="534"/>
      <c r="DNZ209" s="534"/>
      <c r="DOA209" s="534"/>
      <c r="DOB209" s="534"/>
      <c r="DOC209" s="534"/>
      <c r="DOD209" s="534"/>
      <c r="DOE209" s="534"/>
      <c r="DOF209" s="534"/>
      <c r="DOG209" s="534"/>
      <c r="DOH209" s="534"/>
      <c r="DOI209" s="534"/>
      <c r="DOJ209" s="534"/>
      <c r="DOK209" s="534"/>
      <c r="DOL209" s="534"/>
      <c r="DOM209" s="534"/>
      <c r="DON209" s="534"/>
      <c r="DOO209" s="534"/>
      <c r="DOP209" s="534"/>
      <c r="DOQ209" s="534"/>
      <c r="DOR209" s="534"/>
      <c r="DOS209" s="534"/>
      <c r="DOT209" s="534"/>
      <c r="DOU209" s="534"/>
      <c r="DOV209" s="534"/>
      <c r="DOW209" s="534"/>
      <c r="DOX209" s="534"/>
      <c r="DOY209" s="534"/>
      <c r="DOZ209" s="534"/>
      <c r="DPA209" s="534"/>
      <c r="DPB209" s="534"/>
      <c r="DPC209" s="534"/>
      <c r="DPD209" s="534"/>
      <c r="DPE209" s="534"/>
      <c r="DPF209" s="534"/>
      <c r="DPG209" s="534"/>
      <c r="DPH209" s="534"/>
      <c r="DPI209" s="534"/>
      <c r="DPJ209" s="534"/>
      <c r="DPK209" s="534"/>
      <c r="DPL209" s="534"/>
      <c r="DPM209" s="534"/>
      <c r="DPN209" s="534"/>
      <c r="DPO209" s="534"/>
      <c r="DPP209" s="534"/>
      <c r="DPQ209" s="534"/>
      <c r="DPR209" s="534"/>
      <c r="DPS209" s="534"/>
      <c r="DPT209" s="534"/>
      <c r="DPU209" s="534"/>
      <c r="DPV209" s="534"/>
      <c r="DPW209" s="534"/>
      <c r="DPX209" s="534"/>
      <c r="DPY209" s="534"/>
      <c r="DPZ209" s="534"/>
      <c r="DQA209" s="534"/>
      <c r="DQB209" s="534"/>
      <c r="DQC209" s="534"/>
      <c r="DQD209" s="534"/>
      <c r="DQE209" s="534"/>
      <c r="DQF209" s="534"/>
      <c r="DQG209" s="534"/>
      <c r="DQH209" s="534"/>
      <c r="DQI209" s="534"/>
      <c r="DQJ209" s="534"/>
      <c r="DQK209" s="534"/>
      <c r="DQL209" s="534"/>
      <c r="DQM209" s="534"/>
      <c r="DQN209" s="534"/>
      <c r="DQO209" s="534"/>
      <c r="DQP209" s="534"/>
      <c r="DQQ209" s="534"/>
      <c r="DQR209" s="534"/>
      <c r="DQS209" s="534"/>
      <c r="DQT209" s="534"/>
      <c r="DQU209" s="534"/>
      <c r="DQV209" s="534"/>
      <c r="DQW209" s="534"/>
      <c r="DQX209" s="534"/>
      <c r="DQY209" s="534"/>
      <c r="DQZ209" s="534"/>
      <c r="DRA209" s="534"/>
      <c r="DRB209" s="534"/>
      <c r="DRC209" s="534"/>
      <c r="DRD209" s="534"/>
      <c r="DRE209" s="534"/>
      <c r="DRF209" s="534"/>
      <c r="DRG209" s="534"/>
      <c r="DRH209" s="534"/>
      <c r="DRI209" s="534"/>
      <c r="DRJ209" s="534"/>
      <c r="DRK209" s="534"/>
      <c r="DRL209" s="534"/>
      <c r="DRM209" s="534"/>
      <c r="DRN209" s="534"/>
      <c r="DRO209" s="534"/>
      <c r="DRP209" s="534"/>
      <c r="DRQ209" s="534"/>
      <c r="DRR209" s="534"/>
      <c r="DRS209" s="534"/>
      <c r="DRT209" s="534"/>
      <c r="DRU209" s="534"/>
      <c r="DRV209" s="534"/>
      <c r="DRW209" s="534"/>
      <c r="DRX209" s="534"/>
      <c r="DRY209" s="534"/>
      <c r="DRZ209" s="534"/>
      <c r="DSA209" s="534"/>
      <c r="DSB209" s="534"/>
      <c r="DSC209" s="534"/>
      <c r="DSD209" s="534"/>
      <c r="DSE209" s="534"/>
      <c r="DSF209" s="534"/>
      <c r="DSG209" s="534"/>
      <c r="DSH209" s="534"/>
      <c r="DSI209" s="534"/>
      <c r="DSJ209" s="534"/>
      <c r="DSK209" s="534"/>
      <c r="DSL209" s="534"/>
      <c r="DSM209" s="534"/>
      <c r="DSN209" s="534"/>
      <c r="DSO209" s="534"/>
      <c r="DSP209" s="534"/>
      <c r="DSQ209" s="534"/>
      <c r="DSR209" s="534"/>
      <c r="DSS209" s="534"/>
      <c r="DST209" s="534"/>
      <c r="DSU209" s="534"/>
      <c r="DSV209" s="534"/>
      <c r="DSW209" s="534"/>
      <c r="DSX209" s="534"/>
      <c r="DSY209" s="534"/>
      <c r="DSZ209" s="534"/>
      <c r="DTA209" s="534"/>
      <c r="DTB209" s="534"/>
      <c r="DTC209" s="534"/>
      <c r="DTD209" s="534"/>
      <c r="DTE209" s="534"/>
      <c r="DTF209" s="534"/>
      <c r="DTG209" s="534"/>
      <c r="DTH209" s="534"/>
      <c r="DTI209" s="534"/>
      <c r="DTJ209" s="534"/>
      <c r="DTK209" s="534"/>
      <c r="DTL209" s="534"/>
      <c r="DTM209" s="534"/>
      <c r="DTN209" s="534"/>
      <c r="DTO209" s="534"/>
      <c r="DTP209" s="534"/>
      <c r="DTQ209" s="534"/>
      <c r="DTR209" s="534"/>
      <c r="DTS209" s="534"/>
      <c r="DTT209" s="534"/>
      <c r="DTU209" s="534"/>
      <c r="DTV209" s="534"/>
      <c r="DTW209" s="534"/>
      <c r="DTX209" s="534"/>
      <c r="DTY209" s="534"/>
      <c r="DTZ209" s="534"/>
      <c r="DUA209" s="534"/>
      <c r="DUB209" s="534"/>
      <c r="DUC209" s="534"/>
      <c r="DUD209" s="534"/>
      <c r="DUE209" s="534"/>
      <c r="DUF209" s="534"/>
      <c r="DUG209" s="534"/>
      <c r="DUH209" s="534"/>
      <c r="DUI209" s="534"/>
      <c r="DUJ209" s="534"/>
      <c r="DUK209" s="534"/>
      <c r="DUL209" s="534"/>
      <c r="DUM209" s="534"/>
      <c r="DUN209" s="534"/>
      <c r="DUO209" s="534"/>
      <c r="DUP209" s="534"/>
      <c r="DUQ209" s="534"/>
      <c r="DUR209" s="534"/>
      <c r="DUS209" s="534"/>
      <c r="DUT209" s="534"/>
      <c r="DUU209" s="534"/>
      <c r="DUV209" s="534"/>
      <c r="DUW209" s="534"/>
      <c r="DUX209" s="534"/>
      <c r="DUY209" s="534"/>
      <c r="DUZ209" s="534"/>
      <c r="DVA209" s="534"/>
      <c r="DVB209" s="534"/>
      <c r="DVC209" s="534"/>
      <c r="DVD209" s="534"/>
      <c r="DVE209" s="534"/>
      <c r="DVF209" s="534"/>
      <c r="DVG209" s="534"/>
      <c r="DVH209" s="534"/>
      <c r="DVI209" s="534"/>
      <c r="DVJ209" s="534"/>
      <c r="DVK209" s="534"/>
      <c r="DVL209" s="534"/>
      <c r="DVM209" s="534"/>
      <c r="DVN209" s="534"/>
      <c r="DVO209" s="534"/>
      <c r="DVP209" s="534"/>
      <c r="DVQ209" s="534"/>
      <c r="DVR209" s="534"/>
      <c r="DVS209" s="534"/>
      <c r="DVT209" s="534"/>
      <c r="DVU209" s="534"/>
      <c r="DVV209" s="534"/>
      <c r="DVW209" s="534"/>
      <c r="DVX209" s="534"/>
      <c r="DVY209" s="534"/>
      <c r="DVZ209" s="534"/>
      <c r="DWA209" s="534"/>
      <c r="DWB209" s="534"/>
      <c r="DWC209" s="534"/>
      <c r="DWD209" s="534"/>
      <c r="DWE209" s="534"/>
      <c r="DWF209" s="534"/>
      <c r="DWG209" s="534"/>
      <c r="DWH209" s="534"/>
      <c r="DWI209" s="534"/>
      <c r="DWJ209" s="534"/>
      <c r="DWK209" s="534"/>
      <c r="DWL209" s="534"/>
      <c r="DWM209" s="534"/>
      <c r="DWN209" s="534"/>
      <c r="DWO209" s="534"/>
      <c r="DWP209" s="534"/>
      <c r="DWQ209" s="534"/>
      <c r="DWR209" s="534"/>
      <c r="DWS209" s="534"/>
      <c r="DWT209" s="534"/>
      <c r="DWU209" s="534"/>
      <c r="DWV209" s="534"/>
      <c r="DWW209" s="534"/>
      <c r="DWX209" s="534"/>
      <c r="DWY209" s="534"/>
      <c r="DWZ209" s="534"/>
      <c r="DXA209" s="534"/>
      <c r="DXB209" s="534"/>
      <c r="DXC209" s="534"/>
      <c r="DXD209" s="534"/>
      <c r="DXE209" s="534"/>
      <c r="DXF209" s="534"/>
      <c r="DXG209" s="534"/>
      <c r="DXH209" s="534"/>
      <c r="DXI209" s="534"/>
      <c r="DXJ209" s="534"/>
      <c r="DXK209" s="534"/>
      <c r="DXL209" s="534"/>
      <c r="DXM209" s="534"/>
      <c r="DXN209" s="534"/>
      <c r="DXO209" s="534"/>
      <c r="DXP209" s="534"/>
      <c r="DXQ209" s="534"/>
      <c r="DXR209" s="534"/>
      <c r="DXS209" s="534"/>
      <c r="DXT209" s="534"/>
      <c r="DXU209" s="534"/>
      <c r="DXV209" s="534"/>
      <c r="DXW209" s="534"/>
      <c r="DXX209" s="534"/>
      <c r="DXY209" s="534"/>
      <c r="DXZ209" s="534"/>
      <c r="DYA209" s="534"/>
      <c r="DYB209" s="534"/>
      <c r="DYC209" s="534"/>
      <c r="DYD209" s="534"/>
      <c r="DYE209" s="534"/>
      <c r="DYF209" s="534"/>
      <c r="DYG209" s="534"/>
      <c r="DYH209" s="534"/>
      <c r="DYI209" s="534"/>
      <c r="DYJ209" s="534"/>
      <c r="DYK209" s="534"/>
      <c r="DYL209" s="534"/>
      <c r="DYM209" s="534"/>
      <c r="DYN209" s="534"/>
      <c r="DYO209" s="534"/>
      <c r="DYP209" s="534"/>
      <c r="DYQ209" s="534"/>
      <c r="DYR209" s="534"/>
      <c r="DYS209" s="534"/>
      <c r="DYT209" s="534"/>
      <c r="DYU209" s="534"/>
      <c r="DYV209" s="534"/>
      <c r="DYW209" s="534"/>
      <c r="DYX209" s="534"/>
      <c r="DYY209" s="534"/>
      <c r="DYZ209" s="534"/>
      <c r="DZA209" s="534"/>
      <c r="DZB209" s="534"/>
      <c r="DZC209" s="534"/>
      <c r="DZD209" s="534"/>
      <c r="DZE209" s="534"/>
      <c r="DZF209" s="534"/>
      <c r="DZG209" s="534"/>
      <c r="DZH209" s="534"/>
      <c r="DZI209" s="534"/>
      <c r="DZJ209" s="534"/>
      <c r="DZK209" s="534"/>
      <c r="DZL209" s="534"/>
      <c r="DZM209" s="534"/>
      <c r="DZN209" s="534"/>
      <c r="DZO209" s="534"/>
      <c r="DZP209" s="534"/>
      <c r="DZQ209" s="534"/>
      <c r="DZR209" s="534"/>
      <c r="DZS209" s="534"/>
      <c r="DZT209" s="534"/>
      <c r="DZU209" s="534"/>
      <c r="DZV209" s="534"/>
      <c r="DZW209" s="534"/>
      <c r="DZX209" s="534"/>
      <c r="DZY209" s="534"/>
      <c r="DZZ209" s="534"/>
      <c r="EAA209" s="534"/>
      <c r="EAB209" s="534"/>
      <c r="EAC209" s="534"/>
      <c r="EAD209" s="534"/>
      <c r="EAE209" s="534"/>
      <c r="EAF209" s="534"/>
      <c r="EAG209" s="534"/>
      <c r="EAH209" s="534"/>
      <c r="EAI209" s="534"/>
      <c r="EAJ209" s="534"/>
      <c r="EAK209" s="534"/>
      <c r="EAL209" s="534"/>
      <c r="EAM209" s="534"/>
      <c r="EAN209" s="534"/>
      <c r="EAO209" s="534"/>
      <c r="EAP209" s="534"/>
      <c r="EAQ209" s="534"/>
      <c r="EAR209" s="534"/>
      <c r="EAS209" s="534"/>
      <c r="EAT209" s="534"/>
      <c r="EAU209" s="534"/>
      <c r="EAV209" s="534"/>
      <c r="EAW209" s="534"/>
      <c r="EAX209" s="534"/>
      <c r="EAY209" s="534"/>
      <c r="EAZ209" s="534"/>
      <c r="EBA209" s="534"/>
      <c r="EBB209" s="534"/>
      <c r="EBC209" s="534"/>
      <c r="EBD209" s="534"/>
      <c r="EBE209" s="534"/>
      <c r="EBF209" s="534"/>
      <c r="EBG209" s="534"/>
      <c r="EBH209" s="534"/>
      <c r="EBI209" s="534"/>
      <c r="EBJ209" s="534"/>
      <c r="EBK209" s="534"/>
      <c r="EBL209" s="534"/>
      <c r="EBM209" s="534"/>
      <c r="EBN209" s="534"/>
      <c r="EBO209" s="534"/>
      <c r="EBP209" s="534"/>
      <c r="EBQ209" s="534"/>
      <c r="EBR209" s="534"/>
      <c r="EBS209" s="534"/>
      <c r="EBT209" s="534"/>
      <c r="EBU209" s="534"/>
      <c r="EBV209" s="534"/>
      <c r="EBW209" s="534"/>
      <c r="EBX209" s="534"/>
      <c r="EBY209" s="534"/>
      <c r="EBZ209" s="534"/>
      <c r="ECA209" s="534"/>
      <c r="ECB209" s="534"/>
      <c r="ECC209" s="534"/>
      <c r="ECD209" s="534"/>
      <c r="ECE209" s="534"/>
      <c r="ECF209" s="534"/>
      <c r="ECG209" s="534"/>
      <c r="ECH209" s="534"/>
      <c r="ECI209" s="534"/>
      <c r="ECJ209" s="534"/>
      <c r="ECK209" s="534"/>
      <c r="ECL209" s="534"/>
      <c r="ECM209" s="534"/>
      <c r="ECN209" s="534"/>
      <c r="ECO209" s="534"/>
      <c r="ECP209" s="534"/>
      <c r="ECQ209" s="534"/>
      <c r="ECR209" s="534"/>
      <c r="ECS209" s="534"/>
      <c r="ECT209" s="534"/>
      <c r="ECU209" s="534"/>
      <c r="ECV209" s="534"/>
      <c r="ECW209" s="534"/>
      <c r="ECX209" s="534"/>
      <c r="ECY209" s="534"/>
      <c r="ECZ209" s="534"/>
      <c r="EDA209" s="534"/>
      <c r="EDB209" s="534"/>
      <c r="EDC209" s="534"/>
      <c r="EDD209" s="534"/>
      <c r="EDE209" s="534"/>
      <c r="EDF209" s="534"/>
      <c r="EDG209" s="534"/>
      <c r="EDH209" s="534"/>
      <c r="EDI209" s="534"/>
      <c r="EDJ209" s="534"/>
      <c r="EDK209" s="534"/>
      <c r="EDL209" s="534"/>
      <c r="EDM209" s="534"/>
      <c r="EDN209" s="534"/>
      <c r="EDO209" s="534"/>
      <c r="EDP209" s="534"/>
      <c r="EDQ209" s="534"/>
      <c r="EDR209" s="534"/>
      <c r="EDS209" s="534"/>
      <c r="EDT209" s="534"/>
      <c r="EDU209" s="534"/>
      <c r="EDV209" s="534"/>
      <c r="EDW209" s="534"/>
      <c r="EDX209" s="534"/>
      <c r="EDY209" s="534"/>
      <c r="EDZ209" s="534"/>
      <c r="EEA209" s="534"/>
      <c r="EEB209" s="534"/>
      <c r="EEC209" s="534"/>
      <c r="EED209" s="534"/>
      <c r="EEE209" s="534"/>
      <c r="EEF209" s="534"/>
      <c r="EEG209" s="534"/>
      <c r="EEH209" s="534"/>
      <c r="EEI209" s="534"/>
      <c r="EEJ209" s="534"/>
      <c r="EEK209" s="534"/>
      <c r="EEL209" s="534"/>
      <c r="EEM209" s="534"/>
      <c r="EEN209" s="534"/>
      <c r="EEO209" s="534"/>
      <c r="EEP209" s="534"/>
      <c r="EEQ209" s="534"/>
      <c r="EER209" s="534"/>
      <c r="EES209" s="534"/>
      <c r="EET209" s="534"/>
      <c r="EEU209" s="534"/>
      <c r="EEV209" s="534"/>
      <c r="EEW209" s="534"/>
      <c r="EEX209" s="534"/>
      <c r="EEY209" s="534"/>
      <c r="EEZ209" s="534"/>
      <c r="EFA209" s="534"/>
      <c r="EFB209" s="534"/>
      <c r="EFC209" s="534"/>
      <c r="EFD209" s="534"/>
      <c r="EFE209" s="534"/>
      <c r="EFF209" s="534"/>
      <c r="EFG209" s="534"/>
      <c r="EFH209" s="534"/>
      <c r="EFI209" s="534"/>
      <c r="EFJ209" s="534"/>
      <c r="EFK209" s="534"/>
      <c r="EFL209" s="534"/>
      <c r="EFM209" s="534"/>
      <c r="EFN209" s="534"/>
      <c r="EFO209" s="534"/>
      <c r="EFP209" s="534"/>
      <c r="EFQ209" s="534"/>
      <c r="EFR209" s="534"/>
      <c r="EFS209" s="534"/>
      <c r="EFT209" s="534"/>
      <c r="EFU209" s="534"/>
      <c r="EFV209" s="534"/>
      <c r="EFW209" s="534"/>
      <c r="EFX209" s="534"/>
      <c r="EFY209" s="534"/>
      <c r="EFZ209" s="534"/>
      <c r="EGA209" s="534"/>
      <c r="EGB209" s="534"/>
      <c r="EGC209" s="534"/>
      <c r="EGD209" s="534"/>
      <c r="EGE209" s="534"/>
      <c r="EGF209" s="534"/>
      <c r="EGG209" s="534"/>
      <c r="EGH209" s="534"/>
      <c r="EGI209" s="534"/>
      <c r="EGJ209" s="534"/>
      <c r="EGK209" s="534"/>
      <c r="EGL209" s="534"/>
      <c r="EGM209" s="534"/>
      <c r="EGN209" s="534"/>
      <c r="EGO209" s="534"/>
      <c r="EGP209" s="534"/>
      <c r="EGQ209" s="534"/>
      <c r="EGR209" s="534"/>
      <c r="EGS209" s="534"/>
      <c r="EGT209" s="534"/>
      <c r="EGU209" s="534"/>
      <c r="EGV209" s="534"/>
      <c r="EGW209" s="534"/>
      <c r="EGX209" s="534"/>
      <c r="EGY209" s="534"/>
      <c r="EGZ209" s="534"/>
      <c r="EHA209" s="534"/>
      <c r="EHB209" s="534"/>
      <c r="EHC209" s="534"/>
      <c r="EHD209" s="534"/>
      <c r="EHE209" s="534"/>
      <c r="EHF209" s="534"/>
      <c r="EHG209" s="534"/>
      <c r="EHH209" s="534"/>
      <c r="EHI209" s="534"/>
      <c r="EHJ209" s="534"/>
      <c r="EHK209" s="534"/>
      <c r="EHL209" s="534"/>
      <c r="EHM209" s="534"/>
      <c r="EHN209" s="534"/>
      <c r="EHO209" s="534"/>
      <c r="EHP209" s="534"/>
      <c r="EHQ209" s="534"/>
      <c r="EHR209" s="534"/>
      <c r="EHS209" s="534"/>
      <c r="EHT209" s="534"/>
      <c r="EHU209" s="534"/>
      <c r="EHV209" s="534"/>
      <c r="EHW209" s="534"/>
      <c r="EHX209" s="534"/>
      <c r="EHY209" s="534"/>
      <c r="EHZ209" s="534"/>
      <c r="EIA209" s="534"/>
      <c r="EIB209" s="534"/>
      <c r="EIC209" s="534"/>
      <c r="EID209" s="534"/>
      <c r="EIE209" s="534"/>
      <c r="EIF209" s="534"/>
      <c r="EIG209" s="534"/>
      <c r="EIH209" s="534"/>
      <c r="EII209" s="534"/>
      <c r="EIJ209" s="534"/>
      <c r="EIK209" s="534"/>
      <c r="EIL209" s="534"/>
      <c r="EIM209" s="534"/>
      <c r="EIN209" s="534"/>
      <c r="EIO209" s="534"/>
      <c r="EIP209" s="534"/>
      <c r="EIQ209" s="534"/>
      <c r="EIR209" s="534"/>
      <c r="EIS209" s="534"/>
      <c r="EIT209" s="534"/>
      <c r="EIU209" s="534"/>
      <c r="EIV209" s="534"/>
      <c r="EIW209" s="534"/>
      <c r="EIX209" s="534"/>
      <c r="EIY209" s="534"/>
      <c r="EIZ209" s="534"/>
      <c r="EJA209" s="534"/>
      <c r="EJB209" s="534"/>
      <c r="EJC209" s="534"/>
      <c r="EJD209" s="534"/>
      <c r="EJE209" s="534"/>
      <c r="EJF209" s="534"/>
      <c r="EJG209" s="534"/>
      <c r="EJH209" s="534"/>
      <c r="EJI209" s="534"/>
      <c r="EJJ209" s="534"/>
      <c r="EJK209" s="534"/>
      <c r="EJL209" s="534"/>
      <c r="EJM209" s="534"/>
      <c r="EJN209" s="534"/>
      <c r="EJO209" s="534"/>
      <c r="EJP209" s="534"/>
      <c r="EJQ209" s="534"/>
      <c r="EJR209" s="534"/>
      <c r="EJS209" s="534"/>
      <c r="EJT209" s="534"/>
      <c r="EJU209" s="534"/>
      <c r="EJV209" s="534"/>
      <c r="EJW209" s="534"/>
      <c r="EJX209" s="534"/>
      <c r="EJY209" s="534"/>
      <c r="EJZ209" s="534"/>
      <c r="EKA209" s="534"/>
      <c r="EKB209" s="534"/>
      <c r="EKC209" s="534"/>
      <c r="EKD209" s="534"/>
      <c r="EKE209" s="534"/>
      <c r="EKF209" s="534"/>
      <c r="EKG209" s="534"/>
      <c r="EKH209" s="534"/>
      <c r="EKI209" s="534"/>
      <c r="EKJ209" s="534"/>
      <c r="EKK209" s="534"/>
      <c r="EKL209" s="534"/>
      <c r="EKM209" s="534"/>
      <c r="EKN209" s="534"/>
      <c r="EKO209" s="534"/>
      <c r="EKP209" s="534"/>
      <c r="EKQ209" s="534"/>
      <c r="EKR209" s="534"/>
      <c r="EKS209" s="534"/>
      <c r="EKT209" s="534"/>
      <c r="EKU209" s="534"/>
      <c r="EKV209" s="534"/>
      <c r="EKW209" s="534"/>
      <c r="EKX209" s="534"/>
      <c r="EKY209" s="534"/>
      <c r="EKZ209" s="534"/>
      <c r="ELA209" s="534"/>
      <c r="ELB209" s="534"/>
      <c r="ELC209" s="534"/>
      <c r="ELD209" s="534"/>
      <c r="ELE209" s="534"/>
      <c r="ELF209" s="534"/>
      <c r="ELG209" s="534"/>
      <c r="ELH209" s="534"/>
      <c r="ELI209" s="534"/>
      <c r="ELJ209" s="534"/>
      <c r="ELK209" s="534"/>
      <c r="ELL209" s="534"/>
      <c r="ELM209" s="534"/>
      <c r="ELN209" s="534"/>
      <c r="ELO209" s="534"/>
      <c r="ELP209" s="534"/>
      <c r="ELQ209" s="534"/>
      <c r="ELR209" s="534"/>
      <c r="ELS209" s="534"/>
      <c r="ELT209" s="534"/>
      <c r="ELU209" s="534"/>
      <c r="ELV209" s="534"/>
      <c r="ELW209" s="534"/>
      <c r="ELX209" s="534"/>
      <c r="ELY209" s="534"/>
      <c r="ELZ209" s="534"/>
      <c r="EMA209" s="534"/>
      <c r="EMB209" s="534"/>
      <c r="EMC209" s="534"/>
      <c r="EMD209" s="534"/>
      <c r="EME209" s="534"/>
      <c r="EMF209" s="534"/>
      <c r="EMG209" s="534"/>
      <c r="EMH209" s="534"/>
      <c r="EMI209" s="534"/>
      <c r="EMJ209" s="534"/>
      <c r="EMK209" s="534"/>
      <c r="EML209" s="534"/>
      <c r="EMM209" s="534"/>
      <c r="EMN209" s="534"/>
      <c r="EMO209" s="534"/>
      <c r="EMP209" s="534"/>
      <c r="EMQ209" s="534"/>
      <c r="EMR209" s="534"/>
      <c r="EMS209" s="534"/>
      <c r="EMT209" s="534"/>
      <c r="EMU209" s="534"/>
      <c r="EMV209" s="534"/>
      <c r="EMW209" s="534"/>
      <c r="EMX209" s="534"/>
      <c r="EMY209" s="534"/>
      <c r="EMZ209" s="534"/>
      <c r="ENA209" s="534"/>
      <c r="ENB209" s="534"/>
      <c r="ENC209" s="534"/>
      <c r="END209" s="534"/>
      <c r="ENE209" s="534"/>
      <c r="ENF209" s="534"/>
      <c r="ENG209" s="534"/>
      <c r="ENH209" s="534"/>
      <c r="ENI209" s="534"/>
      <c r="ENJ209" s="534"/>
      <c r="ENK209" s="534"/>
      <c r="ENL209" s="534"/>
      <c r="ENM209" s="534"/>
      <c r="ENN209" s="534"/>
      <c r="ENO209" s="534"/>
      <c r="ENP209" s="534"/>
      <c r="ENQ209" s="534"/>
      <c r="ENR209" s="534"/>
      <c r="ENS209" s="534"/>
      <c r="ENT209" s="534"/>
      <c r="ENU209" s="534"/>
      <c r="ENV209" s="534"/>
      <c r="ENW209" s="534"/>
      <c r="ENX209" s="534"/>
      <c r="ENY209" s="534"/>
      <c r="ENZ209" s="534"/>
      <c r="EOA209" s="534"/>
      <c r="EOB209" s="534"/>
      <c r="EOC209" s="534"/>
      <c r="EOD209" s="534"/>
      <c r="EOE209" s="534"/>
      <c r="EOF209" s="534"/>
      <c r="EOG209" s="534"/>
      <c r="EOH209" s="534"/>
      <c r="EOI209" s="534"/>
      <c r="EOJ209" s="534"/>
      <c r="EOK209" s="534"/>
      <c r="EOL209" s="534"/>
      <c r="EOM209" s="534"/>
      <c r="EON209" s="534"/>
      <c r="EOO209" s="534"/>
      <c r="EOP209" s="534"/>
      <c r="EOQ209" s="534"/>
      <c r="EOR209" s="534"/>
      <c r="EOS209" s="534"/>
      <c r="EOT209" s="534"/>
      <c r="EOU209" s="534"/>
      <c r="EOV209" s="534"/>
      <c r="EOW209" s="534"/>
      <c r="EOX209" s="534"/>
      <c r="EOY209" s="534"/>
      <c r="EOZ209" s="534"/>
      <c r="EPA209" s="534"/>
      <c r="EPB209" s="534"/>
      <c r="EPC209" s="534"/>
      <c r="EPD209" s="534"/>
      <c r="EPE209" s="534"/>
      <c r="EPF209" s="534"/>
      <c r="EPG209" s="534"/>
      <c r="EPH209" s="534"/>
      <c r="EPI209" s="534"/>
      <c r="EPJ209" s="534"/>
      <c r="EPK209" s="534"/>
      <c r="EPL209" s="534"/>
      <c r="EPM209" s="534"/>
      <c r="EPN209" s="534"/>
      <c r="EPO209" s="534"/>
      <c r="EPP209" s="534"/>
      <c r="EPQ209" s="534"/>
      <c r="EPR209" s="534"/>
      <c r="EPS209" s="534"/>
      <c r="EPT209" s="534"/>
      <c r="EPU209" s="534"/>
      <c r="EPV209" s="534"/>
      <c r="EPW209" s="534"/>
      <c r="EPX209" s="534"/>
      <c r="EPY209" s="534"/>
      <c r="EPZ209" s="534"/>
      <c r="EQA209" s="534"/>
      <c r="EQB209" s="534"/>
      <c r="EQC209" s="534"/>
      <c r="EQD209" s="534"/>
      <c r="EQE209" s="534"/>
      <c r="EQF209" s="534"/>
      <c r="EQG209" s="534"/>
      <c r="EQH209" s="534"/>
      <c r="EQI209" s="534"/>
      <c r="EQJ209" s="534"/>
      <c r="EQK209" s="534"/>
      <c r="EQL209" s="534"/>
      <c r="EQM209" s="534"/>
      <c r="EQN209" s="534"/>
      <c r="EQO209" s="534"/>
      <c r="EQP209" s="534"/>
      <c r="EQQ209" s="534"/>
      <c r="EQR209" s="534"/>
      <c r="EQS209" s="534"/>
      <c r="EQT209" s="534"/>
      <c r="EQU209" s="534"/>
      <c r="EQV209" s="534"/>
      <c r="EQW209" s="534"/>
      <c r="EQX209" s="534"/>
      <c r="EQY209" s="534"/>
      <c r="EQZ209" s="534"/>
      <c r="ERA209" s="534"/>
      <c r="ERB209" s="534"/>
      <c r="ERC209" s="534"/>
      <c r="ERD209" s="534"/>
      <c r="ERE209" s="534"/>
      <c r="ERF209" s="534"/>
      <c r="ERG209" s="534"/>
      <c r="ERH209" s="534"/>
      <c r="ERI209" s="534"/>
      <c r="ERJ209" s="534"/>
      <c r="ERK209" s="534"/>
      <c r="ERL209" s="534"/>
      <c r="ERM209" s="534"/>
      <c r="ERN209" s="534"/>
      <c r="ERO209" s="534"/>
      <c r="ERP209" s="534"/>
      <c r="ERQ209" s="534"/>
      <c r="ERR209" s="534"/>
      <c r="ERS209" s="534"/>
      <c r="ERT209" s="534"/>
      <c r="ERU209" s="534"/>
      <c r="ERV209" s="534"/>
      <c r="ERW209" s="534"/>
      <c r="ERX209" s="534"/>
      <c r="ERY209" s="534"/>
      <c r="ERZ209" s="534"/>
      <c r="ESA209" s="534"/>
      <c r="ESB209" s="534"/>
      <c r="ESC209" s="534"/>
      <c r="ESD209" s="534"/>
      <c r="ESE209" s="534"/>
      <c r="ESF209" s="534"/>
      <c r="ESG209" s="534"/>
      <c r="ESH209" s="534"/>
      <c r="ESI209" s="534"/>
      <c r="ESJ209" s="534"/>
      <c r="ESK209" s="534"/>
      <c r="ESL209" s="534"/>
      <c r="ESM209" s="534"/>
      <c r="ESN209" s="534"/>
      <c r="ESO209" s="534"/>
      <c r="ESP209" s="534"/>
      <c r="ESQ209" s="534"/>
      <c r="ESR209" s="534"/>
      <c r="ESS209" s="534"/>
      <c r="EST209" s="534"/>
      <c r="ESU209" s="534"/>
      <c r="ESV209" s="534"/>
      <c r="ESW209" s="534"/>
      <c r="ESX209" s="534"/>
      <c r="ESY209" s="534"/>
      <c r="ESZ209" s="534"/>
      <c r="ETA209" s="534"/>
      <c r="ETB209" s="534"/>
      <c r="ETC209" s="534"/>
      <c r="ETD209" s="534"/>
      <c r="ETE209" s="534"/>
      <c r="ETF209" s="534"/>
      <c r="ETG209" s="534"/>
      <c r="ETH209" s="534"/>
      <c r="ETI209" s="534"/>
      <c r="ETJ209" s="534"/>
      <c r="ETK209" s="534"/>
      <c r="ETL209" s="534"/>
      <c r="ETM209" s="534"/>
      <c r="ETN209" s="534"/>
      <c r="ETO209" s="534"/>
      <c r="ETP209" s="534"/>
      <c r="ETQ209" s="534"/>
      <c r="ETR209" s="534"/>
      <c r="ETS209" s="534"/>
      <c r="ETT209" s="534"/>
      <c r="ETU209" s="534"/>
      <c r="ETV209" s="534"/>
      <c r="ETW209" s="534"/>
      <c r="ETX209" s="534"/>
      <c r="ETY209" s="534"/>
      <c r="ETZ209" s="534"/>
      <c r="EUA209" s="534"/>
      <c r="EUB209" s="534"/>
      <c r="EUC209" s="534"/>
      <c r="EUD209" s="534"/>
      <c r="EUE209" s="534"/>
      <c r="EUF209" s="534"/>
      <c r="EUG209" s="534"/>
      <c r="EUH209" s="534"/>
      <c r="EUI209" s="534"/>
      <c r="EUJ209" s="534"/>
      <c r="EUK209" s="534"/>
      <c r="EUL209" s="534"/>
      <c r="EUM209" s="534"/>
      <c r="EUN209" s="534"/>
      <c r="EUO209" s="534"/>
      <c r="EUP209" s="534"/>
      <c r="EUQ209" s="534"/>
      <c r="EUR209" s="534"/>
      <c r="EUS209" s="534"/>
      <c r="EUT209" s="534"/>
      <c r="EUU209" s="534"/>
      <c r="EUV209" s="534"/>
      <c r="EUW209" s="534"/>
      <c r="EUX209" s="534"/>
      <c r="EUY209" s="534"/>
      <c r="EUZ209" s="534"/>
      <c r="EVA209" s="534"/>
      <c r="EVB209" s="534"/>
      <c r="EVC209" s="534"/>
      <c r="EVD209" s="534"/>
      <c r="EVE209" s="534"/>
      <c r="EVF209" s="534"/>
      <c r="EVG209" s="534"/>
      <c r="EVH209" s="534"/>
      <c r="EVI209" s="534"/>
      <c r="EVJ209" s="534"/>
      <c r="EVK209" s="534"/>
      <c r="EVL209" s="534"/>
      <c r="EVM209" s="534"/>
      <c r="EVN209" s="534"/>
      <c r="EVO209" s="534"/>
      <c r="EVP209" s="534"/>
      <c r="EVQ209" s="534"/>
      <c r="EVR209" s="534"/>
      <c r="EVS209" s="534"/>
      <c r="EVT209" s="534"/>
      <c r="EVU209" s="534"/>
      <c r="EVV209" s="534"/>
      <c r="EVW209" s="534"/>
      <c r="EVX209" s="534"/>
      <c r="EVY209" s="534"/>
      <c r="EVZ209" s="534"/>
      <c r="EWA209" s="534"/>
      <c r="EWB209" s="534"/>
      <c r="EWC209" s="534"/>
      <c r="EWD209" s="534"/>
      <c r="EWE209" s="534"/>
      <c r="EWF209" s="534"/>
      <c r="EWG209" s="534"/>
      <c r="EWH209" s="534"/>
      <c r="EWI209" s="534"/>
      <c r="EWJ209" s="534"/>
      <c r="EWK209" s="534"/>
      <c r="EWL209" s="534"/>
      <c r="EWM209" s="534"/>
      <c r="EWN209" s="534"/>
      <c r="EWO209" s="534"/>
      <c r="EWP209" s="534"/>
      <c r="EWQ209" s="534"/>
      <c r="EWR209" s="534"/>
      <c r="EWS209" s="534"/>
      <c r="EWT209" s="534"/>
      <c r="EWU209" s="534"/>
      <c r="EWV209" s="534"/>
      <c r="EWW209" s="534"/>
      <c r="EWX209" s="534"/>
      <c r="EWY209" s="534"/>
      <c r="EWZ209" s="534"/>
      <c r="EXA209" s="534"/>
      <c r="EXB209" s="534"/>
      <c r="EXC209" s="534"/>
      <c r="EXD209" s="534"/>
      <c r="EXE209" s="534"/>
      <c r="EXF209" s="534"/>
      <c r="EXG209" s="534"/>
      <c r="EXH209" s="534"/>
      <c r="EXI209" s="534"/>
      <c r="EXJ209" s="534"/>
      <c r="EXK209" s="534"/>
      <c r="EXL209" s="534"/>
      <c r="EXM209" s="534"/>
      <c r="EXN209" s="534"/>
      <c r="EXO209" s="534"/>
      <c r="EXP209" s="534"/>
      <c r="EXQ209" s="534"/>
      <c r="EXR209" s="534"/>
      <c r="EXS209" s="534"/>
      <c r="EXT209" s="534"/>
      <c r="EXU209" s="534"/>
      <c r="EXV209" s="534"/>
      <c r="EXW209" s="534"/>
      <c r="EXX209" s="534"/>
      <c r="EXY209" s="534"/>
      <c r="EXZ209" s="534"/>
      <c r="EYA209" s="534"/>
      <c r="EYB209" s="534"/>
      <c r="EYC209" s="534"/>
      <c r="EYD209" s="534"/>
      <c r="EYE209" s="534"/>
      <c r="EYF209" s="534"/>
      <c r="EYG209" s="534"/>
      <c r="EYH209" s="534"/>
      <c r="EYI209" s="534"/>
      <c r="EYJ209" s="534"/>
      <c r="EYK209" s="534"/>
      <c r="EYL209" s="534"/>
      <c r="EYM209" s="534"/>
      <c r="EYN209" s="534"/>
      <c r="EYO209" s="534"/>
      <c r="EYP209" s="534"/>
      <c r="EYQ209" s="534"/>
      <c r="EYR209" s="534"/>
      <c r="EYS209" s="534"/>
      <c r="EYT209" s="534"/>
      <c r="EYU209" s="534"/>
      <c r="EYV209" s="534"/>
      <c r="EYW209" s="534"/>
      <c r="EYX209" s="534"/>
      <c r="EYY209" s="534"/>
      <c r="EYZ209" s="534"/>
      <c r="EZA209" s="534"/>
      <c r="EZB209" s="534"/>
      <c r="EZC209" s="534"/>
      <c r="EZD209" s="534"/>
      <c r="EZE209" s="534"/>
      <c r="EZF209" s="534"/>
      <c r="EZG209" s="534"/>
      <c r="EZH209" s="534"/>
      <c r="EZI209" s="534"/>
      <c r="EZJ209" s="534"/>
      <c r="EZK209" s="534"/>
      <c r="EZL209" s="534"/>
      <c r="EZM209" s="534"/>
      <c r="EZN209" s="534"/>
      <c r="EZO209" s="534"/>
      <c r="EZP209" s="534"/>
      <c r="EZQ209" s="534"/>
      <c r="EZR209" s="534"/>
      <c r="EZS209" s="534"/>
      <c r="EZT209" s="534"/>
      <c r="EZU209" s="534"/>
      <c r="EZV209" s="534"/>
      <c r="EZW209" s="534"/>
      <c r="EZX209" s="534"/>
      <c r="EZY209" s="534"/>
      <c r="EZZ209" s="534"/>
      <c r="FAA209" s="534"/>
      <c r="FAB209" s="534"/>
      <c r="FAC209" s="534"/>
      <c r="FAD209" s="534"/>
      <c r="FAE209" s="534"/>
      <c r="FAF209" s="534"/>
      <c r="FAG209" s="534"/>
      <c r="FAH209" s="534"/>
      <c r="FAI209" s="534"/>
      <c r="FAJ209" s="534"/>
      <c r="FAK209" s="534"/>
      <c r="FAL209" s="534"/>
      <c r="FAM209" s="534"/>
      <c r="FAN209" s="534"/>
      <c r="FAO209" s="534"/>
      <c r="FAP209" s="534"/>
      <c r="FAQ209" s="534"/>
      <c r="FAR209" s="534"/>
      <c r="FAS209" s="534"/>
      <c r="FAT209" s="534"/>
      <c r="FAU209" s="534"/>
      <c r="FAV209" s="534"/>
      <c r="FAW209" s="534"/>
      <c r="FAX209" s="534"/>
      <c r="FAY209" s="534"/>
      <c r="FAZ209" s="534"/>
      <c r="FBA209" s="534"/>
      <c r="FBB209" s="534"/>
      <c r="FBC209" s="534"/>
      <c r="FBD209" s="534"/>
      <c r="FBE209" s="534"/>
      <c r="FBF209" s="534"/>
      <c r="FBG209" s="534"/>
      <c r="FBH209" s="534"/>
      <c r="FBI209" s="534"/>
      <c r="FBJ209" s="534"/>
      <c r="FBK209" s="534"/>
      <c r="FBL209" s="534"/>
      <c r="FBM209" s="534"/>
      <c r="FBN209" s="534"/>
      <c r="FBO209" s="534"/>
      <c r="FBP209" s="534"/>
      <c r="FBQ209" s="534"/>
      <c r="FBR209" s="534"/>
      <c r="FBS209" s="534"/>
      <c r="FBT209" s="534"/>
      <c r="FBU209" s="534"/>
      <c r="FBV209" s="534"/>
      <c r="FBW209" s="534"/>
      <c r="FBX209" s="534"/>
      <c r="FBY209" s="534"/>
      <c r="FBZ209" s="534"/>
      <c r="FCA209" s="534"/>
      <c r="FCB209" s="534"/>
      <c r="FCC209" s="534"/>
      <c r="FCD209" s="534"/>
      <c r="FCE209" s="534"/>
      <c r="FCF209" s="534"/>
      <c r="FCG209" s="534"/>
      <c r="FCH209" s="534"/>
      <c r="FCI209" s="534"/>
      <c r="FCJ209" s="534"/>
      <c r="FCK209" s="534"/>
      <c r="FCL209" s="534"/>
      <c r="FCM209" s="534"/>
      <c r="FCN209" s="534"/>
      <c r="FCO209" s="534"/>
      <c r="FCP209" s="534"/>
      <c r="FCQ209" s="534"/>
      <c r="FCR209" s="534"/>
      <c r="FCS209" s="534"/>
      <c r="FCT209" s="534"/>
      <c r="FCU209" s="534"/>
      <c r="FCV209" s="534"/>
      <c r="FCW209" s="534"/>
      <c r="FCX209" s="534"/>
      <c r="FCY209" s="534"/>
      <c r="FCZ209" s="534"/>
      <c r="FDA209" s="534"/>
      <c r="FDB209" s="534"/>
      <c r="FDC209" s="534"/>
      <c r="FDD209" s="534"/>
      <c r="FDE209" s="534"/>
      <c r="FDF209" s="534"/>
      <c r="FDG209" s="534"/>
      <c r="FDH209" s="534"/>
      <c r="FDI209" s="534"/>
      <c r="FDJ209" s="534"/>
      <c r="FDK209" s="534"/>
      <c r="FDL209" s="534"/>
      <c r="FDM209" s="534"/>
      <c r="FDN209" s="534"/>
      <c r="FDO209" s="534"/>
      <c r="FDP209" s="534"/>
      <c r="FDQ209" s="534"/>
      <c r="FDR209" s="534"/>
      <c r="FDS209" s="534"/>
      <c r="FDT209" s="534"/>
      <c r="FDU209" s="534"/>
      <c r="FDV209" s="534"/>
      <c r="FDW209" s="534"/>
      <c r="FDX209" s="534"/>
      <c r="FDY209" s="534"/>
      <c r="FDZ209" s="534"/>
      <c r="FEA209" s="534"/>
      <c r="FEB209" s="534"/>
      <c r="FEC209" s="534"/>
      <c r="FED209" s="534"/>
      <c r="FEE209" s="534"/>
      <c r="FEF209" s="534"/>
      <c r="FEG209" s="534"/>
      <c r="FEH209" s="534"/>
      <c r="FEI209" s="534"/>
      <c r="FEJ209" s="534"/>
      <c r="FEK209" s="534"/>
      <c r="FEL209" s="534"/>
      <c r="FEM209" s="534"/>
      <c r="FEN209" s="534"/>
      <c r="FEO209" s="534"/>
      <c r="FEP209" s="534"/>
      <c r="FEQ209" s="534"/>
      <c r="FER209" s="534"/>
      <c r="FES209" s="534"/>
      <c r="FET209" s="534"/>
      <c r="FEU209" s="534"/>
      <c r="FEV209" s="534"/>
      <c r="FEW209" s="534"/>
      <c r="FEX209" s="534"/>
      <c r="FEY209" s="534"/>
      <c r="FEZ209" s="534"/>
      <c r="FFA209" s="534"/>
      <c r="FFB209" s="534"/>
      <c r="FFC209" s="534"/>
      <c r="FFD209" s="534"/>
      <c r="FFE209" s="534"/>
      <c r="FFF209" s="534"/>
      <c r="FFG209" s="534"/>
      <c r="FFH209" s="534"/>
      <c r="FFI209" s="534"/>
      <c r="FFJ209" s="534"/>
      <c r="FFK209" s="534"/>
      <c r="FFL209" s="534"/>
      <c r="FFM209" s="534"/>
      <c r="FFN209" s="534"/>
      <c r="FFO209" s="534"/>
      <c r="FFP209" s="534"/>
      <c r="FFQ209" s="534"/>
      <c r="FFR209" s="534"/>
      <c r="FFS209" s="534"/>
      <c r="FFT209" s="534"/>
      <c r="FFU209" s="534"/>
      <c r="FFV209" s="534"/>
      <c r="FFW209" s="534"/>
      <c r="FFX209" s="534"/>
      <c r="FFY209" s="534"/>
      <c r="FFZ209" s="534"/>
      <c r="FGA209" s="534"/>
      <c r="FGB209" s="534"/>
      <c r="FGC209" s="534"/>
      <c r="FGD209" s="534"/>
      <c r="FGE209" s="534"/>
      <c r="FGF209" s="534"/>
      <c r="FGG209" s="534"/>
      <c r="FGH209" s="534"/>
      <c r="FGI209" s="534"/>
      <c r="FGJ209" s="534"/>
      <c r="FGK209" s="534"/>
      <c r="FGL209" s="534"/>
      <c r="FGM209" s="534"/>
      <c r="FGN209" s="534"/>
      <c r="FGO209" s="534"/>
      <c r="FGP209" s="534"/>
      <c r="FGQ209" s="534"/>
      <c r="FGR209" s="534"/>
      <c r="FGS209" s="534"/>
      <c r="FGT209" s="534"/>
      <c r="FGU209" s="534"/>
      <c r="FGV209" s="534"/>
      <c r="FGW209" s="534"/>
      <c r="FGX209" s="534"/>
      <c r="FGY209" s="534"/>
      <c r="FGZ209" s="534"/>
      <c r="FHA209" s="534"/>
      <c r="FHB209" s="534"/>
      <c r="FHC209" s="534"/>
      <c r="FHD209" s="534"/>
      <c r="FHE209" s="534"/>
      <c r="FHF209" s="534"/>
      <c r="FHG209" s="534"/>
      <c r="FHH209" s="534"/>
      <c r="FHI209" s="534"/>
      <c r="FHJ209" s="534"/>
      <c r="FHK209" s="534"/>
      <c r="FHL209" s="534"/>
      <c r="FHM209" s="534"/>
      <c r="FHN209" s="534"/>
      <c r="FHO209" s="534"/>
      <c r="FHP209" s="534"/>
      <c r="FHQ209" s="534"/>
      <c r="FHR209" s="534"/>
      <c r="FHS209" s="534"/>
      <c r="FHT209" s="534"/>
      <c r="FHU209" s="534"/>
      <c r="FHV209" s="534"/>
      <c r="FHW209" s="534"/>
      <c r="FHX209" s="534"/>
      <c r="FHY209" s="534"/>
      <c r="FHZ209" s="534"/>
      <c r="FIA209" s="534"/>
      <c r="FIB209" s="534"/>
      <c r="FIC209" s="534"/>
      <c r="FID209" s="534"/>
      <c r="FIE209" s="534"/>
      <c r="FIF209" s="534"/>
      <c r="FIG209" s="534"/>
      <c r="FIH209" s="534"/>
      <c r="FII209" s="534"/>
      <c r="FIJ209" s="534"/>
      <c r="FIK209" s="534"/>
      <c r="FIL209" s="534"/>
      <c r="FIM209" s="534"/>
      <c r="FIN209" s="534"/>
      <c r="FIO209" s="534"/>
      <c r="FIP209" s="534"/>
      <c r="FIQ209" s="534"/>
      <c r="FIR209" s="534"/>
      <c r="FIS209" s="534"/>
      <c r="FIT209" s="534"/>
      <c r="FIU209" s="534"/>
      <c r="FIV209" s="534"/>
      <c r="FIW209" s="534"/>
      <c r="FIX209" s="534"/>
      <c r="FIY209" s="534"/>
      <c r="FIZ209" s="534"/>
      <c r="FJA209" s="534"/>
      <c r="FJB209" s="534"/>
      <c r="FJC209" s="534"/>
      <c r="FJD209" s="534"/>
      <c r="FJE209" s="534"/>
      <c r="FJF209" s="534"/>
      <c r="FJG209" s="534"/>
      <c r="FJH209" s="534"/>
      <c r="FJI209" s="534"/>
      <c r="FJJ209" s="534"/>
      <c r="FJK209" s="534"/>
      <c r="FJL209" s="534"/>
      <c r="FJM209" s="534"/>
      <c r="FJN209" s="534"/>
      <c r="FJO209" s="534"/>
      <c r="FJP209" s="534"/>
      <c r="FJQ209" s="534"/>
      <c r="FJR209" s="534"/>
      <c r="FJS209" s="534"/>
      <c r="FJT209" s="534"/>
      <c r="FJU209" s="534"/>
      <c r="FJV209" s="534"/>
      <c r="FJW209" s="534"/>
      <c r="FJX209" s="534"/>
      <c r="FJY209" s="534"/>
      <c r="FJZ209" s="534"/>
      <c r="FKA209" s="534"/>
      <c r="FKB209" s="534"/>
      <c r="FKC209" s="534"/>
      <c r="FKD209" s="534"/>
      <c r="FKE209" s="534"/>
      <c r="FKF209" s="534"/>
      <c r="FKG209" s="534"/>
      <c r="FKH209" s="534"/>
      <c r="FKI209" s="534"/>
      <c r="FKJ209" s="534"/>
      <c r="FKK209" s="534"/>
      <c r="FKL209" s="534"/>
      <c r="FKM209" s="534"/>
      <c r="FKN209" s="534"/>
      <c r="FKO209" s="534"/>
      <c r="FKP209" s="534"/>
      <c r="FKQ209" s="534"/>
      <c r="FKR209" s="534"/>
      <c r="FKS209" s="534"/>
      <c r="FKT209" s="534"/>
      <c r="FKU209" s="534"/>
      <c r="FKV209" s="534"/>
      <c r="FKW209" s="534"/>
      <c r="FKX209" s="534"/>
      <c r="FKY209" s="534"/>
      <c r="FKZ209" s="534"/>
      <c r="FLA209" s="534"/>
      <c r="FLB209" s="534"/>
      <c r="FLC209" s="534"/>
      <c r="FLD209" s="534"/>
      <c r="FLE209" s="534"/>
      <c r="FLF209" s="534"/>
      <c r="FLG209" s="534"/>
      <c r="FLH209" s="534"/>
      <c r="FLI209" s="534"/>
      <c r="FLJ209" s="534"/>
      <c r="FLK209" s="534"/>
      <c r="FLL209" s="534"/>
      <c r="FLM209" s="534"/>
      <c r="FLN209" s="534"/>
      <c r="FLO209" s="534"/>
      <c r="FLP209" s="534"/>
      <c r="FLQ209" s="534"/>
      <c r="FLR209" s="534"/>
      <c r="FLS209" s="534"/>
      <c r="FLT209" s="534"/>
      <c r="FLU209" s="534"/>
      <c r="FLV209" s="534"/>
      <c r="FLW209" s="534"/>
      <c r="FLX209" s="534"/>
      <c r="FLY209" s="534"/>
      <c r="FLZ209" s="534"/>
      <c r="FMA209" s="534"/>
      <c r="FMB209" s="534"/>
      <c r="FMC209" s="534"/>
      <c r="FMD209" s="534"/>
      <c r="FME209" s="534"/>
      <c r="FMF209" s="534"/>
      <c r="FMG209" s="534"/>
      <c r="FMH209" s="534"/>
      <c r="FMI209" s="534"/>
      <c r="FMJ209" s="534"/>
      <c r="FMK209" s="534"/>
      <c r="FML209" s="534"/>
      <c r="FMM209" s="534"/>
      <c r="FMN209" s="534"/>
      <c r="FMO209" s="534"/>
      <c r="FMP209" s="534"/>
      <c r="FMQ209" s="534"/>
      <c r="FMR209" s="534"/>
      <c r="FMS209" s="534"/>
      <c r="FMT209" s="534"/>
      <c r="FMU209" s="534"/>
      <c r="FMV209" s="534"/>
      <c r="FMW209" s="534"/>
      <c r="FMX209" s="534"/>
      <c r="FMY209" s="534"/>
      <c r="FMZ209" s="534"/>
      <c r="FNA209" s="534"/>
      <c r="FNB209" s="534"/>
      <c r="FNC209" s="534"/>
      <c r="FND209" s="534"/>
      <c r="FNE209" s="534"/>
      <c r="FNF209" s="534"/>
      <c r="FNG209" s="534"/>
      <c r="FNH209" s="534"/>
      <c r="FNI209" s="534"/>
      <c r="FNJ209" s="534"/>
      <c r="FNK209" s="534"/>
      <c r="FNL209" s="534"/>
      <c r="FNM209" s="534"/>
      <c r="FNN209" s="534"/>
      <c r="FNO209" s="534"/>
      <c r="FNP209" s="534"/>
      <c r="FNQ209" s="534"/>
      <c r="FNR209" s="534"/>
      <c r="FNS209" s="534"/>
      <c r="FNT209" s="534"/>
      <c r="FNU209" s="534"/>
      <c r="FNV209" s="534"/>
      <c r="FNW209" s="534"/>
      <c r="FNX209" s="534"/>
      <c r="FNY209" s="534"/>
      <c r="FNZ209" s="534"/>
      <c r="FOA209" s="534"/>
      <c r="FOB209" s="534"/>
      <c r="FOC209" s="534"/>
      <c r="FOD209" s="534"/>
      <c r="FOE209" s="534"/>
      <c r="FOF209" s="534"/>
      <c r="FOG209" s="534"/>
      <c r="FOH209" s="534"/>
      <c r="FOI209" s="534"/>
      <c r="FOJ209" s="534"/>
      <c r="FOK209" s="534"/>
      <c r="FOL209" s="534"/>
      <c r="FOM209" s="534"/>
      <c r="FON209" s="534"/>
      <c r="FOO209" s="534"/>
      <c r="FOP209" s="534"/>
      <c r="FOQ209" s="534"/>
      <c r="FOR209" s="534"/>
      <c r="FOS209" s="534"/>
      <c r="FOT209" s="534"/>
      <c r="FOU209" s="534"/>
      <c r="FOV209" s="534"/>
      <c r="FOW209" s="534"/>
      <c r="FOX209" s="534"/>
      <c r="FOY209" s="534"/>
      <c r="FOZ209" s="534"/>
      <c r="FPA209" s="534"/>
      <c r="FPB209" s="534"/>
      <c r="FPC209" s="534"/>
      <c r="FPD209" s="534"/>
      <c r="FPE209" s="534"/>
      <c r="FPF209" s="534"/>
      <c r="FPG209" s="534"/>
      <c r="FPH209" s="534"/>
      <c r="FPI209" s="534"/>
      <c r="FPJ209" s="534"/>
      <c r="FPK209" s="534"/>
      <c r="FPL209" s="534"/>
      <c r="FPM209" s="534"/>
      <c r="FPN209" s="534"/>
      <c r="FPO209" s="534"/>
      <c r="FPP209" s="534"/>
      <c r="FPQ209" s="534"/>
      <c r="FPR209" s="534"/>
      <c r="FPS209" s="534"/>
      <c r="FPT209" s="534"/>
      <c r="FPU209" s="534"/>
      <c r="FPV209" s="534"/>
      <c r="FPW209" s="534"/>
      <c r="FPX209" s="534"/>
      <c r="FPY209" s="534"/>
      <c r="FPZ209" s="534"/>
      <c r="FQA209" s="534"/>
      <c r="FQB209" s="534"/>
      <c r="FQC209" s="534"/>
      <c r="FQD209" s="534"/>
      <c r="FQE209" s="534"/>
      <c r="FQF209" s="534"/>
      <c r="FQG209" s="534"/>
      <c r="FQH209" s="534"/>
      <c r="FQI209" s="534"/>
      <c r="FQJ209" s="534"/>
      <c r="FQK209" s="534"/>
      <c r="FQL209" s="534"/>
      <c r="FQM209" s="534"/>
      <c r="FQN209" s="534"/>
      <c r="FQO209" s="534"/>
      <c r="FQP209" s="534"/>
      <c r="FQQ209" s="534"/>
      <c r="FQR209" s="534"/>
      <c r="FQS209" s="534"/>
      <c r="FQT209" s="534"/>
      <c r="FQU209" s="534"/>
      <c r="FQV209" s="534"/>
      <c r="FQW209" s="534"/>
      <c r="FQX209" s="534"/>
      <c r="FQY209" s="534"/>
      <c r="FQZ209" s="534"/>
      <c r="FRA209" s="534"/>
      <c r="FRB209" s="534"/>
      <c r="FRC209" s="534"/>
      <c r="FRD209" s="534"/>
      <c r="FRE209" s="534"/>
      <c r="FRF209" s="534"/>
      <c r="FRG209" s="534"/>
      <c r="FRH209" s="534"/>
      <c r="FRI209" s="534"/>
      <c r="FRJ209" s="534"/>
      <c r="FRK209" s="534"/>
      <c r="FRL209" s="534"/>
      <c r="FRM209" s="534"/>
      <c r="FRN209" s="534"/>
      <c r="FRO209" s="534"/>
      <c r="FRP209" s="534"/>
      <c r="FRQ209" s="534"/>
      <c r="FRR209" s="534"/>
      <c r="FRS209" s="534"/>
      <c r="FRT209" s="534"/>
      <c r="FRU209" s="534"/>
      <c r="FRV209" s="534"/>
      <c r="FRW209" s="534"/>
      <c r="FRX209" s="534"/>
      <c r="FRY209" s="534"/>
      <c r="FRZ209" s="534"/>
      <c r="FSA209" s="534"/>
      <c r="FSB209" s="534"/>
      <c r="FSC209" s="534"/>
      <c r="FSD209" s="534"/>
      <c r="FSE209" s="534"/>
      <c r="FSF209" s="534"/>
      <c r="FSG209" s="534"/>
      <c r="FSH209" s="534"/>
      <c r="FSI209" s="534"/>
      <c r="FSJ209" s="534"/>
      <c r="FSK209" s="534"/>
      <c r="FSL209" s="534"/>
      <c r="FSM209" s="534"/>
      <c r="FSN209" s="534"/>
      <c r="FSO209" s="534"/>
      <c r="FSP209" s="534"/>
      <c r="FSQ209" s="534"/>
      <c r="FSR209" s="534"/>
      <c r="FSS209" s="534"/>
      <c r="FST209" s="534"/>
      <c r="FSU209" s="534"/>
      <c r="FSV209" s="534"/>
      <c r="FSW209" s="534"/>
      <c r="FSX209" s="534"/>
      <c r="FSY209" s="534"/>
      <c r="FSZ209" s="534"/>
      <c r="FTA209" s="534"/>
      <c r="FTB209" s="534"/>
      <c r="FTC209" s="534"/>
      <c r="FTD209" s="534"/>
      <c r="FTE209" s="534"/>
      <c r="FTF209" s="534"/>
      <c r="FTG209" s="534"/>
      <c r="FTH209" s="534"/>
      <c r="FTI209" s="534"/>
      <c r="FTJ209" s="534"/>
      <c r="FTK209" s="534"/>
      <c r="FTL209" s="534"/>
      <c r="FTM209" s="534"/>
      <c r="FTN209" s="534"/>
      <c r="FTO209" s="534"/>
      <c r="FTP209" s="534"/>
      <c r="FTQ209" s="534"/>
      <c r="FTR209" s="534"/>
      <c r="FTS209" s="534"/>
      <c r="FTT209" s="534"/>
      <c r="FTU209" s="534"/>
      <c r="FTV209" s="534"/>
      <c r="FTW209" s="534"/>
      <c r="FTX209" s="534"/>
      <c r="FTY209" s="534"/>
      <c r="FTZ209" s="534"/>
      <c r="FUA209" s="534"/>
      <c r="FUB209" s="534"/>
      <c r="FUC209" s="534"/>
      <c r="FUD209" s="534"/>
      <c r="FUE209" s="534"/>
      <c r="FUF209" s="534"/>
      <c r="FUG209" s="534"/>
      <c r="FUH209" s="534"/>
      <c r="FUI209" s="534"/>
      <c r="FUJ209" s="534"/>
      <c r="FUK209" s="534"/>
      <c r="FUL209" s="534"/>
      <c r="FUM209" s="534"/>
      <c r="FUN209" s="534"/>
      <c r="FUO209" s="534"/>
      <c r="FUP209" s="534"/>
      <c r="FUQ209" s="534"/>
      <c r="FUR209" s="534"/>
      <c r="FUS209" s="534"/>
      <c r="FUT209" s="534"/>
      <c r="FUU209" s="534"/>
      <c r="FUV209" s="534"/>
      <c r="FUW209" s="534"/>
      <c r="FUX209" s="534"/>
      <c r="FUY209" s="534"/>
      <c r="FUZ209" s="534"/>
      <c r="FVA209" s="534"/>
      <c r="FVB209" s="534"/>
      <c r="FVC209" s="534"/>
      <c r="FVD209" s="534"/>
      <c r="FVE209" s="534"/>
      <c r="FVF209" s="534"/>
      <c r="FVG209" s="534"/>
      <c r="FVH209" s="534"/>
      <c r="FVI209" s="534"/>
      <c r="FVJ209" s="534"/>
      <c r="FVK209" s="534"/>
      <c r="FVL209" s="534"/>
      <c r="FVM209" s="534"/>
      <c r="FVN209" s="534"/>
      <c r="FVO209" s="534"/>
      <c r="FVP209" s="534"/>
      <c r="FVQ209" s="534"/>
      <c r="FVR209" s="534"/>
      <c r="FVS209" s="534"/>
      <c r="FVT209" s="534"/>
      <c r="FVU209" s="534"/>
      <c r="FVV209" s="534"/>
      <c r="FVW209" s="534"/>
      <c r="FVX209" s="534"/>
      <c r="FVY209" s="534"/>
      <c r="FVZ209" s="534"/>
      <c r="FWA209" s="534"/>
      <c r="FWB209" s="534"/>
      <c r="FWC209" s="534"/>
      <c r="FWD209" s="534"/>
      <c r="FWE209" s="534"/>
      <c r="FWF209" s="534"/>
      <c r="FWG209" s="534"/>
      <c r="FWH209" s="534"/>
      <c r="FWI209" s="534"/>
      <c r="FWJ209" s="534"/>
      <c r="FWK209" s="534"/>
      <c r="FWL209" s="534"/>
      <c r="FWM209" s="534"/>
      <c r="FWN209" s="534"/>
      <c r="FWO209" s="534"/>
      <c r="FWP209" s="534"/>
      <c r="FWQ209" s="534"/>
      <c r="FWR209" s="534"/>
      <c r="FWS209" s="534"/>
      <c r="FWT209" s="534"/>
      <c r="FWU209" s="534"/>
      <c r="FWV209" s="534"/>
      <c r="FWW209" s="534"/>
      <c r="FWX209" s="534"/>
      <c r="FWY209" s="534"/>
      <c r="FWZ209" s="534"/>
      <c r="FXA209" s="534"/>
      <c r="FXB209" s="534"/>
      <c r="FXC209" s="534"/>
      <c r="FXD209" s="534"/>
      <c r="FXE209" s="534"/>
      <c r="FXF209" s="534"/>
      <c r="FXG209" s="534"/>
      <c r="FXH209" s="534"/>
      <c r="FXI209" s="534"/>
      <c r="FXJ209" s="534"/>
      <c r="FXK209" s="534"/>
      <c r="FXL209" s="534"/>
      <c r="FXM209" s="534"/>
      <c r="FXN209" s="534"/>
      <c r="FXO209" s="534"/>
      <c r="FXP209" s="534"/>
      <c r="FXQ209" s="534"/>
      <c r="FXR209" s="534"/>
      <c r="FXS209" s="534"/>
      <c r="FXT209" s="534"/>
      <c r="FXU209" s="534"/>
      <c r="FXV209" s="534"/>
      <c r="FXW209" s="534"/>
      <c r="FXX209" s="534"/>
      <c r="FXY209" s="534"/>
      <c r="FXZ209" s="534"/>
      <c r="FYA209" s="534"/>
      <c r="FYB209" s="534"/>
      <c r="FYC209" s="534"/>
      <c r="FYD209" s="534"/>
      <c r="FYE209" s="534"/>
      <c r="FYF209" s="534"/>
      <c r="FYG209" s="534"/>
      <c r="FYH209" s="534"/>
      <c r="FYI209" s="534"/>
      <c r="FYJ209" s="534"/>
      <c r="FYK209" s="534"/>
      <c r="FYL209" s="534"/>
      <c r="FYM209" s="534"/>
      <c r="FYN209" s="534"/>
      <c r="FYO209" s="534"/>
      <c r="FYP209" s="534"/>
      <c r="FYQ209" s="534"/>
      <c r="FYR209" s="534"/>
      <c r="FYS209" s="534"/>
      <c r="FYT209" s="534"/>
      <c r="FYU209" s="534"/>
      <c r="FYV209" s="534"/>
      <c r="FYW209" s="534"/>
      <c r="FYX209" s="534"/>
      <c r="FYY209" s="534"/>
      <c r="FYZ209" s="534"/>
      <c r="FZA209" s="534"/>
      <c r="FZB209" s="534"/>
      <c r="FZC209" s="534"/>
      <c r="FZD209" s="534"/>
      <c r="FZE209" s="534"/>
      <c r="FZF209" s="534"/>
      <c r="FZG209" s="534"/>
      <c r="FZH209" s="534"/>
      <c r="FZI209" s="534"/>
      <c r="FZJ209" s="534"/>
      <c r="FZK209" s="534"/>
      <c r="FZL209" s="534"/>
      <c r="FZM209" s="534"/>
      <c r="FZN209" s="534"/>
      <c r="FZO209" s="534"/>
      <c r="FZP209" s="534"/>
      <c r="FZQ209" s="534"/>
      <c r="FZR209" s="534"/>
      <c r="FZS209" s="534"/>
      <c r="FZT209" s="534"/>
      <c r="FZU209" s="534"/>
      <c r="FZV209" s="534"/>
      <c r="FZW209" s="534"/>
      <c r="FZX209" s="534"/>
      <c r="FZY209" s="534"/>
      <c r="FZZ209" s="534"/>
      <c r="GAA209" s="534"/>
      <c r="GAB209" s="534"/>
      <c r="GAC209" s="534"/>
      <c r="GAD209" s="534"/>
      <c r="GAE209" s="534"/>
      <c r="GAF209" s="534"/>
      <c r="GAG209" s="534"/>
      <c r="GAH209" s="534"/>
      <c r="GAI209" s="534"/>
      <c r="GAJ209" s="534"/>
      <c r="GAK209" s="534"/>
      <c r="GAL209" s="534"/>
      <c r="GAM209" s="534"/>
      <c r="GAN209" s="534"/>
      <c r="GAO209" s="534"/>
      <c r="GAP209" s="534"/>
      <c r="GAQ209" s="534"/>
      <c r="GAR209" s="534"/>
      <c r="GAS209" s="534"/>
      <c r="GAT209" s="534"/>
      <c r="GAU209" s="534"/>
      <c r="GAV209" s="534"/>
      <c r="GAW209" s="534"/>
      <c r="GAX209" s="534"/>
      <c r="GAY209" s="534"/>
      <c r="GAZ209" s="534"/>
      <c r="GBA209" s="534"/>
      <c r="GBB209" s="534"/>
      <c r="GBC209" s="534"/>
      <c r="GBD209" s="534"/>
      <c r="GBE209" s="534"/>
      <c r="GBF209" s="534"/>
      <c r="GBG209" s="534"/>
      <c r="GBH209" s="534"/>
      <c r="GBI209" s="534"/>
      <c r="GBJ209" s="534"/>
      <c r="GBK209" s="534"/>
      <c r="GBL209" s="534"/>
      <c r="GBM209" s="534"/>
      <c r="GBN209" s="534"/>
      <c r="GBO209" s="534"/>
      <c r="GBP209" s="534"/>
      <c r="GBQ209" s="534"/>
      <c r="GBR209" s="534"/>
      <c r="GBS209" s="534"/>
      <c r="GBT209" s="534"/>
      <c r="GBU209" s="534"/>
      <c r="GBV209" s="534"/>
      <c r="GBW209" s="534"/>
      <c r="GBX209" s="534"/>
      <c r="GBY209" s="534"/>
      <c r="GBZ209" s="534"/>
      <c r="GCA209" s="534"/>
      <c r="GCB209" s="534"/>
      <c r="GCC209" s="534"/>
      <c r="GCD209" s="534"/>
      <c r="GCE209" s="534"/>
      <c r="GCF209" s="534"/>
      <c r="GCG209" s="534"/>
      <c r="GCH209" s="534"/>
      <c r="GCI209" s="534"/>
      <c r="GCJ209" s="534"/>
      <c r="GCK209" s="534"/>
      <c r="GCL209" s="534"/>
      <c r="GCM209" s="534"/>
      <c r="GCN209" s="534"/>
      <c r="GCO209" s="534"/>
      <c r="GCP209" s="534"/>
      <c r="GCQ209" s="534"/>
      <c r="GCR209" s="534"/>
      <c r="GCS209" s="534"/>
      <c r="GCT209" s="534"/>
      <c r="GCU209" s="534"/>
      <c r="GCV209" s="534"/>
      <c r="GCW209" s="534"/>
      <c r="GCX209" s="534"/>
      <c r="GCY209" s="534"/>
      <c r="GCZ209" s="534"/>
      <c r="GDA209" s="534"/>
      <c r="GDB209" s="534"/>
      <c r="GDC209" s="534"/>
      <c r="GDD209" s="534"/>
      <c r="GDE209" s="534"/>
      <c r="GDF209" s="534"/>
      <c r="GDG209" s="534"/>
      <c r="GDH209" s="534"/>
      <c r="GDI209" s="534"/>
      <c r="GDJ209" s="534"/>
      <c r="GDK209" s="534"/>
      <c r="GDL209" s="534"/>
      <c r="GDM209" s="534"/>
      <c r="GDN209" s="534"/>
      <c r="GDO209" s="534"/>
      <c r="GDP209" s="534"/>
      <c r="GDQ209" s="534"/>
      <c r="GDR209" s="534"/>
      <c r="GDS209" s="534"/>
      <c r="GDT209" s="534"/>
      <c r="GDU209" s="534"/>
      <c r="GDV209" s="534"/>
      <c r="GDW209" s="534"/>
      <c r="GDX209" s="534"/>
      <c r="GDY209" s="534"/>
      <c r="GDZ209" s="534"/>
      <c r="GEA209" s="534"/>
      <c r="GEB209" s="534"/>
      <c r="GEC209" s="534"/>
      <c r="GED209" s="534"/>
      <c r="GEE209" s="534"/>
      <c r="GEF209" s="534"/>
      <c r="GEG209" s="534"/>
      <c r="GEH209" s="534"/>
      <c r="GEI209" s="534"/>
      <c r="GEJ209" s="534"/>
      <c r="GEK209" s="534"/>
      <c r="GEL209" s="534"/>
      <c r="GEM209" s="534"/>
      <c r="GEN209" s="534"/>
      <c r="GEO209" s="534"/>
      <c r="GEP209" s="534"/>
      <c r="GEQ209" s="534"/>
      <c r="GER209" s="534"/>
      <c r="GES209" s="534"/>
      <c r="GET209" s="534"/>
      <c r="GEU209" s="534"/>
      <c r="GEV209" s="534"/>
      <c r="GEW209" s="534"/>
      <c r="GEX209" s="534"/>
      <c r="GEY209" s="534"/>
      <c r="GEZ209" s="534"/>
      <c r="GFA209" s="534"/>
      <c r="GFB209" s="534"/>
      <c r="GFC209" s="534"/>
      <c r="GFD209" s="534"/>
      <c r="GFE209" s="534"/>
      <c r="GFF209" s="534"/>
      <c r="GFG209" s="534"/>
      <c r="GFH209" s="534"/>
      <c r="GFI209" s="534"/>
      <c r="GFJ209" s="534"/>
      <c r="GFK209" s="534"/>
      <c r="GFL209" s="534"/>
      <c r="GFM209" s="534"/>
      <c r="GFN209" s="534"/>
      <c r="GFO209" s="534"/>
      <c r="GFP209" s="534"/>
      <c r="GFQ209" s="534"/>
      <c r="GFR209" s="534"/>
      <c r="GFS209" s="534"/>
      <c r="GFT209" s="534"/>
      <c r="GFU209" s="534"/>
      <c r="GFV209" s="534"/>
      <c r="GFW209" s="534"/>
      <c r="GFX209" s="534"/>
      <c r="GFY209" s="534"/>
      <c r="GFZ209" s="534"/>
      <c r="GGA209" s="534"/>
      <c r="GGB209" s="534"/>
      <c r="GGC209" s="534"/>
      <c r="GGD209" s="534"/>
      <c r="GGE209" s="534"/>
      <c r="GGF209" s="534"/>
      <c r="GGG209" s="534"/>
      <c r="GGH209" s="534"/>
      <c r="GGI209" s="534"/>
      <c r="GGJ209" s="534"/>
      <c r="GGK209" s="534"/>
      <c r="GGL209" s="534"/>
      <c r="GGM209" s="534"/>
      <c r="GGN209" s="534"/>
      <c r="GGO209" s="534"/>
      <c r="GGP209" s="534"/>
      <c r="GGQ209" s="534"/>
      <c r="GGR209" s="534"/>
      <c r="GGS209" s="534"/>
      <c r="GGT209" s="534"/>
      <c r="GGU209" s="534"/>
      <c r="GGV209" s="534"/>
      <c r="GGW209" s="534"/>
      <c r="GGX209" s="534"/>
      <c r="GGY209" s="534"/>
      <c r="GGZ209" s="534"/>
      <c r="GHA209" s="534"/>
      <c r="GHB209" s="534"/>
      <c r="GHC209" s="534"/>
      <c r="GHD209" s="534"/>
      <c r="GHE209" s="534"/>
      <c r="GHF209" s="534"/>
      <c r="GHG209" s="534"/>
      <c r="GHH209" s="534"/>
      <c r="GHI209" s="534"/>
      <c r="GHJ209" s="534"/>
      <c r="GHK209" s="534"/>
      <c r="GHL209" s="534"/>
      <c r="GHM209" s="534"/>
      <c r="GHN209" s="534"/>
      <c r="GHO209" s="534"/>
      <c r="GHP209" s="534"/>
      <c r="GHQ209" s="534"/>
      <c r="GHR209" s="534"/>
      <c r="GHS209" s="534"/>
      <c r="GHT209" s="534"/>
      <c r="GHU209" s="534"/>
      <c r="GHV209" s="534"/>
      <c r="GHW209" s="534"/>
      <c r="GHX209" s="534"/>
      <c r="GHY209" s="534"/>
      <c r="GHZ209" s="534"/>
      <c r="GIA209" s="534"/>
      <c r="GIB209" s="534"/>
      <c r="GIC209" s="534"/>
      <c r="GID209" s="534"/>
      <c r="GIE209" s="534"/>
      <c r="GIF209" s="534"/>
      <c r="GIG209" s="534"/>
      <c r="GIH209" s="534"/>
      <c r="GII209" s="534"/>
      <c r="GIJ209" s="534"/>
      <c r="GIK209" s="534"/>
      <c r="GIL209" s="534"/>
      <c r="GIM209" s="534"/>
      <c r="GIN209" s="534"/>
      <c r="GIO209" s="534"/>
      <c r="GIP209" s="534"/>
      <c r="GIQ209" s="534"/>
      <c r="GIR209" s="534"/>
      <c r="GIS209" s="534"/>
      <c r="GIT209" s="534"/>
      <c r="GIU209" s="534"/>
      <c r="GIV209" s="534"/>
      <c r="GIW209" s="534"/>
      <c r="GIX209" s="534"/>
      <c r="GIY209" s="534"/>
      <c r="GIZ209" s="534"/>
      <c r="GJA209" s="534"/>
      <c r="GJB209" s="534"/>
      <c r="GJC209" s="534"/>
      <c r="GJD209" s="534"/>
      <c r="GJE209" s="534"/>
      <c r="GJF209" s="534"/>
      <c r="GJG209" s="534"/>
      <c r="GJH209" s="534"/>
      <c r="GJI209" s="534"/>
      <c r="GJJ209" s="534"/>
      <c r="GJK209" s="534"/>
      <c r="GJL209" s="534"/>
      <c r="GJM209" s="534"/>
      <c r="GJN209" s="534"/>
      <c r="GJO209" s="534"/>
      <c r="GJP209" s="534"/>
      <c r="GJQ209" s="534"/>
      <c r="GJR209" s="534"/>
      <c r="GJS209" s="534"/>
      <c r="GJT209" s="534"/>
      <c r="GJU209" s="534"/>
      <c r="GJV209" s="534"/>
      <c r="GJW209" s="534"/>
      <c r="GJX209" s="534"/>
      <c r="GJY209" s="534"/>
      <c r="GJZ209" s="534"/>
      <c r="GKA209" s="534"/>
      <c r="GKB209" s="534"/>
      <c r="GKC209" s="534"/>
      <c r="GKD209" s="534"/>
      <c r="GKE209" s="534"/>
      <c r="GKF209" s="534"/>
      <c r="GKG209" s="534"/>
      <c r="GKH209" s="534"/>
      <c r="GKI209" s="534"/>
      <c r="GKJ209" s="534"/>
      <c r="GKK209" s="534"/>
      <c r="GKL209" s="534"/>
      <c r="GKM209" s="534"/>
      <c r="GKN209" s="534"/>
      <c r="GKO209" s="534"/>
      <c r="GKP209" s="534"/>
      <c r="GKQ209" s="534"/>
      <c r="GKR209" s="534"/>
      <c r="GKS209" s="534"/>
      <c r="GKT209" s="534"/>
      <c r="GKU209" s="534"/>
      <c r="GKV209" s="534"/>
      <c r="GKW209" s="534"/>
      <c r="GKX209" s="534"/>
      <c r="GKY209" s="534"/>
      <c r="GKZ209" s="534"/>
      <c r="GLA209" s="534"/>
      <c r="GLB209" s="534"/>
      <c r="GLC209" s="534"/>
      <c r="GLD209" s="534"/>
      <c r="GLE209" s="534"/>
      <c r="GLF209" s="534"/>
      <c r="GLG209" s="534"/>
      <c r="GLH209" s="534"/>
      <c r="GLI209" s="534"/>
      <c r="GLJ209" s="534"/>
      <c r="GLK209" s="534"/>
      <c r="GLL209" s="534"/>
      <c r="GLM209" s="534"/>
      <c r="GLN209" s="534"/>
      <c r="GLO209" s="534"/>
      <c r="GLP209" s="534"/>
      <c r="GLQ209" s="534"/>
      <c r="GLR209" s="534"/>
      <c r="GLS209" s="534"/>
      <c r="GLT209" s="534"/>
      <c r="GLU209" s="534"/>
      <c r="GLV209" s="534"/>
      <c r="GLW209" s="534"/>
      <c r="GLX209" s="534"/>
      <c r="GLY209" s="534"/>
      <c r="GLZ209" s="534"/>
      <c r="GMA209" s="534"/>
      <c r="GMB209" s="534"/>
      <c r="GMC209" s="534"/>
      <c r="GMD209" s="534"/>
      <c r="GME209" s="534"/>
      <c r="GMF209" s="534"/>
      <c r="GMG209" s="534"/>
      <c r="GMH209" s="534"/>
      <c r="GMI209" s="534"/>
      <c r="GMJ209" s="534"/>
      <c r="GMK209" s="534"/>
      <c r="GML209" s="534"/>
      <c r="GMM209" s="534"/>
      <c r="GMN209" s="534"/>
      <c r="GMO209" s="534"/>
      <c r="GMP209" s="534"/>
      <c r="GMQ209" s="534"/>
      <c r="GMR209" s="534"/>
      <c r="GMS209" s="534"/>
      <c r="GMT209" s="534"/>
      <c r="GMU209" s="534"/>
      <c r="GMV209" s="534"/>
      <c r="GMW209" s="534"/>
      <c r="GMX209" s="534"/>
      <c r="GMY209" s="534"/>
      <c r="GMZ209" s="534"/>
      <c r="GNA209" s="534"/>
      <c r="GNB209" s="534"/>
      <c r="GNC209" s="534"/>
      <c r="GND209" s="534"/>
      <c r="GNE209" s="534"/>
      <c r="GNF209" s="534"/>
      <c r="GNG209" s="534"/>
      <c r="GNH209" s="534"/>
      <c r="GNI209" s="534"/>
      <c r="GNJ209" s="534"/>
      <c r="GNK209" s="534"/>
      <c r="GNL209" s="534"/>
      <c r="GNM209" s="534"/>
      <c r="GNN209" s="534"/>
      <c r="GNO209" s="534"/>
      <c r="GNP209" s="534"/>
      <c r="GNQ209" s="534"/>
      <c r="GNR209" s="534"/>
      <c r="GNS209" s="534"/>
      <c r="GNT209" s="534"/>
      <c r="GNU209" s="534"/>
      <c r="GNV209" s="534"/>
      <c r="GNW209" s="534"/>
      <c r="GNX209" s="534"/>
      <c r="GNY209" s="534"/>
      <c r="GNZ209" s="534"/>
      <c r="GOA209" s="534"/>
      <c r="GOB209" s="534"/>
      <c r="GOC209" s="534"/>
      <c r="GOD209" s="534"/>
      <c r="GOE209" s="534"/>
      <c r="GOF209" s="534"/>
      <c r="GOG209" s="534"/>
      <c r="GOH209" s="534"/>
      <c r="GOI209" s="534"/>
      <c r="GOJ209" s="534"/>
      <c r="GOK209" s="534"/>
      <c r="GOL209" s="534"/>
      <c r="GOM209" s="534"/>
      <c r="GON209" s="534"/>
      <c r="GOO209" s="534"/>
      <c r="GOP209" s="534"/>
      <c r="GOQ209" s="534"/>
      <c r="GOR209" s="534"/>
      <c r="GOS209" s="534"/>
      <c r="GOT209" s="534"/>
      <c r="GOU209" s="534"/>
      <c r="GOV209" s="534"/>
      <c r="GOW209" s="534"/>
      <c r="GOX209" s="534"/>
      <c r="GOY209" s="534"/>
      <c r="GOZ209" s="534"/>
      <c r="GPA209" s="534"/>
      <c r="GPB209" s="534"/>
      <c r="GPC209" s="534"/>
      <c r="GPD209" s="534"/>
      <c r="GPE209" s="534"/>
      <c r="GPF209" s="534"/>
      <c r="GPG209" s="534"/>
      <c r="GPH209" s="534"/>
      <c r="GPI209" s="534"/>
      <c r="GPJ209" s="534"/>
      <c r="GPK209" s="534"/>
      <c r="GPL209" s="534"/>
      <c r="GPM209" s="534"/>
      <c r="GPN209" s="534"/>
      <c r="GPO209" s="534"/>
      <c r="GPP209" s="534"/>
      <c r="GPQ209" s="534"/>
      <c r="GPR209" s="534"/>
      <c r="GPS209" s="534"/>
      <c r="GPT209" s="534"/>
      <c r="GPU209" s="534"/>
      <c r="GPV209" s="534"/>
      <c r="GPW209" s="534"/>
      <c r="GPX209" s="534"/>
      <c r="GPY209" s="534"/>
      <c r="GPZ209" s="534"/>
      <c r="GQA209" s="534"/>
      <c r="GQB209" s="534"/>
      <c r="GQC209" s="534"/>
      <c r="GQD209" s="534"/>
      <c r="GQE209" s="534"/>
      <c r="GQF209" s="534"/>
      <c r="GQG209" s="534"/>
      <c r="GQH209" s="534"/>
      <c r="GQI209" s="534"/>
      <c r="GQJ209" s="534"/>
      <c r="GQK209" s="534"/>
      <c r="GQL209" s="534"/>
      <c r="GQM209" s="534"/>
      <c r="GQN209" s="534"/>
      <c r="GQO209" s="534"/>
      <c r="GQP209" s="534"/>
      <c r="GQQ209" s="534"/>
      <c r="GQR209" s="534"/>
      <c r="GQS209" s="534"/>
      <c r="GQT209" s="534"/>
      <c r="GQU209" s="534"/>
      <c r="GQV209" s="534"/>
      <c r="GQW209" s="534"/>
      <c r="GQX209" s="534"/>
      <c r="GQY209" s="534"/>
      <c r="GQZ209" s="534"/>
      <c r="GRA209" s="534"/>
      <c r="GRB209" s="534"/>
      <c r="GRC209" s="534"/>
      <c r="GRD209" s="534"/>
      <c r="GRE209" s="534"/>
      <c r="GRF209" s="534"/>
      <c r="GRG209" s="534"/>
      <c r="GRH209" s="534"/>
      <c r="GRI209" s="534"/>
      <c r="GRJ209" s="534"/>
      <c r="GRK209" s="534"/>
      <c r="GRL209" s="534"/>
      <c r="GRM209" s="534"/>
      <c r="GRN209" s="534"/>
      <c r="GRO209" s="534"/>
      <c r="GRP209" s="534"/>
      <c r="GRQ209" s="534"/>
      <c r="GRR209" s="534"/>
      <c r="GRS209" s="534"/>
      <c r="GRT209" s="534"/>
      <c r="GRU209" s="534"/>
      <c r="GRV209" s="534"/>
      <c r="GRW209" s="534"/>
      <c r="GRX209" s="534"/>
      <c r="GRY209" s="534"/>
      <c r="GRZ209" s="534"/>
      <c r="GSA209" s="534"/>
      <c r="GSB209" s="534"/>
      <c r="GSC209" s="534"/>
      <c r="GSD209" s="534"/>
      <c r="GSE209" s="534"/>
      <c r="GSF209" s="534"/>
      <c r="GSG209" s="534"/>
      <c r="GSH209" s="534"/>
      <c r="GSI209" s="534"/>
      <c r="GSJ209" s="534"/>
      <c r="GSK209" s="534"/>
      <c r="GSL209" s="534"/>
      <c r="GSM209" s="534"/>
      <c r="GSN209" s="534"/>
      <c r="GSO209" s="534"/>
      <c r="GSP209" s="534"/>
      <c r="GSQ209" s="534"/>
      <c r="GSR209" s="534"/>
      <c r="GSS209" s="534"/>
      <c r="GST209" s="534"/>
      <c r="GSU209" s="534"/>
      <c r="GSV209" s="534"/>
      <c r="GSW209" s="534"/>
      <c r="GSX209" s="534"/>
      <c r="GSY209" s="534"/>
      <c r="GSZ209" s="534"/>
      <c r="GTA209" s="534"/>
      <c r="GTB209" s="534"/>
      <c r="GTC209" s="534"/>
      <c r="GTD209" s="534"/>
      <c r="GTE209" s="534"/>
      <c r="GTF209" s="534"/>
      <c r="GTG209" s="534"/>
      <c r="GTH209" s="534"/>
      <c r="GTI209" s="534"/>
      <c r="GTJ209" s="534"/>
      <c r="GTK209" s="534"/>
      <c r="GTL209" s="534"/>
      <c r="GTM209" s="534"/>
      <c r="GTN209" s="534"/>
      <c r="GTO209" s="534"/>
      <c r="GTP209" s="534"/>
      <c r="GTQ209" s="534"/>
      <c r="GTR209" s="534"/>
      <c r="GTS209" s="534"/>
      <c r="GTT209" s="534"/>
      <c r="GTU209" s="534"/>
      <c r="GTV209" s="534"/>
      <c r="GTW209" s="534"/>
      <c r="GTX209" s="534"/>
      <c r="GTY209" s="534"/>
      <c r="GTZ209" s="534"/>
      <c r="GUA209" s="534"/>
      <c r="GUB209" s="534"/>
      <c r="GUC209" s="534"/>
      <c r="GUD209" s="534"/>
      <c r="GUE209" s="534"/>
      <c r="GUF209" s="534"/>
      <c r="GUG209" s="534"/>
      <c r="GUH209" s="534"/>
      <c r="GUI209" s="534"/>
      <c r="GUJ209" s="534"/>
      <c r="GUK209" s="534"/>
      <c r="GUL209" s="534"/>
      <c r="GUM209" s="534"/>
      <c r="GUN209" s="534"/>
      <c r="GUO209" s="534"/>
      <c r="GUP209" s="534"/>
      <c r="GUQ209" s="534"/>
      <c r="GUR209" s="534"/>
      <c r="GUS209" s="534"/>
      <c r="GUT209" s="534"/>
      <c r="GUU209" s="534"/>
      <c r="GUV209" s="534"/>
      <c r="GUW209" s="534"/>
      <c r="GUX209" s="534"/>
      <c r="GUY209" s="534"/>
      <c r="GUZ209" s="534"/>
      <c r="GVA209" s="534"/>
      <c r="GVB209" s="534"/>
      <c r="GVC209" s="534"/>
      <c r="GVD209" s="534"/>
      <c r="GVE209" s="534"/>
      <c r="GVF209" s="534"/>
      <c r="GVG209" s="534"/>
      <c r="GVH209" s="534"/>
      <c r="GVI209" s="534"/>
      <c r="GVJ209" s="534"/>
      <c r="GVK209" s="534"/>
      <c r="GVL209" s="534"/>
      <c r="GVM209" s="534"/>
      <c r="GVN209" s="534"/>
      <c r="GVO209" s="534"/>
      <c r="GVP209" s="534"/>
      <c r="GVQ209" s="534"/>
      <c r="GVR209" s="534"/>
      <c r="GVS209" s="534"/>
      <c r="GVT209" s="534"/>
      <c r="GVU209" s="534"/>
      <c r="GVV209" s="534"/>
      <c r="GVW209" s="534"/>
      <c r="GVX209" s="534"/>
      <c r="GVY209" s="534"/>
      <c r="GVZ209" s="534"/>
      <c r="GWA209" s="534"/>
      <c r="GWB209" s="534"/>
      <c r="GWC209" s="534"/>
      <c r="GWD209" s="534"/>
      <c r="GWE209" s="534"/>
      <c r="GWF209" s="534"/>
      <c r="GWG209" s="534"/>
      <c r="GWH209" s="534"/>
      <c r="GWI209" s="534"/>
      <c r="GWJ209" s="534"/>
      <c r="GWK209" s="534"/>
      <c r="GWL209" s="534"/>
      <c r="GWM209" s="534"/>
      <c r="GWN209" s="534"/>
      <c r="GWO209" s="534"/>
      <c r="GWP209" s="534"/>
      <c r="GWQ209" s="534"/>
      <c r="GWR209" s="534"/>
      <c r="GWS209" s="534"/>
      <c r="GWT209" s="534"/>
      <c r="GWU209" s="534"/>
      <c r="GWV209" s="534"/>
      <c r="GWW209" s="534"/>
      <c r="GWX209" s="534"/>
      <c r="GWY209" s="534"/>
      <c r="GWZ209" s="534"/>
      <c r="GXA209" s="534"/>
      <c r="GXB209" s="534"/>
      <c r="GXC209" s="534"/>
      <c r="GXD209" s="534"/>
      <c r="GXE209" s="534"/>
      <c r="GXF209" s="534"/>
      <c r="GXG209" s="534"/>
      <c r="GXH209" s="534"/>
      <c r="GXI209" s="534"/>
      <c r="GXJ209" s="534"/>
      <c r="GXK209" s="534"/>
      <c r="GXL209" s="534"/>
      <c r="GXM209" s="534"/>
      <c r="GXN209" s="534"/>
      <c r="GXO209" s="534"/>
      <c r="GXP209" s="534"/>
      <c r="GXQ209" s="534"/>
      <c r="GXR209" s="534"/>
      <c r="GXS209" s="534"/>
      <c r="GXT209" s="534"/>
      <c r="GXU209" s="534"/>
      <c r="GXV209" s="534"/>
      <c r="GXW209" s="534"/>
      <c r="GXX209" s="534"/>
      <c r="GXY209" s="534"/>
      <c r="GXZ209" s="534"/>
      <c r="GYA209" s="534"/>
      <c r="GYB209" s="534"/>
      <c r="GYC209" s="534"/>
      <c r="GYD209" s="534"/>
      <c r="GYE209" s="534"/>
      <c r="GYF209" s="534"/>
      <c r="GYG209" s="534"/>
      <c r="GYH209" s="534"/>
      <c r="GYI209" s="534"/>
      <c r="GYJ209" s="534"/>
      <c r="GYK209" s="534"/>
      <c r="GYL209" s="534"/>
      <c r="GYM209" s="534"/>
      <c r="GYN209" s="534"/>
      <c r="GYO209" s="534"/>
      <c r="GYP209" s="534"/>
      <c r="GYQ209" s="534"/>
      <c r="GYR209" s="534"/>
      <c r="GYS209" s="534"/>
      <c r="GYT209" s="534"/>
      <c r="GYU209" s="534"/>
      <c r="GYV209" s="534"/>
      <c r="GYW209" s="534"/>
      <c r="GYX209" s="534"/>
      <c r="GYY209" s="534"/>
      <c r="GYZ209" s="534"/>
      <c r="GZA209" s="534"/>
      <c r="GZB209" s="534"/>
      <c r="GZC209" s="534"/>
      <c r="GZD209" s="534"/>
      <c r="GZE209" s="534"/>
      <c r="GZF209" s="534"/>
      <c r="GZG209" s="534"/>
      <c r="GZH209" s="534"/>
      <c r="GZI209" s="534"/>
      <c r="GZJ209" s="534"/>
      <c r="GZK209" s="534"/>
      <c r="GZL209" s="534"/>
      <c r="GZM209" s="534"/>
      <c r="GZN209" s="534"/>
      <c r="GZO209" s="534"/>
      <c r="GZP209" s="534"/>
      <c r="GZQ209" s="534"/>
      <c r="GZR209" s="534"/>
      <c r="GZS209" s="534"/>
      <c r="GZT209" s="534"/>
      <c r="GZU209" s="534"/>
      <c r="GZV209" s="534"/>
      <c r="GZW209" s="534"/>
      <c r="GZX209" s="534"/>
      <c r="GZY209" s="534"/>
      <c r="GZZ209" s="534"/>
      <c r="HAA209" s="534"/>
      <c r="HAB209" s="534"/>
      <c r="HAC209" s="534"/>
      <c r="HAD209" s="534"/>
      <c r="HAE209" s="534"/>
      <c r="HAF209" s="534"/>
      <c r="HAG209" s="534"/>
      <c r="HAH209" s="534"/>
      <c r="HAI209" s="534"/>
      <c r="HAJ209" s="534"/>
      <c r="HAK209" s="534"/>
      <c r="HAL209" s="534"/>
      <c r="HAM209" s="534"/>
      <c r="HAN209" s="534"/>
      <c r="HAO209" s="534"/>
      <c r="HAP209" s="534"/>
      <c r="HAQ209" s="534"/>
      <c r="HAR209" s="534"/>
      <c r="HAS209" s="534"/>
      <c r="HAT209" s="534"/>
      <c r="HAU209" s="534"/>
      <c r="HAV209" s="534"/>
      <c r="HAW209" s="534"/>
      <c r="HAX209" s="534"/>
      <c r="HAY209" s="534"/>
      <c r="HAZ209" s="534"/>
      <c r="HBA209" s="534"/>
      <c r="HBB209" s="534"/>
      <c r="HBC209" s="534"/>
      <c r="HBD209" s="534"/>
      <c r="HBE209" s="534"/>
      <c r="HBF209" s="534"/>
      <c r="HBG209" s="534"/>
      <c r="HBH209" s="534"/>
      <c r="HBI209" s="534"/>
      <c r="HBJ209" s="534"/>
      <c r="HBK209" s="534"/>
      <c r="HBL209" s="534"/>
      <c r="HBM209" s="534"/>
      <c r="HBN209" s="534"/>
      <c r="HBO209" s="534"/>
      <c r="HBP209" s="534"/>
      <c r="HBQ209" s="534"/>
      <c r="HBR209" s="534"/>
      <c r="HBS209" s="534"/>
      <c r="HBT209" s="534"/>
      <c r="HBU209" s="534"/>
      <c r="HBV209" s="534"/>
      <c r="HBW209" s="534"/>
      <c r="HBX209" s="534"/>
      <c r="HBY209" s="534"/>
      <c r="HBZ209" s="534"/>
      <c r="HCA209" s="534"/>
      <c r="HCB209" s="534"/>
      <c r="HCC209" s="534"/>
      <c r="HCD209" s="534"/>
      <c r="HCE209" s="534"/>
      <c r="HCF209" s="534"/>
      <c r="HCG209" s="534"/>
      <c r="HCH209" s="534"/>
      <c r="HCI209" s="534"/>
      <c r="HCJ209" s="534"/>
      <c r="HCK209" s="534"/>
      <c r="HCL209" s="534"/>
      <c r="HCM209" s="534"/>
      <c r="HCN209" s="534"/>
      <c r="HCO209" s="534"/>
      <c r="HCP209" s="534"/>
      <c r="HCQ209" s="534"/>
      <c r="HCR209" s="534"/>
      <c r="HCS209" s="534"/>
      <c r="HCT209" s="534"/>
      <c r="HCU209" s="534"/>
      <c r="HCV209" s="534"/>
      <c r="HCW209" s="534"/>
      <c r="HCX209" s="534"/>
      <c r="HCY209" s="534"/>
      <c r="HCZ209" s="534"/>
      <c r="HDA209" s="534"/>
      <c r="HDB209" s="534"/>
      <c r="HDC209" s="534"/>
      <c r="HDD209" s="534"/>
      <c r="HDE209" s="534"/>
      <c r="HDF209" s="534"/>
      <c r="HDG209" s="534"/>
      <c r="HDH209" s="534"/>
      <c r="HDI209" s="534"/>
      <c r="HDJ209" s="534"/>
      <c r="HDK209" s="534"/>
      <c r="HDL209" s="534"/>
      <c r="HDM209" s="534"/>
      <c r="HDN209" s="534"/>
      <c r="HDO209" s="534"/>
      <c r="HDP209" s="534"/>
      <c r="HDQ209" s="534"/>
      <c r="HDR209" s="534"/>
      <c r="HDS209" s="534"/>
      <c r="HDT209" s="534"/>
      <c r="HDU209" s="534"/>
      <c r="HDV209" s="534"/>
      <c r="HDW209" s="534"/>
      <c r="HDX209" s="534"/>
      <c r="HDY209" s="534"/>
      <c r="HDZ209" s="534"/>
      <c r="HEA209" s="534"/>
      <c r="HEB209" s="534"/>
      <c r="HEC209" s="534"/>
      <c r="HED209" s="534"/>
      <c r="HEE209" s="534"/>
      <c r="HEF209" s="534"/>
      <c r="HEG209" s="534"/>
      <c r="HEH209" s="534"/>
      <c r="HEI209" s="534"/>
      <c r="HEJ209" s="534"/>
      <c r="HEK209" s="534"/>
      <c r="HEL209" s="534"/>
      <c r="HEM209" s="534"/>
      <c r="HEN209" s="534"/>
      <c r="HEO209" s="534"/>
      <c r="HEP209" s="534"/>
      <c r="HEQ209" s="534"/>
      <c r="HER209" s="534"/>
      <c r="HES209" s="534"/>
      <c r="HET209" s="534"/>
      <c r="HEU209" s="534"/>
      <c r="HEV209" s="534"/>
      <c r="HEW209" s="534"/>
      <c r="HEX209" s="534"/>
      <c r="HEY209" s="534"/>
      <c r="HEZ209" s="534"/>
      <c r="HFA209" s="534"/>
      <c r="HFB209" s="534"/>
      <c r="HFC209" s="534"/>
      <c r="HFD209" s="534"/>
      <c r="HFE209" s="534"/>
      <c r="HFF209" s="534"/>
      <c r="HFG209" s="534"/>
      <c r="HFH209" s="534"/>
      <c r="HFI209" s="534"/>
      <c r="HFJ209" s="534"/>
      <c r="HFK209" s="534"/>
      <c r="HFL209" s="534"/>
      <c r="HFM209" s="534"/>
      <c r="HFN209" s="534"/>
      <c r="HFO209" s="534"/>
      <c r="HFP209" s="534"/>
      <c r="HFQ209" s="534"/>
      <c r="HFR209" s="534"/>
      <c r="HFS209" s="534"/>
      <c r="HFT209" s="534"/>
      <c r="HFU209" s="534"/>
      <c r="HFV209" s="534"/>
      <c r="HFW209" s="534"/>
      <c r="HFX209" s="534"/>
      <c r="HFY209" s="534"/>
      <c r="HFZ209" s="534"/>
      <c r="HGA209" s="534"/>
      <c r="HGB209" s="534"/>
      <c r="HGC209" s="534"/>
      <c r="HGD209" s="534"/>
      <c r="HGE209" s="534"/>
      <c r="HGF209" s="534"/>
      <c r="HGG209" s="534"/>
      <c r="HGH209" s="534"/>
      <c r="HGI209" s="534"/>
      <c r="HGJ209" s="534"/>
      <c r="HGK209" s="534"/>
      <c r="HGL209" s="534"/>
      <c r="HGM209" s="534"/>
      <c r="HGN209" s="534"/>
      <c r="HGO209" s="534"/>
      <c r="HGP209" s="534"/>
      <c r="HGQ209" s="534"/>
      <c r="HGR209" s="534"/>
      <c r="HGS209" s="534"/>
      <c r="HGT209" s="534"/>
      <c r="HGU209" s="534"/>
      <c r="HGV209" s="534"/>
      <c r="HGW209" s="534"/>
      <c r="HGX209" s="534"/>
      <c r="HGY209" s="534"/>
      <c r="HGZ209" s="534"/>
      <c r="HHA209" s="534"/>
      <c r="HHB209" s="534"/>
      <c r="HHC209" s="534"/>
      <c r="HHD209" s="534"/>
      <c r="HHE209" s="534"/>
      <c r="HHF209" s="534"/>
      <c r="HHG209" s="534"/>
      <c r="HHH209" s="534"/>
      <c r="HHI209" s="534"/>
      <c r="HHJ209" s="534"/>
      <c r="HHK209" s="534"/>
      <c r="HHL209" s="534"/>
      <c r="HHM209" s="534"/>
      <c r="HHN209" s="534"/>
      <c r="HHO209" s="534"/>
      <c r="HHP209" s="534"/>
      <c r="HHQ209" s="534"/>
      <c r="HHR209" s="534"/>
      <c r="HHS209" s="534"/>
      <c r="HHT209" s="534"/>
      <c r="HHU209" s="534"/>
      <c r="HHV209" s="534"/>
      <c r="HHW209" s="534"/>
      <c r="HHX209" s="534"/>
      <c r="HHY209" s="534"/>
      <c r="HHZ209" s="534"/>
      <c r="HIA209" s="534"/>
      <c r="HIB209" s="534"/>
      <c r="HIC209" s="534"/>
      <c r="HID209" s="534"/>
      <c r="HIE209" s="534"/>
      <c r="HIF209" s="534"/>
      <c r="HIG209" s="534"/>
      <c r="HIH209" s="534"/>
      <c r="HII209" s="534"/>
      <c r="HIJ209" s="534"/>
      <c r="HIK209" s="534"/>
      <c r="HIL209" s="534"/>
      <c r="HIM209" s="534"/>
      <c r="HIN209" s="534"/>
      <c r="HIO209" s="534"/>
      <c r="HIP209" s="534"/>
      <c r="HIQ209" s="534"/>
      <c r="HIR209" s="534"/>
      <c r="HIS209" s="534"/>
      <c r="HIT209" s="534"/>
      <c r="HIU209" s="534"/>
      <c r="HIV209" s="534"/>
      <c r="HIW209" s="534"/>
      <c r="HIX209" s="534"/>
      <c r="HIY209" s="534"/>
      <c r="HIZ209" s="534"/>
      <c r="HJA209" s="534"/>
      <c r="HJB209" s="534"/>
      <c r="HJC209" s="534"/>
      <c r="HJD209" s="534"/>
      <c r="HJE209" s="534"/>
      <c r="HJF209" s="534"/>
      <c r="HJG209" s="534"/>
      <c r="HJH209" s="534"/>
      <c r="HJI209" s="534"/>
      <c r="HJJ209" s="534"/>
      <c r="HJK209" s="534"/>
      <c r="HJL209" s="534"/>
      <c r="HJM209" s="534"/>
      <c r="HJN209" s="534"/>
      <c r="HJO209" s="534"/>
      <c r="HJP209" s="534"/>
      <c r="HJQ209" s="534"/>
      <c r="HJR209" s="534"/>
      <c r="HJS209" s="534"/>
      <c r="HJT209" s="534"/>
      <c r="HJU209" s="534"/>
      <c r="HJV209" s="534"/>
      <c r="HJW209" s="534"/>
      <c r="HJX209" s="534"/>
      <c r="HJY209" s="534"/>
      <c r="HJZ209" s="534"/>
      <c r="HKA209" s="534"/>
      <c r="HKB209" s="534"/>
      <c r="HKC209" s="534"/>
      <c r="HKD209" s="534"/>
      <c r="HKE209" s="534"/>
      <c r="HKF209" s="534"/>
      <c r="HKG209" s="534"/>
      <c r="HKH209" s="534"/>
      <c r="HKI209" s="534"/>
      <c r="HKJ209" s="534"/>
      <c r="HKK209" s="534"/>
      <c r="HKL209" s="534"/>
      <c r="HKM209" s="534"/>
      <c r="HKN209" s="534"/>
      <c r="HKO209" s="534"/>
      <c r="HKP209" s="534"/>
      <c r="HKQ209" s="534"/>
      <c r="HKR209" s="534"/>
      <c r="HKS209" s="534"/>
      <c r="HKT209" s="534"/>
      <c r="HKU209" s="534"/>
      <c r="HKV209" s="534"/>
      <c r="HKW209" s="534"/>
      <c r="HKX209" s="534"/>
      <c r="HKY209" s="534"/>
      <c r="HKZ209" s="534"/>
      <c r="HLA209" s="534"/>
      <c r="HLB209" s="534"/>
      <c r="HLC209" s="534"/>
      <c r="HLD209" s="534"/>
      <c r="HLE209" s="534"/>
      <c r="HLF209" s="534"/>
      <c r="HLG209" s="534"/>
      <c r="HLH209" s="534"/>
      <c r="HLI209" s="534"/>
      <c r="HLJ209" s="534"/>
      <c r="HLK209" s="534"/>
      <c r="HLL209" s="534"/>
      <c r="HLM209" s="534"/>
      <c r="HLN209" s="534"/>
      <c r="HLO209" s="534"/>
      <c r="HLP209" s="534"/>
      <c r="HLQ209" s="534"/>
      <c r="HLR209" s="534"/>
      <c r="HLS209" s="534"/>
      <c r="HLT209" s="534"/>
      <c r="HLU209" s="534"/>
      <c r="HLV209" s="534"/>
      <c r="HLW209" s="534"/>
      <c r="HLX209" s="534"/>
      <c r="HLY209" s="534"/>
      <c r="HLZ209" s="534"/>
      <c r="HMA209" s="534"/>
      <c r="HMB209" s="534"/>
      <c r="HMC209" s="534"/>
      <c r="HMD209" s="534"/>
      <c r="HME209" s="534"/>
      <c r="HMF209" s="534"/>
      <c r="HMG209" s="534"/>
      <c r="HMH209" s="534"/>
      <c r="HMI209" s="534"/>
      <c r="HMJ209" s="534"/>
      <c r="HMK209" s="534"/>
      <c r="HML209" s="534"/>
      <c r="HMM209" s="534"/>
      <c r="HMN209" s="534"/>
      <c r="HMO209" s="534"/>
      <c r="HMP209" s="534"/>
      <c r="HMQ209" s="534"/>
      <c r="HMR209" s="534"/>
      <c r="HMS209" s="534"/>
      <c r="HMT209" s="534"/>
      <c r="HMU209" s="534"/>
      <c r="HMV209" s="534"/>
      <c r="HMW209" s="534"/>
      <c r="HMX209" s="534"/>
      <c r="HMY209" s="534"/>
      <c r="HMZ209" s="534"/>
      <c r="HNA209" s="534"/>
      <c r="HNB209" s="534"/>
      <c r="HNC209" s="534"/>
      <c r="HND209" s="534"/>
      <c r="HNE209" s="534"/>
      <c r="HNF209" s="534"/>
      <c r="HNG209" s="534"/>
      <c r="HNH209" s="534"/>
      <c r="HNI209" s="534"/>
      <c r="HNJ209" s="534"/>
      <c r="HNK209" s="534"/>
      <c r="HNL209" s="534"/>
      <c r="HNM209" s="534"/>
      <c r="HNN209" s="534"/>
      <c r="HNO209" s="534"/>
      <c r="HNP209" s="534"/>
      <c r="HNQ209" s="534"/>
      <c r="HNR209" s="534"/>
      <c r="HNS209" s="534"/>
      <c r="HNT209" s="534"/>
      <c r="HNU209" s="534"/>
      <c r="HNV209" s="534"/>
      <c r="HNW209" s="534"/>
      <c r="HNX209" s="534"/>
      <c r="HNY209" s="534"/>
      <c r="HNZ209" s="534"/>
      <c r="HOA209" s="534"/>
      <c r="HOB209" s="534"/>
      <c r="HOC209" s="534"/>
      <c r="HOD209" s="534"/>
      <c r="HOE209" s="534"/>
      <c r="HOF209" s="534"/>
      <c r="HOG209" s="534"/>
      <c r="HOH209" s="534"/>
      <c r="HOI209" s="534"/>
      <c r="HOJ209" s="534"/>
      <c r="HOK209" s="534"/>
      <c r="HOL209" s="534"/>
      <c r="HOM209" s="534"/>
      <c r="HON209" s="534"/>
      <c r="HOO209" s="534"/>
      <c r="HOP209" s="534"/>
      <c r="HOQ209" s="534"/>
      <c r="HOR209" s="534"/>
      <c r="HOS209" s="534"/>
      <c r="HOT209" s="534"/>
      <c r="HOU209" s="534"/>
      <c r="HOV209" s="534"/>
      <c r="HOW209" s="534"/>
      <c r="HOX209" s="534"/>
      <c r="HOY209" s="534"/>
      <c r="HOZ209" s="534"/>
      <c r="HPA209" s="534"/>
      <c r="HPB209" s="534"/>
      <c r="HPC209" s="534"/>
      <c r="HPD209" s="534"/>
      <c r="HPE209" s="534"/>
      <c r="HPF209" s="534"/>
      <c r="HPG209" s="534"/>
      <c r="HPH209" s="534"/>
      <c r="HPI209" s="534"/>
      <c r="HPJ209" s="534"/>
      <c r="HPK209" s="534"/>
      <c r="HPL209" s="534"/>
      <c r="HPM209" s="534"/>
      <c r="HPN209" s="534"/>
      <c r="HPO209" s="534"/>
      <c r="HPP209" s="534"/>
      <c r="HPQ209" s="534"/>
      <c r="HPR209" s="534"/>
      <c r="HPS209" s="534"/>
      <c r="HPT209" s="534"/>
      <c r="HPU209" s="534"/>
      <c r="HPV209" s="534"/>
      <c r="HPW209" s="534"/>
      <c r="HPX209" s="534"/>
      <c r="HPY209" s="534"/>
      <c r="HPZ209" s="534"/>
      <c r="HQA209" s="534"/>
      <c r="HQB209" s="534"/>
      <c r="HQC209" s="534"/>
      <c r="HQD209" s="534"/>
      <c r="HQE209" s="534"/>
      <c r="HQF209" s="534"/>
      <c r="HQG209" s="534"/>
      <c r="HQH209" s="534"/>
      <c r="HQI209" s="534"/>
      <c r="HQJ209" s="534"/>
      <c r="HQK209" s="534"/>
      <c r="HQL209" s="534"/>
      <c r="HQM209" s="534"/>
      <c r="HQN209" s="534"/>
      <c r="HQO209" s="534"/>
      <c r="HQP209" s="534"/>
      <c r="HQQ209" s="534"/>
      <c r="HQR209" s="534"/>
      <c r="HQS209" s="534"/>
      <c r="HQT209" s="534"/>
      <c r="HQU209" s="534"/>
      <c r="HQV209" s="534"/>
      <c r="HQW209" s="534"/>
      <c r="HQX209" s="534"/>
      <c r="HQY209" s="534"/>
      <c r="HQZ209" s="534"/>
      <c r="HRA209" s="534"/>
      <c r="HRB209" s="534"/>
      <c r="HRC209" s="534"/>
      <c r="HRD209" s="534"/>
      <c r="HRE209" s="534"/>
      <c r="HRF209" s="534"/>
      <c r="HRG209" s="534"/>
      <c r="HRH209" s="534"/>
      <c r="HRI209" s="534"/>
      <c r="HRJ209" s="534"/>
      <c r="HRK209" s="534"/>
      <c r="HRL209" s="534"/>
      <c r="HRM209" s="534"/>
      <c r="HRN209" s="534"/>
      <c r="HRO209" s="534"/>
      <c r="HRP209" s="534"/>
      <c r="HRQ209" s="534"/>
      <c r="HRR209" s="534"/>
      <c r="HRS209" s="534"/>
      <c r="HRT209" s="534"/>
      <c r="HRU209" s="534"/>
      <c r="HRV209" s="534"/>
      <c r="HRW209" s="534"/>
      <c r="HRX209" s="534"/>
      <c r="HRY209" s="534"/>
      <c r="HRZ209" s="534"/>
      <c r="HSA209" s="534"/>
      <c r="HSB209" s="534"/>
      <c r="HSC209" s="534"/>
      <c r="HSD209" s="534"/>
      <c r="HSE209" s="534"/>
      <c r="HSF209" s="534"/>
      <c r="HSG209" s="534"/>
      <c r="HSH209" s="534"/>
      <c r="HSI209" s="534"/>
      <c r="HSJ209" s="534"/>
      <c r="HSK209" s="534"/>
      <c r="HSL209" s="534"/>
      <c r="HSM209" s="534"/>
      <c r="HSN209" s="534"/>
      <c r="HSO209" s="534"/>
      <c r="HSP209" s="534"/>
      <c r="HSQ209" s="534"/>
      <c r="HSR209" s="534"/>
      <c r="HSS209" s="534"/>
      <c r="HST209" s="534"/>
      <c r="HSU209" s="534"/>
      <c r="HSV209" s="534"/>
      <c r="HSW209" s="534"/>
      <c r="HSX209" s="534"/>
      <c r="HSY209" s="534"/>
      <c r="HSZ209" s="534"/>
      <c r="HTA209" s="534"/>
      <c r="HTB209" s="534"/>
      <c r="HTC209" s="534"/>
      <c r="HTD209" s="534"/>
      <c r="HTE209" s="534"/>
      <c r="HTF209" s="534"/>
      <c r="HTG209" s="534"/>
      <c r="HTH209" s="534"/>
      <c r="HTI209" s="534"/>
      <c r="HTJ209" s="534"/>
      <c r="HTK209" s="534"/>
      <c r="HTL209" s="534"/>
      <c r="HTM209" s="534"/>
      <c r="HTN209" s="534"/>
      <c r="HTO209" s="534"/>
      <c r="HTP209" s="534"/>
      <c r="HTQ209" s="534"/>
      <c r="HTR209" s="534"/>
      <c r="HTS209" s="534"/>
      <c r="HTT209" s="534"/>
      <c r="HTU209" s="534"/>
      <c r="HTV209" s="534"/>
      <c r="HTW209" s="534"/>
      <c r="HTX209" s="534"/>
      <c r="HTY209" s="534"/>
      <c r="HTZ209" s="534"/>
      <c r="HUA209" s="534"/>
      <c r="HUB209" s="534"/>
      <c r="HUC209" s="534"/>
      <c r="HUD209" s="534"/>
      <c r="HUE209" s="534"/>
      <c r="HUF209" s="534"/>
      <c r="HUG209" s="534"/>
      <c r="HUH209" s="534"/>
      <c r="HUI209" s="534"/>
      <c r="HUJ209" s="534"/>
      <c r="HUK209" s="534"/>
      <c r="HUL209" s="534"/>
      <c r="HUM209" s="534"/>
      <c r="HUN209" s="534"/>
      <c r="HUO209" s="534"/>
      <c r="HUP209" s="534"/>
      <c r="HUQ209" s="534"/>
      <c r="HUR209" s="534"/>
      <c r="HUS209" s="534"/>
      <c r="HUT209" s="534"/>
      <c r="HUU209" s="534"/>
      <c r="HUV209" s="534"/>
      <c r="HUW209" s="534"/>
      <c r="HUX209" s="534"/>
      <c r="HUY209" s="534"/>
      <c r="HUZ209" s="534"/>
      <c r="HVA209" s="534"/>
      <c r="HVB209" s="534"/>
      <c r="HVC209" s="534"/>
      <c r="HVD209" s="534"/>
      <c r="HVE209" s="534"/>
      <c r="HVF209" s="534"/>
      <c r="HVG209" s="534"/>
      <c r="HVH209" s="534"/>
      <c r="HVI209" s="534"/>
      <c r="HVJ209" s="534"/>
      <c r="HVK209" s="534"/>
      <c r="HVL209" s="534"/>
      <c r="HVM209" s="534"/>
      <c r="HVN209" s="534"/>
      <c r="HVO209" s="534"/>
      <c r="HVP209" s="534"/>
      <c r="HVQ209" s="534"/>
      <c r="HVR209" s="534"/>
      <c r="HVS209" s="534"/>
      <c r="HVT209" s="534"/>
      <c r="HVU209" s="534"/>
      <c r="HVV209" s="534"/>
      <c r="HVW209" s="534"/>
      <c r="HVX209" s="534"/>
      <c r="HVY209" s="534"/>
      <c r="HVZ209" s="534"/>
      <c r="HWA209" s="534"/>
      <c r="HWB209" s="534"/>
      <c r="HWC209" s="534"/>
      <c r="HWD209" s="534"/>
      <c r="HWE209" s="534"/>
      <c r="HWF209" s="534"/>
      <c r="HWG209" s="534"/>
      <c r="HWH209" s="534"/>
      <c r="HWI209" s="534"/>
      <c r="HWJ209" s="534"/>
      <c r="HWK209" s="534"/>
      <c r="HWL209" s="534"/>
      <c r="HWM209" s="534"/>
      <c r="HWN209" s="534"/>
      <c r="HWO209" s="534"/>
      <c r="HWP209" s="534"/>
      <c r="HWQ209" s="534"/>
      <c r="HWR209" s="534"/>
      <c r="HWS209" s="534"/>
      <c r="HWT209" s="534"/>
      <c r="HWU209" s="534"/>
      <c r="HWV209" s="534"/>
      <c r="HWW209" s="534"/>
      <c r="HWX209" s="534"/>
      <c r="HWY209" s="534"/>
      <c r="HWZ209" s="534"/>
      <c r="HXA209" s="534"/>
      <c r="HXB209" s="534"/>
      <c r="HXC209" s="534"/>
      <c r="HXD209" s="534"/>
      <c r="HXE209" s="534"/>
      <c r="HXF209" s="534"/>
      <c r="HXG209" s="534"/>
      <c r="HXH209" s="534"/>
      <c r="HXI209" s="534"/>
      <c r="HXJ209" s="534"/>
      <c r="HXK209" s="534"/>
      <c r="HXL209" s="534"/>
      <c r="HXM209" s="534"/>
      <c r="HXN209" s="534"/>
      <c r="HXO209" s="534"/>
      <c r="HXP209" s="534"/>
      <c r="HXQ209" s="534"/>
      <c r="HXR209" s="534"/>
      <c r="HXS209" s="534"/>
      <c r="HXT209" s="534"/>
      <c r="HXU209" s="534"/>
      <c r="HXV209" s="534"/>
      <c r="HXW209" s="534"/>
      <c r="HXX209" s="534"/>
      <c r="HXY209" s="534"/>
      <c r="HXZ209" s="534"/>
      <c r="HYA209" s="534"/>
      <c r="HYB209" s="534"/>
      <c r="HYC209" s="534"/>
      <c r="HYD209" s="534"/>
      <c r="HYE209" s="534"/>
      <c r="HYF209" s="534"/>
      <c r="HYG209" s="534"/>
      <c r="HYH209" s="534"/>
      <c r="HYI209" s="534"/>
      <c r="HYJ209" s="534"/>
      <c r="HYK209" s="534"/>
      <c r="HYL209" s="534"/>
      <c r="HYM209" s="534"/>
      <c r="HYN209" s="534"/>
      <c r="HYO209" s="534"/>
      <c r="HYP209" s="534"/>
      <c r="HYQ209" s="534"/>
      <c r="HYR209" s="534"/>
      <c r="HYS209" s="534"/>
      <c r="HYT209" s="534"/>
      <c r="HYU209" s="534"/>
      <c r="HYV209" s="534"/>
      <c r="HYW209" s="534"/>
      <c r="HYX209" s="534"/>
      <c r="HYY209" s="534"/>
      <c r="HYZ209" s="534"/>
      <c r="HZA209" s="534"/>
      <c r="HZB209" s="534"/>
      <c r="HZC209" s="534"/>
      <c r="HZD209" s="534"/>
      <c r="HZE209" s="534"/>
      <c r="HZF209" s="534"/>
      <c r="HZG209" s="534"/>
      <c r="HZH209" s="534"/>
      <c r="HZI209" s="534"/>
      <c r="HZJ209" s="534"/>
      <c r="HZK209" s="534"/>
      <c r="HZL209" s="534"/>
      <c r="HZM209" s="534"/>
      <c r="HZN209" s="534"/>
      <c r="HZO209" s="534"/>
      <c r="HZP209" s="534"/>
      <c r="HZQ209" s="534"/>
      <c r="HZR209" s="534"/>
      <c r="HZS209" s="534"/>
      <c r="HZT209" s="534"/>
      <c r="HZU209" s="534"/>
      <c r="HZV209" s="534"/>
      <c r="HZW209" s="534"/>
      <c r="HZX209" s="534"/>
      <c r="HZY209" s="534"/>
      <c r="HZZ209" s="534"/>
      <c r="IAA209" s="534"/>
      <c r="IAB209" s="534"/>
      <c r="IAC209" s="534"/>
      <c r="IAD209" s="534"/>
      <c r="IAE209" s="534"/>
      <c r="IAF209" s="534"/>
      <c r="IAG209" s="534"/>
      <c r="IAH209" s="534"/>
      <c r="IAI209" s="534"/>
      <c r="IAJ209" s="534"/>
      <c r="IAK209" s="534"/>
      <c r="IAL209" s="534"/>
      <c r="IAM209" s="534"/>
      <c r="IAN209" s="534"/>
      <c r="IAO209" s="534"/>
      <c r="IAP209" s="534"/>
      <c r="IAQ209" s="534"/>
      <c r="IAR209" s="534"/>
      <c r="IAS209" s="534"/>
      <c r="IAT209" s="534"/>
      <c r="IAU209" s="534"/>
      <c r="IAV209" s="534"/>
      <c r="IAW209" s="534"/>
      <c r="IAX209" s="534"/>
      <c r="IAY209" s="534"/>
      <c r="IAZ209" s="534"/>
      <c r="IBA209" s="534"/>
      <c r="IBB209" s="534"/>
      <c r="IBC209" s="534"/>
      <c r="IBD209" s="534"/>
      <c r="IBE209" s="534"/>
      <c r="IBF209" s="534"/>
      <c r="IBG209" s="534"/>
      <c r="IBH209" s="534"/>
      <c r="IBI209" s="534"/>
      <c r="IBJ209" s="534"/>
      <c r="IBK209" s="534"/>
      <c r="IBL209" s="534"/>
      <c r="IBM209" s="534"/>
      <c r="IBN209" s="534"/>
      <c r="IBO209" s="534"/>
      <c r="IBP209" s="534"/>
      <c r="IBQ209" s="534"/>
      <c r="IBR209" s="534"/>
      <c r="IBS209" s="534"/>
      <c r="IBT209" s="534"/>
      <c r="IBU209" s="534"/>
      <c r="IBV209" s="534"/>
      <c r="IBW209" s="534"/>
      <c r="IBX209" s="534"/>
      <c r="IBY209" s="534"/>
      <c r="IBZ209" s="534"/>
      <c r="ICA209" s="534"/>
      <c r="ICB209" s="534"/>
      <c r="ICC209" s="534"/>
      <c r="ICD209" s="534"/>
      <c r="ICE209" s="534"/>
      <c r="ICF209" s="534"/>
      <c r="ICG209" s="534"/>
      <c r="ICH209" s="534"/>
      <c r="ICI209" s="534"/>
      <c r="ICJ209" s="534"/>
      <c r="ICK209" s="534"/>
      <c r="ICL209" s="534"/>
      <c r="ICM209" s="534"/>
      <c r="ICN209" s="534"/>
      <c r="ICO209" s="534"/>
      <c r="ICP209" s="534"/>
      <c r="ICQ209" s="534"/>
      <c r="ICR209" s="534"/>
      <c r="ICS209" s="534"/>
      <c r="ICT209" s="534"/>
      <c r="ICU209" s="534"/>
      <c r="ICV209" s="534"/>
      <c r="ICW209" s="534"/>
      <c r="ICX209" s="534"/>
      <c r="ICY209" s="534"/>
      <c r="ICZ209" s="534"/>
      <c r="IDA209" s="534"/>
      <c r="IDB209" s="534"/>
      <c r="IDC209" s="534"/>
      <c r="IDD209" s="534"/>
      <c r="IDE209" s="534"/>
      <c r="IDF209" s="534"/>
      <c r="IDG209" s="534"/>
      <c r="IDH209" s="534"/>
      <c r="IDI209" s="534"/>
      <c r="IDJ209" s="534"/>
      <c r="IDK209" s="534"/>
      <c r="IDL209" s="534"/>
      <c r="IDM209" s="534"/>
      <c r="IDN209" s="534"/>
      <c r="IDO209" s="534"/>
      <c r="IDP209" s="534"/>
      <c r="IDQ209" s="534"/>
      <c r="IDR209" s="534"/>
      <c r="IDS209" s="534"/>
      <c r="IDT209" s="534"/>
      <c r="IDU209" s="534"/>
      <c r="IDV209" s="534"/>
      <c r="IDW209" s="534"/>
      <c r="IDX209" s="534"/>
      <c r="IDY209" s="534"/>
      <c r="IDZ209" s="534"/>
      <c r="IEA209" s="534"/>
      <c r="IEB209" s="534"/>
      <c r="IEC209" s="534"/>
      <c r="IED209" s="534"/>
      <c r="IEE209" s="534"/>
      <c r="IEF209" s="534"/>
      <c r="IEG209" s="534"/>
      <c r="IEH209" s="534"/>
      <c r="IEI209" s="534"/>
      <c r="IEJ209" s="534"/>
      <c r="IEK209" s="534"/>
      <c r="IEL209" s="534"/>
      <c r="IEM209" s="534"/>
      <c r="IEN209" s="534"/>
      <c r="IEO209" s="534"/>
      <c r="IEP209" s="534"/>
      <c r="IEQ209" s="534"/>
      <c r="IER209" s="534"/>
      <c r="IES209" s="534"/>
      <c r="IET209" s="534"/>
      <c r="IEU209" s="534"/>
      <c r="IEV209" s="534"/>
      <c r="IEW209" s="534"/>
      <c r="IEX209" s="534"/>
      <c r="IEY209" s="534"/>
      <c r="IEZ209" s="534"/>
      <c r="IFA209" s="534"/>
      <c r="IFB209" s="534"/>
      <c r="IFC209" s="534"/>
      <c r="IFD209" s="534"/>
      <c r="IFE209" s="534"/>
      <c r="IFF209" s="534"/>
      <c r="IFG209" s="534"/>
      <c r="IFH209" s="534"/>
      <c r="IFI209" s="534"/>
      <c r="IFJ209" s="534"/>
      <c r="IFK209" s="534"/>
      <c r="IFL209" s="534"/>
      <c r="IFM209" s="534"/>
      <c r="IFN209" s="534"/>
      <c r="IFO209" s="534"/>
      <c r="IFP209" s="534"/>
      <c r="IFQ209" s="534"/>
      <c r="IFR209" s="534"/>
      <c r="IFS209" s="534"/>
      <c r="IFT209" s="534"/>
      <c r="IFU209" s="534"/>
      <c r="IFV209" s="534"/>
      <c r="IFW209" s="534"/>
      <c r="IFX209" s="534"/>
      <c r="IFY209" s="534"/>
      <c r="IFZ209" s="534"/>
      <c r="IGA209" s="534"/>
      <c r="IGB209" s="534"/>
      <c r="IGC209" s="534"/>
      <c r="IGD209" s="534"/>
      <c r="IGE209" s="534"/>
      <c r="IGF209" s="534"/>
      <c r="IGG209" s="534"/>
      <c r="IGH209" s="534"/>
      <c r="IGI209" s="534"/>
      <c r="IGJ209" s="534"/>
      <c r="IGK209" s="534"/>
      <c r="IGL209" s="534"/>
      <c r="IGM209" s="534"/>
      <c r="IGN209" s="534"/>
      <c r="IGO209" s="534"/>
      <c r="IGP209" s="534"/>
      <c r="IGQ209" s="534"/>
      <c r="IGR209" s="534"/>
      <c r="IGS209" s="534"/>
      <c r="IGT209" s="534"/>
      <c r="IGU209" s="534"/>
      <c r="IGV209" s="534"/>
      <c r="IGW209" s="534"/>
      <c r="IGX209" s="534"/>
      <c r="IGY209" s="534"/>
      <c r="IGZ209" s="534"/>
      <c r="IHA209" s="534"/>
      <c r="IHB209" s="534"/>
      <c r="IHC209" s="534"/>
      <c r="IHD209" s="534"/>
      <c r="IHE209" s="534"/>
      <c r="IHF209" s="534"/>
      <c r="IHG209" s="534"/>
      <c r="IHH209" s="534"/>
      <c r="IHI209" s="534"/>
      <c r="IHJ209" s="534"/>
      <c r="IHK209" s="534"/>
      <c r="IHL209" s="534"/>
      <c r="IHM209" s="534"/>
      <c r="IHN209" s="534"/>
      <c r="IHO209" s="534"/>
      <c r="IHP209" s="534"/>
      <c r="IHQ209" s="534"/>
      <c r="IHR209" s="534"/>
      <c r="IHS209" s="534"/>
      <c r="IHT209" s="534"/>
      <c r="IHU209" s="534"/>
      <c r="IHV209" s="534"/>
      <c r="IHW209" s="534"/>
      <c r="IHX209" s="534"/>
      <c r="IHY209" s="534"/>
      <c r="IHZ209" s="534"/>
      <c r="IIA209" s="534"/>
      <c r="IIB209" s="534"/>
      <c r="IIC209" s="534"/>
      <c r="IID209" s="534"/>
      <c r="IIE209" s="534"/>
      <c r="IIF209" s="534"/>
      <c r="IIG209" s="534"/>
      <c r="IIH209" s="534"/>
      <c r="III209" s="534"/>
      <c r="IIJ209" s="534"/>
      <c r="IIK209" s="534"/>
      <c r="IIL209" s="534"/>
      <c r="IIM209" s="534"/>
      <c r="IIN209" s="534"/>
      <c r="IIO209" s="534"/>
      <c r="IIP209" s="534"/>
      <c r="IIQ209" s="534"/>
      <c r="IIR209" s="534"/>
      <c r="IIS209" s="534"/>
      <c r="IIT209" s="534"/>
      <c r="IIU209" s="534"/>
      <c r="IIV209" s="534"/>
      <c r="IIW209" s="534"/>
      <c r="IIX209" s="534"/>
      <c r="IIY209" s="534"/>
      <c r="IIZ209" s="534"/>
      <c r="IJA209" s="534"/>
      <c r="IJB209" s="534"/>
      <c r="IJC209" s="534"/>
      <c r="IJD209" s="534"/>
      <c r="IJE209" s="534"/>
      <c r="IJF209" s="534"/>
      <c r="IJG209" s="534"/>
      <c r="IJH209" s="534"/>
      <c r="IJI209" s="534"/>
      <c r="IJJ209" s="534"/>
      <c r="IJK209" s="534"/>
      <c r="IJL209" s="534"/>
      <c r="IJM209" s="534"/>
      <c r="IJN209" s="534"/>
      <c r="IJO209" s="534"/>
      <c r="IJP209" s="534"/>
      <c r="IJQ209" s="534"/>
      <c r="IJR209" s="534"/>
      <c r="IJS209" s="534"/>
      <c r="IJT209" s="534"/>
      <c r="IJU209" s="534"/>
      <c r="IJV209" s="534"/>
      <c r="IJW209" s="534"/>
      <c r="IJX209" s="534"/>
      <c r="IJY209" s="534"/>
      <c r="IJZ209" s="534"/>
      <c r="IKA209" s="534"/>
      <c r="IKB209" s="534"/>
      <c r="IKC209" s="534"/>
      <c r="IKD209" s="534"/>
      <c r="IKE209" s="534"/>
      <c r="IKF209" s="534"/>
      <c r="IKG209" s="534"/>
      <c r="IKH209" s="534"/>
      <c r="IKI209" s="534"/>
      <c r="IKJ209" s="534"/>
      <c r="IKK209" s="534"/>
      <c r="IKL209" s="534"/>
      <c r="IKM209" s="534"/>
      <c r="IKN209" s="534"/>
      <c r="IKO209" s="534"/>
      <c r="IKP209" s="534"/>
      <c r="IKQ209" s="534"/>
      <c r="IKR209" s="534"/>
      <c r="IKS209" s="534"/>
      <c r="IKT209" s="534"/>
      <c r="IKU209" s="534"/>
      <c r="IKV209" s="534"/>
      <c r="IKW209" s="534"/>
      <c r="IKX209" s="534"/>
      <c r="IKY209" s="534"/>
      <c r="IKZ209" s="534"/>
      <c r="ILA209" s="534"/>
      <c r="ILB209" s="534"/>
      <c r="ILC209" s="534"/>
      <c r="ILD209" s="534"/>
      <c r="ILE209" s="534"/>
      <c r="ILF209" s="534"/>
      <c r="ILG209" s="534"/>
      <c r="ILH209" s="534"/>
      <c r="ILI209" s="534"/>
      <c r="ILJ209" s="534"/>
      <c r="ILK209" s="534"/>
      <c r="ILL209" s="534"/>
      <c r="ILM209" s="534"/>
      <c r="ILN209" s="534"/>
      <c r="ILO209" s="534"/>
      <c r="ILP209" s="534"/>
      <c r="ILQ209" s="534"/>
      <c r="ILR209" s="534"/>
      <c r="ILS209" s="534"/>
      <c r="ILT209" s="534"/>
      <c r="ILU209" s="534"/>
      <c r="ILV209" s="534"/>
      <c r="ILW209" s="534"/>
      <c r="ILX209" s="534"/>
      <c r="ILY209" s="534"/>
      <c r="ILZ209" s="534"/>
      <c r="IMA209" s="534"/>
      <c r="IMB209" s="534"/>
      <c r="IMC209" s="534"/>
      <c r="IMD209" s="534"/>
      <c r="IME209" s="534"/>
      <c r="IMF209" s="534"/>
      <c r="IMG209" s="534"/>
      <c r="IMH209" s="534"/>
      <c r="IMI209" s="534"/>
      <c r="IMJ209" s="534"/>
      <c r="IMK209" s="534"/>
      <c r="IML209" s="534"/>
      <c r="IMM209" s="534"/>
      <c r="IMN209" s="534"/>
      <c r="IMO209" s="534"/>
      <c r="IMP209" s="534"/>
      <c r="IMQ209" s="534"/>
      <c r="IMR209" s="534"/>
      <c r="IMS209" s="534"/>
      <c r="IMT209" s="534"/>
      <c r="IMU209" s="534"/>
      <c r="IMV209" s="534"/>
      <c r="IMW209" s="534"/>
      <c r="IMX209" s="534"/>
      <c r="IMY209" s="534"/>
      <c r="IMZ209" s="534"/>
      <c r="INA209" s="534"/>
      <c r="INB209" s="534"/>
      <c r="INC209" s="534"/>
      <c r="IND209" s="534"/>
      <c r="INE209" s="534"/>
      <c r="INF209" s="534"/>
      <c r="ING209" s="534"/>
      <c r="INH209" s="534"/>
      <c r="INI209" s="534"/>
      <c r="INJ209" s="534"/>
      <c r="INK209" s="534"/>
      <c r="INL209" s="534"/>
      <c r="INM209" s="534"/>
      <c r="INN209" s="534"/>
      <c r="INO209" s="534"/>
      <c r="INP209" s="534"/>
      <c r="INQ209" s="534"/>
      <c r="INR209" s="534"/>
      <c r="INS209" s="534"/>
      <c r="INT209" s="534"/>
      <c r="INU209" s="534"/>
      <c r="INV209" s="534"/>
      <c r="INW209" s="534"/>
      <c r="INX209" s="534"/>
      <c r="INY209" s="534"/>
      <c r="INZ209" s="534"/>
      <c r="IOA209" s="534"/>
      <c r="IOB209" s="534"/>
      <c r="IOC209" s="534"/>
      <c r="IOD209" s="534"/>
      <c r="IOE209" s="534"/>
      <c r="IOF209" s="534"/>
      <c r="IOG209" s="534"/>
      <c r="IOH209" s="534"/>
      <c r="IOI209" s="534"/>
      <c r="IOJ209" s="534"/>
      <c r="IOK209" s="534"/>
      <c r="IOL209" s="534"/>
      <c r="IOM209" s="534"/>
      <c r="ION209" s="534"/>
      <c r="IOO209" s="534"/>
      <c r="IOP209" s="534"/>
      <c r="IOQ209" s="534"/>
      <c r="IOR209" s="534"/>
      <c r="IOS209" s="534"/>
      <c r="IOT209" s="534"/>
      <c r="IOU209" s="534"/>
      <c r="IOV209" s="534"/>
      <c r="IOW209" s="534"/>
      <c r="IOX209" s="534"/>
      <c r="IOY209" s="534"/>
      <c r="IOZ209" s="534"/>
      <c r="IPA209" s="534"/>
      <c r="IPB209" s="534"/>
      <c r="IPC209" s="534"/>
      <c r="IPD209" s="534"/>
      <c r="IPE209" s="534"/>
      <c r="IPF209" s="534"/>
      <c r="IPG209" s="534"/>
      <c r="IPH209" s="534"/>
      <c r="IPI209" s="534"/>
      <c r="IPJ209" s="534"/>
      <c r="IPK209" s="534"/>
      <c r="IPL209" s="534"/>
      <c r="IPM209" s="534"/>
      <c r="IPN209" s="534"/>
      <c r="IPO209" s="534"/>
      <c r="IPP209" s="534"/>
      <c r="IPQ209" s="534"/>
      <c r="IPR209" s="534"/>
      <c r="IPS209" s="534"/>
      <c r="IPT209" s="534"/>
      <c r="IPU209" s="534"/>
      <c r="IPV209" s="534"/>
      <c r="IPW209" s="534"/>
      <c r="IPX209" s="534"/>
      <c r="IPY209" s="534"/>
      <c r="IPZ209" s="534"/>
      <c r="IQA209" s="534"/>
      <c r="IQB209" s="534"/>
      <c r="IQC209" s="534"/>
      <c r="IQD209" s="534"/>
      <c r="IQE209" s="534"/>
      <c r="IQF209" s="534"/>
      <c r="IQG209" s="534"/>
      <c r="IQH209" s="534"/>
      <c r="IQI209" s="534"/>
      <c r="IQJ209" s="534"/>
      <c r="IQK209" s="534"/>
      <c r="IQL209" s="534"/>
      <c r="IQM209" s="534"/>
      <c r="IQN209" s="534"/>
      <c r="IQO209" s="534"/>
      <c r="IQP209" s="534"/>
      <c r="IQQ209" s="534"/>
      <c r="IQR209" s="534"/>
      <c r="IQS209" s="534"/>
      <c r="IQT209" s="534"/>
      <c r="IQU209" s="534"/>
      <c r="IQV209" s="534"/>
      <c r="IQW209" s="534"/>
      <c r="IQX209" s="534"/>
      <c r="IQY209" s="534"/>
      <c r="IQZ209" s="534"/>
      <c r="IRA209" s="534"/>
      <c r="IRB209" s="534"/>
      <c r="IRC209" s="534"/>
      <c r="IRD209" s="534"/>
      <c r="IRE209" s="534"/>
      <c r="IRF209" s="534"/>
      <c r="IRG209" s="534"/>
      <c r="IRH209" s="534"/>
      <c r="IRI209" s="534"/>
      <c r="IRJ209" s="534"/>
      <c r="IRK209" s="534"/>
      <c r="IRL209" s="534"/>
      <c r="IRM209" s="534"/>
      <c r="IRN209" s="534"/>
      <c r="IRO209" s="534"/>
      <c r="IRP209" s="534"/>
      <c r="IRQ209" s="534"/>
      <c r="IRR209" s="534"/>
      <c r="IRS209" s="534"/>
      <c r="IRT209" s="534"/>
      <c r="IRU209" s="534"/>
      <c r="IRV209" s="534"/>
      <c r="IRW209" s="534"/>
      <c r="IRX209" s="534"/>
      <c r="IRY209" s="534"/>
      <c r="IRZ209" s="534"/>
      <c r="ISA209" s="534"/>
      <c r="ISB209" s="534"/>
      <c r="ISC209" s="534"/>
      <c r="ISD209" s="534"/>
      <c r="ISE209" s="534"/>
      <c r="ISF209" s="534"/>
      <c r="ISG209" s="534"/>
      <c r="ISH209" s="534"/>
      <c r="ISI209" s="534"/>
      <c r="ISJ209" s="534"/>
      <c r="ISK209" s="534"/>
      <c r="ISL209" s="534"/>
      <c r="ISM209" s="534"/>
      <c r="ISN209" s="534"/>
      <c r="ISO209" s="534"/>
      <c r="ISP209" s="534"/>
      <c r="ISQ209" s="534"/>
      <c r="ISR209" s="534"/>
      <c r="ISS209" s="534"/>
      <c r="IST209" s="534"/>
      <c r="ISU209" s="534"/>
      <c r="ISV209" s="534"/>
      <c r="ISW209" s="534"/>
      <c r="ISX209" s="534"/>
      <c r="ISY209" s="534"/>
      <c r="ISZ209" s="534"/>
      <c r="ITA209" s="534"/>
      <c r="ITB209" s="534"/>
      <c r="ITC209" s="534"/>
      <c r="ITD209" s="534"/>
      <c r="ITE209" s="534"/>
      <c r="ITF209" s="534"/>
      <c r="ITG209" s="534"/>
      <c r="ITH209" s="534"/>
      <c r="ITI209" s="534"/>
      <c r="ITJ209" s="534"/>
      <c r="ITK209" s="534"/>
      <c r="ITL209" s="534"/>
      <c r="ITM209" s="534"/>
      <c r="ITN209" s="534"/>
      <c r="ITO209" s="534"/>
      <c r="ITP209" s="534"/>
      <c r="ITQ209" s="534"/>
      <c r="ITR209" s="534"/>
      <c r="ITS209" s="534"/>
      <c r="ITT209" s="534"/>
      <c r="ITU209" s="534"/>
      <c r="ITV209" s="534"/>
      <c r="ITW209" s="534"/>
      <c r="ITX209" s="534"/>
      <c r="ITY209" s="534"/>
      <c r="ITZ209" s="534"/>
      <c r="IUA209" s="534"/>
      <c r="IUB209" s="534"/>
      <c r="IUC209" s="534"/>
      <c r="IUD209" s="534"/>
      <c r="IUE209" s="534"/>
      <c r="IUF209" s="534"/>
      <c r="IUG209" s="534"/>
      <c r="IUH209" s="534"/>
      <c r="IUI209" s="534"/>
      <c r="IUJ209" s="534"/>
      <c r="IUK209" s="534"/>
      <c r="IUL209" s="534"/>
      <c r="IUM209" s="534"/>
      <c r="IUN209" s="534"/>
      <c r="IUO209" s="534"/>
      <c r="IUP209" s="534"/>
      <c r="IUQ209" s="534"/>
      <c r="IUR209" s="534"/>
      <c r="IUS209" s="534"/>
      <c r="IUT209" s="534"/>
      <c r="IUU209" s="534"/>
      <c r="IUV209" s="534"/>
      <c r="IUW209" s="534"/>
      <c r="IUX209" s="534"/>
      <c r="IUY209" s="534"/>
      <c r="IUZ209" s="534"/>
      <c r="IVA209" s="534"/>
      <c r="IVB209" s="534"/>
      <c r="IVC209" s="534"/>
      <c r="IVD209" s="534"/>
      <c r="IVE209" s="534"/>
      <c r="IVF209" s="534"/>
      <c r="IVG209" s="534"/>
      <c r="IVH209" s="534"/>
      <c r="IVI209" s="534"/>
      <c r="IVJ209" s="534"/>
      <c r="IVK209" s="534"/>
      <c r="IVL209" s="534"/>
      <c r="IVM209" s="534"/>
      <c r="IVN209" s="534"/>
      <c r="IVO209" s="534"/>
      <c r="IVP209" s="534"/>
      <c r="IVQ209" s="534"/>
      <c r="IVR209" s="534"/>
      <c r="IVS209" s="534"/>
      <c r="IVT209" s="534"/>
      <c r="IVU209" s="534"/>
      <c r="IVV209" s="534"/>
      <c r="IVW209" s="534"/>
      <c r="IVX209" s="534"/>
      <c r="IVY209" s="534"/>
      <c r="IVZ209" s="534"/>
      <c r="IWA209" s="534"/>
      <c r="IWB209" s="534"/>
      <c r="IWC209" s="534"/>
      <c r="IWD209" s="534"/>
      <c r="IWE209" s="534"/>
      <c r="IWF209" s="534"/>
      <c r="IWG209" s="534"/>
      <c r="IWH209" s="534"/>
      <c r="IWI209" s="534"/>
      <c r="IWJ209" s="534"/>
      <c r="IWK209" s="534"/>
      <c r="IWL209" s="534"/>
      <c r="IWM209" s="534"/>
      <c r="IWN209" s="534"/>
      <c r="IWO209" s="534"/>
      <c r="IWP209" s="534"/>
      <c r="IWQ209" s="534"/>
      <c r="IWR209" s="534"/>
      <c r="IWS209" s="534"/>
      <c r="IWT209" s="534"/>
      <c r="IWU209" s="534"/>
      <c r="IWV209" s="534"/>
      <c r="IWW209" s="534"/>
      <c r="IWX209" s="534"/>
      <c r="IWY209" s="534"/>
      <c r="IWZ209" s="534"/>
      <c r="IXA209" s="534"/>
      <c r="IXB209" s="534"/>
      <c r="IXC209" s="534"/>
      <c r="IXD209" s="534"/>
      <c r="IXE209" s="534"/>
      <c r="IXF209" s="534"/>
      <c r="IXG209" s="534"/>
      <c r="IXH209" s="534"/>
      <c r="IXI209" s="534"/>
      <c r="IXJ209" s="534"/>
      <c r="IXK209" s="534"/>
      <c r="IXL209" s="534"/>
      <c r="IXM209" s="534"/>
      <c r="IXN209" s="534"/>
      <c r="IXO209" s="534"/>
      <c r="IXP209" s="534"/>
      <c r="IXQ209" s="534"/>
      <c r="IXR209" s="534"/>
      <c r="IXS209" s="534"/>
      <c r="IXT209" s="534"/>
      <c r="IXU209" s="534"/>
      <c r="IXV209" s="534"/>
      <c r="IXW209" s="534"/>
      <c r="IXX209" s="534"/>
      <c r="IXY209" s="534"/>
      <c r="IXZ209" s="534"/>
      <c r="IYA209" s="534"/>
      <c r="IYB209" s="534"/>
      <c r="IYC209" s="534"/>
      <c r="IYD209" s="534"/>
      <c r="IYE209" s="534"/>
      <c r="IYF209" s="534"/>
      <c r="IYG209" s="534"/>
      <c r="IYH209" s="534"/>
      <c r="IYI209" s="534"/>
      <c r="IYJ209" s="534"/>
      <c r="IYK209" s="534"/>
      <c r="IYL209" s="534"/>
      <c r="IYM209" s="534"/>
      <c r="IYN209" s="534"/>
      <c r="IYO209" s="534"/>
      <c r="IYP209" s="534"/>
      <c r="IYQ209" s="534"/>
      <c r="IYR209" s="534"/>
      <c r="IYS209" s="534"/>
      <c r="IYT209" s="534"/>
      <c r="IYU209" s="534"/>
      <c r="IYV209" s="534"/>
      <c r="IYW209" s="534"/>
      <c r="IYX209" s="534"/>
      <c r="IYY209" s="534"/>
      <c r="IYZ209" s="534"/>
      <c r="IZA209" s="534"/>
      <c r="IZB209" s="534"/>
      <c r="IZC209" s="534"/>
      <c r="IZD209" s="534"/>
      <c r="IZE209" s="534"/>
      <c r="IZF209" s="534"/>
      <c r="IZG209" s="534"/>
      <c r="IZH209" s="534"/>
      <c r="IZI209" s="534"/>
      <c r="IZJ209" s="534"/>
      <c r="IZK209" s="534"/>
      <c r="IZL209" s="534"/>
      <c r="IZM209" s="534"/>
      <c r="IZN209" s="534"/>
      <c r="IZO209" s="534"/>
      <c r="IZP209" s="534"/>
      <c r="IZQ209" s="534"/>
      <c r="IZR209" s="534"/>
      <c r="IZS209" s="534"/>
      <c r="IZT209" s="534"/>
      <c r="IZU209" s="534"/>
      <c r="IZV209" s="534"/>
      <c r="IZW209" s="534"/>
      <c r="IZX209" s="534"/>
      <c r="IZY209" s="534"/>
      <c r="IZZ209" s="534"/>
      <c r="JAA209" s="534"/>
      <c r="JAB209" s="534"/>
      <c r="JAC209" s="534"/>
      <c r="JAD209" s="534"/>
      <c r="JAE209" s="534"/>
      <c r="JAF209" s="534"/>
      <c r="JAG209" s="534"/>
      <c r="JAH209" s="534"/>
      <c r="JAI209" s="534"/>
      <c r="JAJ209" s="534"/>
      <c r="JAK209" s="534"/>
      <c r="JAL209" s="534"/>
      <c r="JAM209" s="534"/>
      <c r="JAN209" s="534"/>
      <c r="JAO209" s="534"/>
      <c r="JAP209" s="534"/>
      <c r="JAQ209" s="534"/>
      <c r="JAR209" s="534"/>
      <c r="JAS209" s="534"/>
      <c r="JAT209" s="534"/>
      <c r="JAU209" s="534"/>
      <c r="JAV209" s="534"/>
      <c r="JAW209" s="534"/>
      <c r="JAX209" s="534"/>
      <c r="JAY209" s="534"/>
      <c r="JAZ209" s="534"/>
      <c r="JBA209" s="534"/>
      <c r="JBB209" s="534"/>
      <c r="JBC209" s="534"/>
      <c r="JBD209" s="534"/>
      <c r="JBE209" s="534"/>
      <c r="JBF209" s="534"/>
      <c r="JBG209" s="534"/>
      <c r="JBH209" s="534"/>
      <c r="JBI209" s="534"/>
      <c r="JBJ209" s="534"/>
      <c r="JBK209" s="534"/>
      <c r="JBL209" s="534"/>
      <c r="JBM209" s="534"/>
      <c r="JBN209" s="534"/>
      <c r="JBO209" s="534"/>
      <c r="JBP209" s="534"/>
      <c r="JBQ209" s="534"/>
      <c r="JBR209" s="534"/>
      <c r="JBS209" s="534"/>
      <c r="JBT209" s="534"/>
      <c r="JBU209" s="534"/>
      <c r="JBV209" s="534"/>
      <c r="JBW209" s="534"/>
      <c r="JBX209" s="534"/>
      <c r="JBY209" s="534"/>
      <c r="JBZ209" s="534"/>
      <c r="JCA209" s="534"/>
      <c r="JCB209" s="534"/>
      <c r="JCC209" s="534"/>
      <c r="JCD209" s="534"/>
      <c r="JCE209" s="534"/>
      <c r="JCF209" s="534"/>
      <c r="JCG209" s="534"/>
      <c r="JCH209" s="534"/>
      <c r="JCI209" s="534"/>
      <c r="JCJ209" s="534"/>
      <c r="JCK209" s="534"/>
      <c r="JCL209" s="534"/>
      <c r="JCM209" s="534"/>
      <c r="JCN209" s="534"/>
      <c r="JCO209" s="534"/>
      <c r="JCP209" s="534"/>
      <c r="JCQ209" s="534"/>
      <c r="JCR209" s="534"/>
      <c r="JCS209" s="534"/>
      <c r="JCT209" s="534"/>
      <c r="JCU209" s="534"/>
      <c r="JCV209" s="534"/>
      <c r="JCW209" s="534"/>
      <c r="JCX209" s="534"/>
      <c r="JCY209" s="534"/>
      <c r="JCZ209" s="534"/>
      <c r="JDA209" s="534"/>
      <c r="JDB209" s="534"/>
      <c r="JDC209" s="534"/>
      <c r="JDD209" s="534"/>
      <c r="JDE209" s="534"/>
      <c r="JDF209" s="534"/>
      <c r="JDG209" s="534"/>
      <c r="JDH209" s="534"/>
      <c r="JDI209" s="534"/>
      <c r="JDJ209" s="534"/>
      <c r="JDK209" s="534"/>
      <c r="JDL209" s="534"/>
      <c r="JDM209" s="534"/>
      <c r="JDN209" s="534"/>
      <c r="JDO209" s="534"/>
      <c r="JDP209" s="534"/>
      <c r="JDQ209" s="534"/>
      <c r="JDR209" s="534"/>
      <c r="JDS209" s="534"/>
      <c r="JDT209" s="534"/>
      <c r="JDU209" s="534"/>
      <c r="JDV209" s="534"/>
      <c r="JDW209" s="534"/>
      <c r="JDX209" s="534"/>
      <c r="JDY209" s="534"/>
      <c r="JDZ209" s="534"/>
      <c r="JEA209" s="534"/>
      <c r="JEB209" s="534"/>
      <c r="JEC209" s="534"/>
      <c r="JED209" s="534"/>
      <c r="JEE209" s="534"/>
      <c r="JEF209" s="534"/>
      <c r="JEG209" s="534"/>
      <c r="JEH209" s="534"/>
      <c r="JEI209" s="534"/>
      <c r="JEJ209" s="534"/>
      <c r="JEK209" s="534"/>
      <c r="JEL209" s="534"/>
      <c r="JEM209" s="534"/>
      <c r="JEN209" s="534"/>
      <c r="JEO209" s="534"/>
      <c r="JEP209" s="534"/>
      <c r="JEQ209" s="534"/>
      <c r="JER209" s="534"/>
      <c r="JES209" s="534"/>
      <c r="JET209" s="534"/>
      <c r="JEU209" s="534"/>
      <c r="JEV209" s="534"/>
      <c r="JEW209" s="534"/>
      <c r="JEX209" s="534"/>
      <c r="JEY209" s="534"/>
      <c r="JEZ209" s="534"/>
      <c r="JFA209" s="534"/>
      <c r="JFB209" s="534"/>
      <c r="JFC209" s="534"/>
      <c r="JFD209" s="534"/>
      <c r="JFE209" s="534"/>
      <c r="JFF209" s="534"/>
      <c r="JFG209" s="534"/>
      <c r="JFH209" s="534"/>
      <c r="JFI209" s="534"/>
      <c r="JFJ209" s="534"/>
      <c r="JFK209" s="534"/>
      <c r="JFL209" s="534"/>
      <c r="JFM209" s="534"/>
      <c r="JFN209" s="534"/>
      <c r="JFO209" s="534"/>
      <c r="JFP209" s="534"/>
      <c r="JFQ209" s="534"/>
      <c r="JFR209" s="534"/>
      <c r="JFS209" s="534"/>
      <c r="JFT209" s="534"/>
      <c r="JFU209" s="534"/>
      <c r="JFV209" s="534"/>
      <c r="JFW209" s="534"/>
      <c r="JFX209" s="534"/>
      <c r="JFY209" s="534"/>
      <c r="JFZ209" s="534"/>
      <c r="JGA209" s="534"/>
      <c r="JGB209" s="534"/>
      <c r="JGC209" s="534"/>
      <c r="JGD209" s="534"/>
      <c r="JGE209" s="534"/>
      <c r="JGF209" s="534"/>
      <c r="JGG209" s="534"/>
      <c r="JGH209" s="534"/>
      <c r="JGI209" s="534"/>
      <c r="JGJ209" s="534"/>
      <c r="JGK209" s="534"/>
      <c r="JGL209" s="534"/>
      <c r="JGM209" s="534"/>
      <c r="JGN209" s="534"/>
      <c r="JGO209" s="534"/>
      <c r="JGP209" s="534"/>
      <c r="JGQ209" s="534"/>
      <c r="JGR209" s="534"/>
      <c r="JGS209" s="534"/>
      <c r="JGT209" s="534"/>
      <c r="JGU209" s="534"/>
      <c r="JGV209" s="534"/>
      <c r="JGW209" s="534"/>
      <c r="JGX209" s="534"/>
      <c r="JGY209" s="534"/>
      <c r="JGZ209" s="534"/>
      <c r="JHA209" s="534"/>
      <c r="JHB209" s="534"/>
      <c r="JHC209" s="534"/>
      <c r="JHD209" s="534"/>
      <c r="JHE209" s="534"/>
      <c r="JHF209" s="534"/>
      <c r="JHG209" s="534"/>
      <c r="JHH209" s="534"/>
      <c r="JHI209" s="534"/>
      <c r="JHJ209" s="534"/>
      <c r="JHK209" s="534"/>
      <c r="JHL209" s="534"/>
      <c r="JHM209" s="534"/>
      <c r="JHN209" s="534"/>
      <c r="JHO209" s="534"/>
      <c r="JHP209" s="534"/>
      <c r="JHQ209" s="534"/>
      <c r="JHR209" s="534"/>
      <c r="JHS209" s="534"/>
      <c r="JHT209" s="534"/>
      <c r="JHU209" s="534"/>
      <c r="JHV209" s="534"/>
      <c r="JHW209" s="534"/>
      <c r="JHX209" s="534"/>
      <c r="JHY209" s="534"/>
      <c r="JHZ209" s="534"/>
      <c r="JIA209" s="534"/>
      <c r="JIB209" s="534"/>
      <c r="JIC209" s="534"/>
      <c r="JID209" s="534"/>
      <c r="JIE209" s="534"/>
      <c r="JIF209" s="534"/>
      <c r="JIG209" s="534"/>
      <c r="JIH209" s="534"/>
      <c r="JII209" s="534"/>
      <c r="JIJ209" s="534"/>
      <c r="JIK209" s="534"/>
      <c r="JIL209" s="534"/>
      <c r="JIM209" s="534"/>
      <c r="JIN209" s="534"/>
      <c r="JIO209" s="534"/>
      <c r="JIP209" s="534"/>
      <c r="JIQ209" s="534"/>
      <c r="JIR209" s="534"/>
      <c r="JIS209" s="534"/>
      <c r="JIT209" s="534"/>
      <c r="JIU209" s="534"/>
      <c r="JIV209" s="534"/>
      <c r="JIW209" s="534"/>
      <c r="JIX209" s="534"/>
      <c r="JIY209" s="534"/>
      <c r="JIZ209" s="534"/>
      <c r="JJA209" s="534"/>
      <c r="JJB209" s="534"/>
      <c r="JJC209" s="534"/>
      <c r="JJD209" s="534"/>
      <c r="JJE209" s="534"/>
      <c r="JJF209" s="534"/>
      <c r="JJG209" s="534"/>
      <c r="JJH209" s="534"/>
      <c r="JJI209" s="534"/>
      <c r="JJJ209" s="534"/>
      <c r="JJK209" s="534"/>
      <c r="JJL209" s="534"/>
      <c r="JJM209" s="534"/>
      <c r="JJN209" s="534"/>
      <c r="JJO209" s="534"/>
      <c r="JJP209" s="534"/>
      <c r="JJQ209" s="534"/>
      <c r="JJR209" s="534"/>
      <c r="JJS209" s="534"/>
      <c r="JJT209" s="534"/>
      <c r="JJU209" s="534"/>
      <c r="JJV209" s="534"/>
      <c r="JJW209" s="534"/>
      <c r="JJX209" s="534"/>
      <c r="JJY209" s="534"/>
      <c r="JJZ209" s="534"/>
      <c r="JKA209" s="534"/>
      <c r="JKB209" s="534"/>
      <c r="JKC209" s="534"/>
      <c r="JKD209" s="534"/>
      <c r="JKE209" s="534"/>
      <c r="JKF209" s="534"/>
      <c r="JKG209" s="534"/>
      <c r="JKH209" s="534"/>
      <c r="JKI209" s="534"/>
      <c r="JKJ209" s="534"/>
      <c r="JKK209" s="534"/>
      <c r="JKL209" s="534"/>
      <c r="JKM209" s="534"/>
      <c r="JKN209" s="534"/>
      <c r="JKO209" s="534"/>
      <c r="JKP209" s="534"/>
      <c r="JKQ209" s="534"/>
      <c r="JKR209" s="534"/>
      <c r="JKS209" s="534"/>
      <c r="JKT209" s="534"/>
      <c r="JKU209" s="534"/>
      <c r="JKV209" s="534"/>
      <c r="JKW209" s="534"/>
      <c r="JKX209" s="534"/>
      <c r="JKY209" s="534"/>
      <c r="JKZ209" s="534"/>
      <c r="JLA209" s="534"/>
      <c r="JLB209" s="534"/>
      <c r="JLC209" s="534"/>
      <c r="JLD209" s="534"/>
      <c r="JLE209" s="534"/>
      <c r="JLF209" s="534"/>
      <c r="JLG209" s="534"/>
      <c r="JLH209" s="534"/>
      <c r="JLI209" s="534"/>
      <c r="JLJ209" s="534"/>
      <c r="JLK209" s="534"/>
      <c r="JLL209" s="534"/>
      <c r="JLM209" s="534"/>
      <c r="JLN209" s="534"/>
      <c r="JLO209" s="534"/>
      <c r="JLP209" s="534"/>
      <c r="JLQ209" s="534"/>
      <c r="JLR209" s="534"/>
      <c r="JLS209" s="534"/>
      <c r="JLT209" s="534"/>
      <c r="JLU209" s="534"/>
      <c r="JLV209" s="534"/>
      <c r="JLW209" s="534"/>
      <c r="JLX209" s="534"/>
      <c r="JLY209" s="534"/>
      <c r="JLZ209" s="534"/>
      <c r="JMA209" s="534"/>
      <c r="JMB209" s="534"/>
      <c r="JMC209" s="534"/>
      <c r="JMD209" s="534"/>
      <c r="JME209" s="534"/>
      <c r="JMF209" s="534"/>
      <c r="JMG209" s="534"/>
      <c r="JMH209" s="534"/>
      <c r="JMI209" s="534"/>
      <c r="JMJ209" s="534"/>
      <c r="JMK209" s="534"/>
      <c r="JML209" s="534"/>
      <c r="JMM209" s="534"/>
      <c r="JMN209" s="534"/>
      <c r="JMO209" s="534"/>
      <c r="JMP209" s="534"/>
      <c r="JMQ209" s="534"/>
      <c r="JMR209" s="534"/>
      <c r="JMS209" s="534"/>
      <c r="JMT209" s="534"/>
      <c r="JMU209" s="534"/>
      <c r="JMV209" s="534"/>
      <c r="JMW209" s="534"/>
      <c r="JMX209" s="534"/>
      <c r="JMY209" s="534"/>
      <c r="JMZ209" s="534"/>
      <c r="JNA209" s="534"/>
      <c r="JNB209" s="534"/>
      <c r="JNC209" s="534"/>
      <c r="JND209" s="534"/>
      <c r="JNE209" s="534"/>
      <c r="JNF209" s="534"/>
      <c r="JNG209" s="534"/>
      <c r="JNH209" s="534"/>
      <c r="JNI209" s="534"/>
      <c r="JNJ209" s="534"/>
      <c r="JNK209" s="534"/>
      <c r="JNL209" s="534"/>
      <c r="JNM209" s="534"/>
      <c r="JNN209" s="534"/>
      <c r="JNO209" s="534"/>
      <c r="JNP209" s="534"/>
      <c r="JNQ209" s="534"/>
      <c r="JNR209" s="534"/>
      <c r="JNS209" s="534"/>
      <c r="JNT209" s="534"/>
      <c r="JNU209" s="534"/>
      <c r="JNV209" s="534"/>
      <c r="JNW209" s="534"/>
      <c r="JNX209" s="534"/>
      <c r="JNY209" s="534"/>
      <c r="JNZ209" s="534"/>
      <c r="JOA209" s="534"/>
      <c r="JOB209" s="534"/>
      <c r="JOC209" s="534"/>
      <c r="JOD209" s="534"/>
      <c r="JOE209" s="534"/>
      <c r="JOF209" s="534"/>
      <c r="JOG209" s="534"/>
      <c r="JOH209" s="534"/>
      <c r="JOI209" s="534"/>
      <c r="JOJ209" s="534"/>
      <c r="JOK209" s="534"/>
      <c r="JOL209" s="534"/>
      <c r="JOM209" s="534"/>
      <c r="JON209" s="534"/>
      <c r="JOO209" s="534"/>
      <c r="JOP209" s="534"/>
      <c r="JOQ209" s="534"/>
      <c r="JOR209" s="534"/>
      <c r="JOS209" s="534"/>
      <c r="JOT209" s="534"/>
      <c r="JOU209" s="534"/>
      <c r="JOV209" s="534"/>
      <c r="JOW209" s="534"/>
      <c r="JOX209" s="534"/>
      <c r="JOY209" s="534"/>
      <c r="JOZ209" s="534"/>
      <c r="JPA209" s="534"/>
      <c r="JPB209" s="534"/>
      <c r="JPC209" s="534"/>
      <c r="JPD209" s="534"/>
      <c r="JPE209" s="534"/>
      <c r="JPF209" s="534"/>
      <c r="JPG209" s="534"/>
      <c r="JPH209" s="534"/>
      <c r="JPI209" s="534"/>
      <c r="JPJ209" s="534"/>
      <c r="JPK209" s="534"/>
      <c r="JPL209" s="534"/>
      <c r="JPM209" s="534"/>
      <c r="JPN209" s="534"/>
      <c r="JPO209" s="534"/>
      <c r="JPP209" s="534"/>
      <c r="JPQ209" s="534"/>
      <c r="JPR209" s="534"/>
      <c r="JPS209" s="534"/>
      <c r="JPT209" s="534"/>
      <c r="JPU209" s="534"/>
      <c r="JPV209" s="534"/>
      <c r="JPW209" s="534"/>
      <c r="JPX209" s="534"/>
      <c r="JPY209" s="534"/>
      <c r="JPZ209" s="534"/>
      <c r="JQA209" s="534"/>
      <c r="JQB209" s="534"/>
      <c r="JQC209" s="534"/>
      <c r="JQD209" s="534"/>
      <c r="JQE209" s="534"/>
      <c r="JQF209" s="534"/>
      <c r="JQG209" s="534"/>
      <c r="JQH209" s="534"/>
      <c r="JQI209" s="534"/>
      <c r="JQJ209" s="534"/>
      <c r="JQK209" s="534"/>
      <c r="JQL209" s="534"/>
      <c r="JQM209" s="534"/>
      <c r="JQN209" s="534"/>
      <c r="JQO209" s="534"/>
      <c r="JQP209" s="534"/>
      <c r="JQQ209" s="534"/>
      <c r="JQR209" s="534"/>
      <c r="JQS209" s="534"/>
      <c r="JQT209" s="534"/>
      <c r="JQU209" s="534"/>
      <c r="JQV209" s="534"/>
      <c r="JQW209" s="534"/>
      <c r="JQX209" s="534"/>
      <c r="JQY209" s="534"/>
      <c r="JQZ209" s="534"/>
      <c r="JRA209" s="534"/>
      <c r="JRB209" s="534"/>
      <c r="JRC209" s="534"/>
      <c r="JRD209" s="534"/>
      <c r="JRE209" s="534"/>
      <c r="JRF209" s="534"/>
      <c r="JRG209" s="534"/>
      <c r="JRH209" s="534"/>
      <c r="JRI209" s="534"/>
      <c r="JRJ209" s="534"/>
      <c r="JRK209" s="534"/>
      <c r="JRL209" s="534"/>
      <c r="JRM209" s="534"/>
      <c r="JRN209" s="534"/>
      <c r="JRO209" s="534"/>
      <c r="JRP209" s="534"/>
      <c r="JRQ209" s="534"/>
      <c r="JRR209" s="534"/>
      <c r="JRS209" s="534"/>
      <c r="JRT209" s="534"/>
      <c r="JRU209" s="534"/>
      <c r="JRV209" s="534"/>
      <c r="JRW209" s="534"/>
      <c r="JRX209" s="534"/>
      <c r="JRY209" s="534"/>
      <c r="JRZ209" s="534"/>
      <c r="JSA209" s="534"/>
      <c r="JSB209" s="534"/>
      <c r="JSC209" s="534"/>
      <c r="JSD209" s="534"/>
      <c r="JSE209" s="534"/>
      <c r="JSF209" s="534"/>
      <c r="JSG209" s="534"/>
      <c r="JSH209" s="534"/>
      <c r="JSI209" s="534"/>
      <c r="JSJ209" s="534"/>
      <c r="JSK209" s="534"/>
      <c r="JSL209" s="534"/>
      <c r="JSM209" s="534"/>
      <c r="JSN209" s="534"/>
      <c r="JSO209" s="534"/>
      <c r="JSP209" s="534"/>
      <c r="JSQ209" s="534"/>
      <c r="JSR209" s="534"/>
      <c r="JSS209" s="534"/>
      <c r="JST209" s="534"/>
      <c r="JSU209" s="534"/>
      <c r="JSV209" s="534"/>
      <c r="JSW209" s="534"/>
      <c r="JSX209" s="534"/>
      <c r="JSY209" s="534"/>
      <c r="JSZ209" s="534"/>
      <c r="JTA209" s="534"/>
      <c r="JTB209" s="534"/>
      <c r="JTC209" s="534"/>
      <c r="JTD209" s="534"/>
      <c r="JTE209" s="534"/>
      <c r="JTF209" s="534"/>
      <c r="JTG209" s="534"/>
      <c r="JTH209" s="534"/>
      <c r="JTI209" s="534"/>
      <c r="JTJ209" s="534"/>
      <c r="JTK209" s="534"/>
      <c r="JTL209" s="534"/>
      <c r="JTM209" s="534"/>
      <c r="JTN209" s="534"/>
      <c r="JTO209" s="534"/>
      <c r="JTP209" s="534"/>
      <c r="JTQ209" s="534"/>
      <c r="JTR209" s="534"/>
      <c r="JTS209" s="534"/>
      <c r="JTT209" s="534"/>
      <c r="JTU209" s="534"/>
      <c r="JTV209" s="534"/>
      <c r="JTW209" s="534"/>
      <c r="JTX209" s="534"/>
      <c r="JTY209" s="534"/>
      <c r="JTZ209" s="534"/>
      <c r="JUA209" s="534"/>
      <c r="JUB209" s="534"/>
      <c r="JUC209" s="534"/>
      <c r="JUD209" s="534"/>
      <c r="JUE209" s="534"/>
      <c r="JUF209" s="534"/>
      <c r="JUG209" s="534"/>
      <c r="JUH209" s="534"/>
      <c r="JUI209" s="534"/>
      <c r="JUJ209" s="534"/>
      <c r="JUK209" s="534"/>
      <c r="JUL209" s="534"/>
      <c r="JUM209" s="534"/>
      <c r="JUN209" s="534"/>
      <c r="JUO209" s="534"/>
      <c r="JUP209" s="534"/>
      <c r="JUQ209" s="534"/>
      <c r="JUR209" s="534"/>
      <c r="JUS209" s="534"/>
      <c r="JUT209" s="534"/>
      <c r="JUU209" s="534"/>
      <c r="JUV209" s="534"/>
      <c r="JUW209" s="534"/>
      <c r="JUX209" s="534"/>
      <c r="JUY209" s="534"/>
      <c r="JUZ209" s="534"/>
      <c r="JVA209" s="534"/>
      <c r="JVB209" s="534"/>
      <c r="JVC209" s="534"/>
      <c r="JVD209" s="534"/>
      <c r="JVE209" s="534"/>
      <c r="JVF209" s="534"/>
      <c r="JVG209" s="534"/>
      <c r="JVH209" s="534"/>
      <c r="JVI209" s="534"/>
      <c r="JVJ209" s="534"/>
      <c r="JVK209" s="534"/>
      <c r="JVL209" s="534"/>
      <c r="JVM209" s="534"/>
      <c r="JVN209" s="534"/>
      <c r="JVO209" s="534"/>
      <c r="JVP209" s="534"/>
      <c r="JVQ209" s="534"/>
      <c r="JVR209" s="534"/>
      <c r="JVS209" s="534"/>
      <c r="JVT209" s="534"/>
      <c r="JVU209" s="534"/>
      <c r="JVV209" s="534"/>
      <c r="JVW209" s="534"/>
      <c r="JVX209" s="534"/>
      <c r="JVY209" s="534"/>
      <c r="JVZ209" s="534"/>
      <c r="JWA209" s="534"/>
      <c r="JWB209" s="534"/>
      <c r="JWC209" s="534"/>
      <c r="JWD209" s="534"/>
      <c r="JWE209" s="534"/>
      <c r="JWF209" s="534"/>
      <c r="JWG209" s="534"/>
      <c r="JWH209" s="534"/>
      <c r="JWI209" s="534"/>
      <c r="JWJ209" s="534"/>
      <c r="JWK209" s="534"/>
      <c r="JWL209" s="534"/>
      <c r="JWM209" s="534"/>
      <c r="JWN209" s="534"/>
      <c r="JWO209" s="534"/>
      <c r="JWP209" s="534"/>
      <c r="JWQ209" s="534"/>
      <c r="JWR209" s="534"/>
      <c r="JWS209" s="534"/>
      <c r="JWT209" s="534"/>
      <c r="JWU209" s="534"/>
      <c r="JWV209" s="534"/>
      <c r="JWW209" s="534"/>
      <c r="JWX209" s="534"/>
      <c r="JWY209" s="534"/>
      <c r="JWZ209" s="534"/>
      <c r="JXA209" s="534"/>
      <c r="JXB209" s="534"/>
      <c r="JXC209" s="534"/>
      <c r="JXD209" s="534"/>
      <c r="JXE209" s="534"/>
      <c r="JXF209" s="534"/>
      <c r="JXG209" s="534"/>
      <c r="JXH209" s="534"/>
      <c r="JXI209" s="534"/>
      <c r="JXJ209" s="534"/>
      <c r="JXK209" s="534"/>
      <c r="JXL209" s="534"/>
      <c r="JXM209" s="534"/>
      <c r="JXN209" s="534"/>
      <c r="JXO209" s="534"/>
      <c r="JXP209" s="534"/>
      <c r="JXQ209" s="534"/>
      <c r="JXR209" s="534"/>
      <c r="JXS209" s="534"/>
      <c r="JXT209" s="534"/>
      <c r="JXU209" s="534"/>
      <c r="JXV209" s="534"/>
      <c r="JXW209" s="534"/>
      <c r="JXX209" s="534"/>
      <c r="JXY209" s="534"/>
      <c r="JXZ209" s="534"/>
      <c r="JYA209" s="534"/>
      <c r="JYB209" s="534"/>
      <c r="JYC209" s="534"/>
      <c r="JYD209" s="534"/>
      <c r="JYE209" s="534"/>
      <c r="JYF209" s="534"/>
      <c r="JYG209" s="534"/>
      <c r="JYH209" s="534"/>
      <c r="JYI209" s="534"/>
      <c r="JYJ209" s="534"/>
      <c r="JYK209" s="534"/>
      <c r="JYL209" s="534"/>
      <c r="JYM209" s="534"/>
      <c r="JYN209" s="534"/>
      <c r="JYO209" s="534"/>
      <c r="JYP209" s="534"/>
      <c r="JYQ209" s="534"/>
      <c r="JYR209" s="534"/>
      <c r="JYS209" s="534"/>
      <c r="JYT209" s="534"/>
      <c r="JYU209" s="534"/>
      <c r="JYV209" s="534"/>
      <c r="JYW209" s="534"/>
      <c r="JYX209" s="534"/>
      <c r="JYY209" s="534"/>
      <c r="JYZ209" s="534"/>
      <c r="JZA209" s="534"/>
      <c r="JZB209" s="534"/>
      <c r="JZC209" s="534"/>
      <c r="JZD209" s="534"/>
      <c r="JZE209" s="534"/>
      <c r="JZF209" s="534"/>
      <c r="JZG209" s="534"/>
      <c r="JZH209" s="534"/>
      <c r="JZI209" s="534"/>
      <c r="JZJ209" s="534"/>
      <c r="JZK209" s="534"/>
      <c r="JZL209" s="534"/>
      <c r="JZM209" s="534"/>
      <c r="JZN209" s="534"/>
      <c r="JZO209" s="534"/>
      <c r="JZP209" s="534"/>
      <c r="JZQ209" s="534"/>
      <c r="JZR209" s="534"/>
      <c r="JZS209" s="534"/>
      <c r="JZT209" s="534"/>
      <c r="JZU209" s="534"/>
      <c r="JZV209" s="534"/>
      <c r="JZW209" s="534"/>
      <c r="JZX209" s="534"/>
      <c r="JZY209" s="534"/>
      <c r="JZZ209" s="534"/>
      <c r="KAA209" s="534"/>
      <c r="KAB209" s="534"/>
      <c r="KAC209" s="534"/>
      <c r="KAD209" s="534"/>
      <c r="KAE209" s="534"/>
      <c r="KAF209" s="534"/>
      <c r="KAG209" s="534"/>
      <c r="KAH209" s="534"/>
      <c r="KAI209" s="534"/>
      <c r="KAJ209" s="534"/>
      <c r="KAK209" s="534"/>
      <c r="KAL209" s="534"/>
      <c r="KAM209" s="534"/>
      <c r="KAN209" s="534"/>
      <c r="KAO209" s="534"/>
      <c r="KAP209" s="534"/>
      <c r="KAQ209" s="534"/>
      <c r="KAR209" s="534"/>
      <c r="KAS209" s="534"/>
      <c r="KAT209" s="534"/>
      <c r="KAU209" s="534"/>
      <c r="KAV209" s="534"/>
      <c r="KAW209" s="534"/>
      <c r="KAX209" s="534"/>
      <c r="KAY209" s="534"/>
      <c r="KAZ209" s="534"/>
      <c r="KBA209" s="534"/>
      <c r="KBB209" s="534"/>
      <c r="KBC209" s="534"/>
      <c r="KBD209" s="534"/>
      <c r="KBE209" s="534"/>
      <c r="KBF209" s="534"/>
      <c r="KBG209" s="534"/>
      <c r="KBH209" s="534"/>
      <c r="KBI209" s="534"/>
      <c r="KBJ209" s="534"/>
      <c r="KBK209" s="534"/>
      <c r="KBL209" s="534"/>
      <c r="KBM209" s="534"/>
      <c r="KBN209" s="534"/>
      <c r="KBO209" s="534"/>
      <c r="KBP209" s="534"/>
      <c r="KBQ209" s="534"/>
      <c r="KBR209" s="534"/>
      <c r="KBS209" s="534"/>
      <c r="KBT209" s="534"/>
      <c r="KBU209" s="534"/>
      <c r="KBV209" s="534"/>
      <c r="KBW209" s="534"/>
      <c r="KBX209" s="534"/>
      <c r="KBY209" s="534"/>
      <c r="KBZ209" s="534"/>
      <c r="KCA209" s="534"/>
      <c r="KCB209" s="534"/>
      <c r="KCC209" s="534"/>
      <c r="KCD209" s="534"/>
      <c r="KCE209" s="534"/>
      <c r="KCF209" s="534"/>
      <c r="KCG209" s="534"/>
      <c r="KCH209" s="534"/>
      <c r="KCI209" s="534"/>
      <c r="KCJ209" s="534"/>
      <c r="KCK209" s="534"/>
      <c r="KCL209" s="534"/>
      <c r="KCM209" s="534"/>
      <c r="KCN209" s="534"/>
      <c r="KCO209" s="534"/>
      <c r="KCP209" s="534"/>
      <c r="KCQ209" s="534"/>
      <c r="KCR209" s="534"/>
      <c r="KCS209" s="534"/>
      <c r="KCT209" s="534"/>
      <c r="KCU209" s="534"/>
      <c r="KCV209" s="534"/>
      <c r="KCW209" s="534"/>
      <c r="KCX209" s="534"/>
      <c r="KCY209" s="534"/>
      <c r="KCZ209" s="534"/>
      <c r="KDA209" s="534"/>
      <c r="KDB209" s="534"/>
      <c r="KDC209" s="534"/>
      <c r="KDD209" s="534"/>
      <c r="KDE209" s="534"/>
      <c r="KDF209" s="534"/>
      <c r="KDG209" s="534"/>
      <c r="KDH209" s="534"/>
      <c r="KDI209" s="534"/>
      <c r="KDJ209" s="534"/>
      <c r="KDK209" s="534"/>
      <c r="KDL209" s="534"/>
      <c r="KDM209" s="534"/>
      <c r="KDN209" s="534"/>
      <c r="KDO209" s="534"/>
      <c r="KDP209" s="534"/>
      <c r="KDQ209" s="534"/>
      <c r="KDR209" s="534"/>
      <c r="KDS209" s="534"/>
      <c r="KDT209" s="534"/>
      <c r="KDU209" s="534"/>
      <c r="KDV209" s="534"/>
      <c r="KDW209" s="534"/>
      <c r="KDX209" s="534"/>
      <c r="KDY209" s="534"/>
      <c r="KDZ209" s="534"/>
      <c r="KEA209" s="534"/>
      <c r="KEB209" s="534"/>
      <c r="KEC209" s="534"/>
      <c r="KED209" s="534"/>
      <c r="KEE209" s="534"/>
      <c r="KEF209" s="534"/>
      <c r="KEG209" s="534"/>
      <c r="KEH209" s="534"/>
      <c r="KEI209" s="534"/>
      <c r="KEJ209" s="534"/>
      <c r="KEK209" s="534"/>
      <c r="KEL209" s="534"/>
      <c r="KEM209" s="534"/>
      <c r="KEN209" s="534"/>
      <c r="KEO209" s="534"/>
      <c r="KEP209" s="534"/>
      <c r="KEQ209" s="534"/>
      <c r="KER209" s="534"/>
      <c r="KES209" s="534"/>
      <c r="KET209" s="534"/>
      <c r="KEU209" s="534"/>
      <c r="KEV209" s="534"/>
      <c r="KEW209" s="534"/>
      <c r="KEX209" s="534"/>
      <c r="KEY209" s="534"/>
      <c r="KEZ209" s="534"/>
      <c r="KFA209" s="534"/>
      <c r="KFB209" s="534"/>
      <c r="KFC209" s="534"/>
      <c r="KFD209" s="534"/>
      <c r="KFE209" s="534"/>
      <c r="KFF209" s="534"/>
      <c r="KFG209" s="534"/>
      <c r="KFH209" s="534"/>
      <c r="KFI209" s="534"/>
      <c r="KFJ209" s="534"/>
      <c r="KFK209" s="534"/>
      <c r="KFL209" s="534"/>
      <c r="KFM209" s="534"/>
      <c r="KFN209" s="534"/>
      <c r="KFO209" s="534"/>
      <c r="KFP209" s="534"/>
      <c r="KFQ209" s="534"/>
      <c r="KFR209" s="534"/>
      <c r="KFS209" s="534"/>
      <c r="KFT209" s="534"/>
      <c r="KFU209" s="534"/>
      <c r="KFV209" s="534"/>
      <c r="KFW209" s="534"/>
      <c r="KFX209" s="534"/>
      <c r="KFY209" s="534"/>
      <c r="KFZ209" s="534"/>
      <c r="KGA209" s="534"/>
      <c r="KGB209" s="534"/>
      <c r="KGC209" s="534"/>
      <c r="KGD209" s="534"/>
      <c r="KGE209" s="534"/>
      <c r="KGF209" s="534"/>
      <c r="KGG209" s="534"/>
      <c r="KGH209" s="534"/>
      <c r="KGI209" s="534"/>
      <c r="KGJ209" s="534"/>
      <c r="KGK209" s="534"/>
      <c r="KGL209" s="534"/>
      <c r="KGM209" s="534"/>
      <c r="KGN209" s="534"/>
      <c r="KGO209" s="534"/>
      <c r="KGP209" s="534"/>
      <c r="KGQ209" s="534"/>
      <c r="KGR209" s="534"/>
      <c r="KGS209" s="534"/>
      <c r="KGT209" s="534"/>
      <c r="KGU209" s="534"/>
      <c r="KGV209" s="534"/>
      <c r="KGW209" s="534"/>
      <c r="KGX209" s="534"/>
      <c r="KGY209" s="534"/>
      <c r="KGZ209" s="534"/>
      <c r="KHA209" s="534"/>
      <c r="KHB209" s="534"/>
      <c r="KHC209" s="534"/>
      <c r="KHD209" s="534"/>
      <c r="KHE209" s="534"/>
      <c r="KHF209" s="534"/>
      <c r="KHG209" s="534"/>
      <c r="KHH209" s="534"/>
      <c r="KHI209" s="534"/>
      <c r="KHJ209" s="534"/>
      <c r="KHK209" s="534"/>
      <c r="KHL209" s="534"/>
      <c r="KHM209" s="534"/>
      <c r="KHN209" s="534"/>
      <c r="KHO209" s="534"/>
      <c r="KHP209" s="534"/>
      <c r="KHQ209" s="534"/>
      <c r="KHR209" s="534"/>
      <c r="KHS209" s="534"/>
      <c r="KHT209" s="534"/>
      <c r="KHU209" s="534"/>
      <c r="KHV209" s="534"/>
      <c r="KHW209" s="534"/>
      <c r="KHX209" s="534"/>
      <c r="KHY209" s="534"/>
      <c r="KHZ209" s="534"/>
      <c r="KIA209" s="534"/>
      <c r="KIB209" s="534"/>
      <c r="KIC209" s="534"/>
      <c r="KID209" s="534"/>
      <c r="KIE209" s="534"/>
      <c r="KIF209" s="534"/>
      <c r="KIG209" s="534"/>
      <c r="KIH209" s="534"/>
      <c r="KII209" s="534"/>
      <c r="KIJ209" s="534"/>
      <c r="KIK209" s="534"/>
      <c r="KIL209" s="534"/>
      <c r="KIM209" s="534"/>
      <c r="KIN209" s="534"/>
      <c r="KIO209" s="534"/>
      <c r="KIP209" s="534"/>
      <c r="KIQ209" s="534"/>
      <c r="KIR209" s="534"/>
      <c r="KIS209" s="534"/>
      <c r="KIT209" s="534"/>
      <c r="KIU209" s="534"/>
      <c r="KIV209" s="534"/>
      <c r="KIW209" s="534"/>
      <c r="KIX209" s="534"/>
      <c r="KIY209" s="534"/>
      <c r="KIZ209" s="534"/>
      <c r="KJA209" s="534"/>
      <c r="KJB209" s="534"/>
      <c r="KJC209" s="534"/>
      <c r="KJD209" s="534"/>
      <c r="KJE209" s="534"/>
      <c r="KJF209" s="534"/>
      <c r="KJG209" s="534"/>
      <c r="KJH209" s="534"/>
      <c r="KJI209" s="534"/>
      <c r="KJJ209" s="534"/>
      <c r="KJK209" s="534"/>
      <c r="KJL209" s="534"/>
      <c r="KJM209" s="534"/>
      <c r="KJN209" s="534"/>
      <c r="KJO209" s="534"/>
      <c r="KJP209" s="534"/>
      <c r="KJQ209" s="534"/>
      <c r="KJR209" s="534"/>
      <c r="KJS209" s="534"/>
      <c r="KJT209" s="534"/>
      <c r="KJU209" s="534"/>
      <c r="KJV209" s="534"/>
      <c r="KJW209" s="534"/>
      <c r="KJX209" s="534"/>
      <c r="KJY209" s="534"/>
      <c r="KJZ209" s="534"/>
      <c r="KKA209" s="534"/>
      <c r="KKB209" s="534"/>
      <c r="KKC209" s="534"/>
      <c r="KKD209" s="534"/>
      <c r="KKE209" s="534"/>
      <c r="KKF209" s="534"/>
      <c r="KKG209" s="534"/>
      <c r="KKH209" s="534"/>
      <c r="KKI209" s="534"/>
      <c r="KKJ209" s="534"/>
      <c r="KKK209" s="534"/>
      <c r="KKL209" s="534"/>
      <c r="KKM209" s="534"/>
      <c r="KKN209" s="534"/>
      <c r="KKO209" s="534"/>
      <c r="KKP209" s="534"/>
      <c r="KKQ209" s="534"/>
      <c r="KKR209" s="534"/>
      <c r="KKS209" s="534"/>
      <c r="KKT209" s="534"/>
      <c r="KKU209" s="534"/>
      <c r="KKV209" s="534"/>
      <c r="KKW209" s="534"/>
      <c r="KKX209" s="534"/>
      <c r="KKY209" s="534"/>
      <c r="KKZ209" s="534"/>
      <c r="KLA209" s="534"/>
      <c r="KLB209" s="534"/>
      <c r="KLC209" s="534"/>
      <c r="KLD209" s="534"/>
      <c r="KLE209" s="534"/>
      <c r="KLF209" s="534"/>
      <c r="KLG209" s="534"/>
      <c r="KLH209" s="534"/>
      <c r="KLI209" s="534"/>
      <c r="KLJ209" s="534"/>
      <c r="KLK209" s="534"/>
      <c r="KLL209" s="534"/>
      <c r="KLM209" s="534"/>
      <c r="KLN209" s="534"/>
      <c r="KLO209" s="534"/>
      <c r="KLP209" s="534"/>
      <c r="KLQ209" s="534"/>
      <c r="KLR209" s="534"/>
      <c r="KLS209" s="534"/>
      <c r="KLT209" s="534"/>
      <c r="KLU209" s="534"/>
      <c r="KLV209" s="534"/>
      <c r="KLW209" s="534"/>
      <c r="KLX209" s="534"/>
      <c r="KLY209" s="534"/>
      <c r="KLZ209" s="534"/>
      <c r="KMA209" s="534"/>
      <c r="KMB209" s="534"/>
      <c r="KMC209" s="534"/>
      <c r="KMD209" s="534"/>
      <c r="KME209" s="534"/>
      <c r="KMF209" s="534"/>
      <c r="KMG209" s="534"/>
      <c r="KMH209" s="534"/>
      <c r="KMI209" s="534"/>
      <c r="KMJ209" s="534"/>
      <c r="KMK209" s="534"/>
      <c r="KML209" s="534"/>
      <c r="KMM209" s="534"/>
      <c r="KMN209" s="534"/>
      <c r="KMO209" s="534"/>
      <c r="KMP209" s="534"/>
      <c r="KMQ209" s="534"/>
      <c r="KMR209" s="534"/>
      <c r="KMS209" s="534"/>
      <c r="KMT209" s="534"/>
      <c r="KMU209" s="534"/>
      <c r="KMV209" s="534"/>
      <c r="KMW209" s="534"/>
      <c r="KMX209" s="534"/>
      <c r="KMY209" s="534"/>
      <c r="KMZ209" s="534"/>
      <c r="KNA209" s="534"/>
      <c r="KNB209" s="534"/>
      <c r="KNC209" s="534"/>
      <c r="KND209" s="534"/>
      <c r="KNE209" s="534"/>
      <c r="KNF209" s="534"/>
      <c r="KNG209" s="534"/>
      <c r="KNH209" s="534"/>
      <c r="KNI209" s="534"/>
      <c r="KNJ209" s="534"/>
      <c r="KNK209" s="534"/>
      <c r="KNL209" s="534"/>
      <c r="KNM209" s="534"/>
      <c r="KNN209" s="534"/>
      <c r="KNO209" s="534"/>
      <c r="KNP209" s="534"/>
      <c r="KNQ209" s="534"/>
      <c r="KNR209" s="534"/>
      <c r="KNS209" s="534"/>
      <c r="KNT209" s="534"/>
      <c r="KNU209" s="534"/>
      <c r="KNV209" s="534"/>
      <c r="KNW209" s="534"/>
      <c r="KNX209" s="534"/>
      <c r="KNY209" s="534"/>
      <c r="KNZ209" s="534"/>
      <c r="KOA209" s="534"/>
      <c r="KOB209" s="534"/>
      <c r="KOC209" s="534"/>
      <c r="KOD209" s="534"/>
      <c r="KOE209" s="534"/>
      <c r="KOF209" s="534"/>
      <c r="KOG209" s="534"/>
      <c r="KOH209" s="534"/>
      <c r="KOI209" s="534"/>
      <c r="KOJ209" s="534"/>
      <c r="KOK209" s="534"/>
      <c r="KOL209" s="534"/>
      <c r="KOM209" s="534"/>
      <c r="KON209" s="534"/>
      <c r="KOO209" s="534"/>
      <c r="KOP209" s="534"/>
      <c r="KOQ209" s="534"/>
      <c r="KOR209" s="534"/>
      <c r="KOS209" s="534"/>
      <c r="KOT209" s="534"/>
      <c r="KOU209" s="534"/>
      <c r="KOV209" s="534"/>
      <c r="KOW209" s="534"/>
      <c r="KOX209" s="534"/>
      <c r="KOY209" s="534"/>
      <c r="KOZ209" s="534"/>
      <c r="KPA209" s="534"/>
      <c r="KPB209" s="534"/>
      <c r="KPC209" s="534"/>
      <c r="KPD209" s="534"/>
      <c r="KPE209" s="534"/>
      <c r="KPF209" s="534"/>
      <c r="KPG209" s="534"/>
      <c r="KPH209" s="534"/>
      <c r="KPI209" s="534"/>
      <c r="KPJ209" s="534"/>
      <c r="KPK209" s="534"/>
      <c r="KPL209" s="534"/>
      <c r="KPM209" s="534"/>
      <c r="KPN209" s="534"/>
      <c r="KPO209" s="534"/>
      <c r="KPP209" s="534"/>
      <c r="KPQ209" s="534"/>
      <c r="KPR209" s="534"/>
      <c r="KPS209" s="534"/>
      <c r="KPT209" s="534"/>
      <c r="KPU209" s="534"/>
      <c r="KPV209" s="534"/>
      <c r="KPW209" s="534"/>
      <c r="KPX209" s="534"/>
      <c r="KPY209" s="534"/>
      <c r="KPZ209" s="534"/>
      <c r="KQA209" s="534"/>
      <c r="KQB209" s="534"/>
      <c r="KQC209" s="534"/>
      <c r="KQD209" s="534"/>
      <c r="KQE209" s="534"/>
      <c r="KQF209" s="534"/>
      <c r="KQG209" s="534"/>
      <c r="KQH209" s="534"/>
      <c r="KQI209" s="534"/>
      <c r="KQJ209" s="534"/>
      <c r="KQK209" s="534"/>
      <c r="KQL209" s="534"/>
      <c r="KQM209" s="534"/>
      <c r="KQN209" s="534"/>
      <c r="KQO209" s="534"/>
      <c r="KQP209" s="534"/>
      <c r="KQQ209" s="534"/>
      <c r="KQR209" s="534"/>
      <c r="KQS209" s="534"/>
      <c r="KQT209" s="534"/>
      <c r="KQU209" s="534"/>
      <c r="KQV209" s="534"/>
      <c r="KQW209" s="534"/>
      <c r="KQX209" s="534"/>
      <c r="KQY209" s="534"/>
      <c r="KQZ209" s="534"/>
      <c r="KRA209" s="534"/>
      <c r="KRB209" s="534"/>
      <c r="KRC209" s="534"/>
      <c r="KRD209" s="534"/>
      <c r="KRE209" s="534"/>
      <c r="KRF209" s="534"/>
      <c r="KRG209" s="534"/>
      <c r="KRH209" s="534"/>
      <c r="KRI209" s="534"/>
      <c r="KRJ209" s="534"/>
      <c r="KRK209" s="534"/>
      <c r="KRL209" s="534"/>
      <c r="KRM209" s="534"/>
      <c r="KRN209" s="534"/>
      <c r="KRO209" s="534"/>
      <c r="KRP209" s="534"/>
      <c r="KRQ209" s="534"/>
      <c r="KRR209" s="534"/>
      <c r="KRS209" s="534"/>
      <c r="KRT209" s="534"/>
      <c r="KRU209" s="534"/>
      <c r="KRV209" s="534"/>
      <c r="KRW209" s="534"/>
      <c r="KRX209" s="534"/>
      <c r="KRY209" s="534"/>
      <c r="KRZ209" s="534"/>
      <c r="KSA209" s="534"/>
      <c r="KSB209" s="534"/>
      <c r="KSC209" s="534"/>
      <c r="KSD209" s="534"/>
      <c r="KSE209" s="534"/>
      <c r="KSF209" s="534"/>
      <c r="KSG209" s="534"/>
      <c r="KSH209" s="534"/>
      <c r="KSI209" s="534"/>
      <c r="KSJ209" s="534"/>
      <c r="KSK209" s="534"/>
      <c r="KSL209" s="534"/>
      <c r="KSM209" s="534"/>
      <c r="KSN209" s="534"/>
      <c r="KSO209" s="534"/>
      <c r="KSP209" s="534"/>
      <c r="KSQ209" s="534"/>
      <c r="KSR209" s="534"/>
      <c r="KSS209" s="534"/>
      <c r="KST209" s="534"/>
      <c r="KSU209" s="534"/>
      <c r="KSV209" s="534"/>
      <c r="KSW209" s="534"/>
      <c r="KSX209" s="534"/>
      <c r="KSY209" s="534"/>
      <c r="KSZ209" s="534"/>
      <c r="KTA209" s="534"/>
      <c r="KTB209" s="534"/>
      <c r="KTC209" s="534"/>
      <c r="KTD209" s="534"/>
      <c r="KTE209" s="534"/>
      <c r="KTF209" s="534"/>
      <c r="KTG209" s="534"/>
      <c r="KTH209" s="534"/>
      <c r="KTI209" s="534"/>
      <c r="KTJ209" s="534"/>
      <c r="KTK209" s="534"/>
      <c r="KTL209" s="534"/>
      <c r="KTM209" s="534"/>
      <c r="KTN209" s="534"/>
      <c r="KTO209" s="534"/>
      <c r="KTP209" s="534"/>
      <c r="KTQ209" s="534"/>
      <c r="KTR209" s="534"/>
      <c r="KTS209" s="534"/>
      <c r="KTT209" s="534"/>
      <c r="KTU209" s="534"/>
      <c r="KTV209" s="534"/>
      <c r="KTW209" s="534"/>
      <c r="KTX209" s="534"/>
      <c r="KTY209" s="534"/>
      <c r="KTZ209" s="534"/>
      <c r="KUA209" s="534"/>
      <c r="KUB209" s="534"/>
      <c r="KUC209" s="534"/>
      <c r="KUD209" s="534"/>
      <c r="KUE209" s="534"/>
      <c r="KUF209" s="534"/>
      <c r="KUG209" s="534"/>
      <c r="KUH209" s="534"/>
      <c r="KUI209" s="534"/>
      <c r="KUJ209" s="534"/>
      <c r="KUK209" s="534"/>
      <c r="KUL209" s="534"/>
      <c r="KUM209" s="534"/>
      <c r="KUN209" s="534"/>
      <c r="KUO209" s="534"/>
      <c r="KUP209" s="534"/>
      <c r="KUQ209" s="534"/>
      <c r="KUR209" s="534"/>
      <c r="KUS209" s="534"/>
      <c r="KUT209" s="534"/>
      <c r="KUU209" s="534"/>
      <c r="KUV209" s="534"/>
      <c r="KUW209" s="534"/>
      <c r="KUX209" s="534"/>
      <c r="KUY209" s="534"/>
      <c r="KUZ209" s="534"/>
      <c r="KVA209" s="534"/>
      <c r="KVB209" s="534"/>
      <c r="KVC209" s="534"/>
      <c r="KVD209" s="534"/>
      <c r="KVE209" s="534"/>
      <c r="KVF209" s="534"/>
      <c r="KVG209" s="534"/>
      <c r="KVH209" s="534"/>
      <c r="KVI209" s="534"/>
      <c r="KVJ209" s="534"/>
      <c r="KVK209" s="534"/>
      <c r="KVL209" s="534"/>
      <c r="KVM209" s="534"/>
      <c r="KVN209" s="534"/>
      <c r="KVO209" s="534"/>
      <c r="KVP209" s="534"/>
      <c r="KVQ209" s="534"/>
      <c r="KVR209" s="534"/>
      <c r="KVS209" s="534"/>
      <c r="KVT209" s="534"/>
      <c r="KVU209" s="534"/>
      <c r="KVV209" s="534"/>
      <c r="KVW209" s="534"/>
      <c r="KVX209" s="534"/>
      <c r="KVY209" s="534"/>
      <c r="KVZ209" s="534"/>
      <c r="KWA209" s="534"/>
      <c r="KWB209" s="534"/>
      <c r="KWC209" s="534"/>
      <c r="KWD209" s="534"/>
      <c r="KWE209" s="534"/>
      <c r="KWF209" s="534"/>
      <c r="KWG209" s="534"/>
      <c r="KWH209" s="534"/>
      <c r="KWI209" s="534"/>
      <c r="KWJ209" s="534"/>
      <c r="KWK209" s="534"/>
      <c r="KWL209" s="534"/>
      <c r="KWM209" s="534"/>
      <c r="KWN209" s="534"/>
      <c r="KWO209" s="534"/>
      <c r="KWP209" s="534"/>
      <c r="KWQ209" s="534"/>
      <c r="KWR209" s="534"/>
      <c r="KWS209" s="534"/>
      <c r="KWT209" s="534"/>
      <c r="KWU209" s="534"/>
      <c r="KWV209" s="534"/>
      <c r="KWW209" s="534"/>
      <c r="KWX209" s="534"/>
      <c r="KWY209" s="534"/>
      <c r="KWZ209" s="534"/>
      <c r="KXA209" s="534"/>
      <c r="KXB209" s="534"/>
      <c r="KXC209" s="534"/>
      <c r="KXD209" s="534"/>
      <c r="KXE209" s="534"/>
      <c r="KXF209" s="534"/>
      <c r="KXG209" s="534"/>
      <c r="KXH209" s="534"/>
      <c r="KXI209" s="534"/>
      <c r="KXJ209" s="534"/>
      <c r="KXK209" s="534"/>
      <c r="KXL209" s="534"/>
      <c r="KXM209" s="534"/>
      <c r="KXN209" s="534"/>
      <c r="KXO209" s="534"/>
      <c r="KXP209" s="534"/>
      <c r="KXQ209" s="534"/>
      <c r="KXR209" s="534"/>
      <c r="KXS209" s="534"/>
      <c r="KXT209" s="534"/>
      <c r="KXU209" s="534"/>
      <c r="KXV209" s="534"/>
      <c r="KXW209" s="534"/>
      <c r="KXX209" s="534"/>
      <c r="KXY209" s="534"/>
      <c r="KXZ209" s="534"/>
      <c r="KYA209" s="534"/>
      <c r="KYB209" s="534"/>
      <c r="KYC209" s="534"/>
      <c r="KYD209" s="534"/>
      <c r="KYE209" s="534"/>
      <c r="KYF209" s="534"/>
      <c r="KYG209" s="534"/>
      <c r="KYH209" s="534"/>
      <c r="KYI209" s="534"/>
      <c r="KYJ209" s="534"/>
      <c r="KYK209" s="534"/>
      <c r="KYL209" s="534"/>
      <c r="KYM209" s="534"/>
      <c r="KYN209" s="534"/>
      <c r="KYO209" s="534"/>
      <c r="KYP209" s="534"/>
      <c r="KYQ209" s="534"/>
      <c r="KYR209" s="534"/>
      <c r="KYS209" s="534"/>
      <c r="KYT209" s="534"/>
      <c r="KYU209" s="534"/>
      <c r="KYV209" s="534"/>
      <c r="KYW209" s="534"/>
      <c r="KYX209" s="534"/>
      <c r="KYY209" s="534"/>
      <c r="KYZ209" s="534"/>
      <c r="KZA209" s="534"/>
      <c r="KZB209" s="534"/>
      <c r="KZC209" s="534"/>
      <c r="KZD209" s="534"/>
      <c r="KZE209" s="534"/>
      <c r="KZF209" s="534"/>
      <c r="KZG209" s="534"/>
      <c r="KZH209" s="534"/>
      <c r="KZI209" s="534"/>
      <c r="KZJ209" s="534"/>
      <c r="KZK209" s="534"/>
      <c r="KZL209" s="534"/>
      <c r="KZM209" s="534"/>
      <c r="KZN209" s="534"/>
      <c r="KZO209" s="534"/>
      <c r="KZP209" s="534"/>
      <c r="KZQ209" s="534"/>
      <c r="KZR209" s="534"/>
      <c r="KZS209" s="534"/>
      <c r="KZT209" s="534"/>
      <c r="KZU209" s="534"/>
      <c r="KZV209" s="534"/>
      <c r="KZW209" s="534"/>
      <c r="KZX209" s="534"/>
      <c r="KZY209" s="534"/>
      <c r="KZZ209" s="534"/>
      <c r="LAA209" s="534"/>
      <c r="LAB209" s="534"/>
      <c r="LAC209" s="534"/>
      <c r="LAD209" s="534"/>
      <c r="LAE209" s="534"/>
      <c r="LAF209" s="534"/>
      <c r="LAG209" s="534"/>
      <c r="LAH209" s="534"/>
      <c r="LAI209" s="534"/>
      <c r="LAJ209" s="534"/>
      <c r="LAK209" s="534"/>
      <c r="LAL209" s="534"/>
      <c r="LAM209" s="534"/>
      <c r="LAN209" s="534"/>
      <c r="LAO209" s="534"/>
      <c r="LAP209" s="534"/>
      <c r="LAQ209" s="534"/>
      <c r="LAR209" s="534"/>
      <c r="LAS209" s="534"/>
      <c r="LAT209" s="534"/>
      <c r="LAU209" s="534"/>
      <c r="LAV209" s="534"/>
      <c r="LAW209" s="534"/>
      <c r="LAX209" s="534"/>
      <c r="LAY209" s="534"/>
      <c r="LAZ209" s="534"/>
      <c r="LBA209" s="534"/>
      <c r="LBB209" s="534"/>
      <c r="LBC209" s="534"/>
      <c r="LBD209" s="534"/>
      <c r="LBE209" s="534"/>
      <c r="LBF209" s="534"/>
      <c r="LBG209" s="534"/>
      <c r="LBH209" s="534"/>
      <c r="LBI209" s="534"/>
      <c r="LBJ209" s="534"/>
      <c r="LBK209" s="534"/>
      <c r="LBL209" s="534"/>
      <c r="LBM209" s="534"/>
      <c r="LBN209" s="534"/>
      <c r="LBO209" s="534"/>
      <c r="LBP209" s="534"/>
      <c r="LBQ209" s="534"/>
      <c r="LBR209" s="534"/>
      <c r="LBS209" s="534"/>
      <c r="LBT209" s="534"/>
      <c r="LBU209" s="534"/>
      <c r="LBV209" s="534"/>
      <c r="LBW209" s="534"/>
      <c r="LBX209" s="534"/>
      <c r="LBY209" s="534"/>
      <c r="LBZ209" s="534"/>
      <c r="LCA209" s="534"/>
      <c r="LCB209" s="534"/>
      <c r="LCC209" s="534"/>
      <c r="LCD209" s="534"/>
      <c r="LCE209" s="534"/>
      <c r="LCF209" s="534"/>
      <c r="LCG209" s="534"/>
      <c r="LCH209" s="534"/>
      <c r="LCI209" s="534"/>
      <c r="LCJ209" s="534"/>
      <c r="LCK209" s="534"/>
      <c r="LCL209" s="534"/>
      <c r="LCM209" s="534"/>
      <c r="LCN209" s="534"/>
      <c r="LCO209" s="534"/>
      <c r="LCP209" s="534"/>
      <c r="LCQ209" s="534"/>
      <c r="LCR209" s="534"/>
      <c r="LCS209" s="534"/>
      <c r="LCT209" s="534"/>
      <c r="LCU209" s="534"/>
      <c r="LCV209" s="534"/>
      <c r="LCW209" s="534"/>
      <c r="LCX209" s="534"/>
      <c r="LCY209" s="534"/>
      <c r="LCZ209" s="534"/>
      <c r="LDA209" s="534"/>
      <c r="LDB209" s="534"/>
      <c r="LDC209" s="534"/>
      <c r="LDD209" s="534"/>
      <c r="LDE209" s="534"/>
      <c r="LDF209" s="534"/>
      <c r="LDG209" s="534"/>
      <c r="LDH209" s="534"/>
      <c r="LDI209" s="534"/>
      <c r="LDJ209" s="534"/>
      <c r="LDK209" s="534"/>
      <c r="LDL209" s="534"/>
      <c r="LDM209" s="534"/>
      <c r="LDN209" s="534"/>
      <c r="LDO209" s="534"/>
      <c r="LDP209" s="534"/>
      <c r="LDQ209" s="534"/>
      <c r="LDR209" s="534"/>
      <c r="LDS209" s="534"/>
      <c r="LDT209" s="534"/>
      <c r="LDU209" s="534"/>
      <c r="LDV209" s="534"/>
      <c r="LDW209" s="534"/>
      <c r="LDX209" s="534"/>
      <c r="LDY209" s="534"/>
      <c r="LDZ209" s="534"/>
      <c r="LEA209" s="534"/>
      <c r="LEB209" s="534"/>
      <c r="LEC209" s="534"/>
      <c r="LED209" s="534"/>
      <c r="LEE209" s="534"/>
      <c r="LEF209" s="534"/>
      <c r="LEG209" s="534"/>
      <c r="LEH209" s="534"/>
      <c r="LEI209" s="534"/>
      <c r="LEJ209" s="534"/>
      <c r="LEK209" s="534"/>
      <c r="LEL209" s="534"/>
      <c r="LEM209" s="534"/>
      <c r="LEN209" s="534"/>
      <c r="LEO209" s="534"/>
      <c r="LEP209" s="534"/>
      <c r="LEQ209" s="534"/>
      <c r="LER209" s="534"/>
      <c r="LES209" s="534"/>
      <c r="LET209" s="534"/>
      <c r="LEU209" s="534"/>
      <c r="LEV209" s="534"/>
      <c r="LEW209" s="534"/>
      <c r="LEX209" s="534"/>
      <c r="LEY209" s="534"/>
      <c r="LEZ209" s="534"/>
      <c r="LFA209" s="534"/>
      <c r="LFB209" s="534"/>
      <c r="LFC209" s="534"/>
      <c r="LFD209" s="534"/>
      <c r="LFE209" s="534"/>
      <c r="LFF209" s="534"/>
      <c r="LFG209" s="534"/>
      <c r="LFH209" s="534"/>
      <c r="LFI209" s="534"/>
      <c r="LFJ209" s="534"/>
      <c r="LFK209" s="534"/>
      <c r="LFL209" s="534"/>
      <c r="LFM209" s="534"/>
      <c r="LFN209" s="534"/>
      <c r="LFO209" s="534"/>
      <c r="LFP209" s="534"/>
      <c r="LFQ209" s="534"/>
      <c r="LFR209" s="534"/>
      <c r="LFS209" s="534"/>
      <c r="LFT209" s="534"/>
      <c r="LFU209" s="534"/>
      <c r="LFV209" s="534"/>
      <c r="LFW209" s="534"/>
      <c r="LFX209" s="534"/>
      <c r="LFY209" s="534"/>
      <c r="LFZ209" s="534"/>
      <c r="LGA209" s="534"/>
      <c r="LGB209" s="534"/>
      <c r="LGC209" s="534"/>
      <c r="LGD209" s="534"/>
      <c r="LGE209" s="534"/>
      <c r="LGF209" s="534"/>
      <c r="LGG209" s="534"/>
      <c r="LGH209" s="534"/>
      <c r="LGI209" s="534"/>
      <c r="LGJ209" s="534"/>
      <c r="LGK209" s="534"/>
      <c r="LGL209" s="534"/>
      <c r="LGM209" s="534"/>
      <c r="LGN209" s="534"/>
      <c r="LGO209" s="534"/>
      <c r="LGP209" s="534"/>
      <c r="LGQ209" s="534"/>
      <c r="LGR209" s="534"/>
      <c r="LGS209" s="534"/>
      <c r="LGT209" s="534"/>
      <c r="LGU209" s="534"/>
      <c r="LGV209" s="534"/>
      <c r="LGW209" s="534"/>
      <c r="LGX209" s="534"/>
      <c r="LGY209" s="534"/>
      <c r="LGZ209" s="534"/>
      <c r="LHA209" s="534"/>
      <c r="LHB209" s="534"/>
      <c r="LHC209" s="534"/>
      <c r="LHD209" s="534"/>
      <c r="LHE209" s="534"/>
      <c r="LHF209" s="534"/>
      <c r="LHG209" s="534"/>
      <c r="LHH209" s="534"/>
      <c r="LHI209" s="534"/>
      <c r="LHJ209" s="534"/>
      <c r="LHK209" s="534"/>
      <c r="LHL209" s="534"/>
      <c r="LHM209" s="534"/>
      <c r="LHN209" s="534"/>
      <c r="LHO209" s="534"/>
      <c r="LHP209" s="534"/>
      <c r="LHQ209" s="534"/>
      <c r="LHR209" s="534"/>
      <c r="LHS209" s="534"/>
      <c r="LHT209" s="534"/>
      <c r="LHU209" s="534"/>
      <c r="LHV209" s="534"/>
      <c r="LHW209" s="534"/>
      <c r="LHX209" s="534"/>
      <c r="LHY209" s="534"/>
      <c r="LHZ209" s="534"/>
      <c r="LIA209" s="534"/>
      <c r="LIB209" s="534"/>
      <c r="LIC209" s="534"/>
      <c r="LID209" s="534"/>
      <c r="LIE209" s="534"/>
      <c r="LIF209" s="534"/>
      <c r="LIG209" s="534"/>
      <c r="LIH209" s="534"/>
      <c r="LII209" s="534"/>
      <c r="LIJ209" s="534"/>
      <c r="LIK209" s="534"/>
      <c r="LIL209" s="534"/>
      <c r="LIM209" s="534"/>
      <c r="LIN209" s="534"/>
      <c r="LIO209" s="534"/>
      <c r="LIP209" s="534"/>
      <c r="LIQ209" s="534"/>
      <c r="LIR209" s="534"/>
      <c r="LIS209" s="534"/>
      <c r="LIT209" s="534"/>
      <c r="LIU209" s="534"/>
      <c r="LIV209" s="534"/>
      <c r="LIW209" s="534"/>
      <c r="LIX209" s="534"/>
      <c r="LIY209" s="534"/>
      <c r="LIZ209" s="534"/>
      <c r="LJA209" s="534"/>
      <c r="LJB209" s="534"/>
      <c r="LJC209" s="534"/>
      <c r="LJD209" s="534"/>
      <c r="LJE209" s="534"/>
      <c r="LJF209" s="534"/>
      <c r="LJG209" s="534"/>
      <c r="LJH209" s="534"/>
      <c r="LJI209" s="534"/>
      <c r="LJJ209" s="534"/>
      <c r="LJK209" s="534"/>
      <c r="LJL209" s="534"/>
      <c r="LJM209" s="534"/>
      <c r="LJN209" s="534"/>
      <c r="LJO209" s="534"/>
      <c r="LJP209" s="534"/>
      <c r="LJQ209" s="534"/>
      <c r="LJR209" s="534"/>
      <c r="LJS209" s="534"/>
      <c r="LJT209" s="534"/>
      <c r="LJU209" s="534"/>
      <c r="LJV209" s="534"/>
      <c r="LJW209" s="534"/>
      <c r="LJX209" s="534"/>
      <c r="LJY209" s="534"/>
      <c r="LJZ209" s="534"/>
      <c r="LKA209" s="534"/>
      <c r="LKB209" s="534"/>
      <c r="LKC209" s="534"/>
      <c r="LKD209" s="534"/>
      <c r="LKE209" s="534"/>
      <c r="LKF209" s="534"/>
      <c r="LKG209" s="534"/>
      <c r="LKH209" s="534"/>
      <c r="LKI209" s="534"/>
      <c r="LKJ209" s="534"/>
      <c r="LKK209" s="534"/>
      <c r="LKL209" s="534"/>
      <c r="LKM209" s="534"/>
      <c r="LKN209" s="534"/>
      <c r="LKO209" s="534"/>
      <c r="LKP209" s="534"/>
      <c r="LKQ209" s="534"/>
      <c r="LKR209" s="534"/>
      <c r="LKS209" s="534"/>
      <c r="LKT209" s="534"/>
      <c r="LKU209" s="534"/>
      <c r="LKV209" s="534"/>
      <c r="LKW209" s="534"/>
      <c r="LKX209" s="534"/>
      <c r="LKY209" s="534"/>
      <c r="LKZ209" s="534"/>
      <c r="LLA209" s="534"/>
      <c r="LLB209" s="534"/>
      <c r="LLC209" s="534"/>
      <c r="LLD209" s="534"/>
      <c r="LLE209" s="534"/>
      <c r="LLF209" s="534"/>
      <c r="LLG209" s="534"/>
      <c r="LLH209" s="534"/>
      <c r="LLI209" s="534"/>
      <c r="LLJ209" s="534"/>
      <c r="LLK209" s="534"/>
      <c r="LLL209" s="534"/>
      <c r="LLM209" s="534"/>
      <c r="LLN209" s="534"/>
      <c r="LLO209" s="534"/>
      <c r="LLP209" s="534"/>
      <c r="LLQ209" s="534"/>
      <c r="LLR209" s="534"/>
      <c r="LLS209" s="534"/>
      <c r="LLT209" s="534"/>
      <c r="LLU209" s="534"/>
      <c r="LLV209" s="534"/>
      <c r="LLW209" s="534"/>
      <c r="LLX209" s="534"/>
      <c r="LLY209" s="534"/>
      <c r="LLZ209" s="534"/>
      <c r="LMA209" s="534"/>
      <c r="LMB209" s="534"/>
      <c r="LMC209" s="534"/>
      <c r="LMD209" s="534"/>
      <c r="LME209" s="534"/>
      <c r="LMF209" s="534"/>
      <c r="LMG209" s="534"/>
      <c r="LMH209" s="534"/>
      <c r="LMI209" s="534"/>
      <c r="LMJ209" s="534"/>
      <c r="LMK209" s="534"/>
      <c r="LML209" s="534"/>
      <c r="LMM209" s="534"/>
      <c r="LMN209" s="534"/>
      <c r="LMO209" s="534"/>
      <c r="LMP209" s="534"/>
      <c r="LMQ209" s="534"/>
      <c r="LMR209" s="534"/>
      <c r="LMS209" s="534"/>
      <c r="LMT209" s="534"/>
      <c r="LMU209" s="534"/>
      <c r="LMV209" s="534"/>
      <c r="LMW209" s="534"/>
      <c r="LMX209" s="534"/>
      <c r="LMY209" s="534"/>
      <c r="LMZ209" s="534"/>
      <c r="LNA209" s="534"/>
      <c r="LNB209" s="534"/>
      <c r="LNC209" s="534"/>
      <c r="LND209" s="534"/>
      <c r="LNE209" s="534"/>
      <c r="LNF209" s="534"/>
      <c r="LNG209" s="534"/>
      <c r="LNH209" s="534"/>
      <c r="LNI209" s="534"/>
      <c r="LNJ209" s="534"/>
      <c r="LNK209" s="534"/>
      <c r="LNL209" s="534"/>
      <c r="LNM209" s="534"/>
      <c r="LNN209" s="534"/>
      <c r="LNO209" s="534"/>
      <c r="LNP209" s="534"/>
      <c r="LNQ209" s="534"/>
      <c r="LNR209" s="534"/>
      <c r="LNS209" s="534"/>
      <c r="LNT209" s="534"/>
      <c r="LNU209" s="534"/>
      <c r="LNV209" s="534"/>
      <c r="LNW209" s="534"/>
      <c r="LNX209" s="534"/>
      <c r="LNY209" s="534"/>
      <c r="LNZ209" s="534"/>
      <c r="LOA209" s="534"/>
      <c r="LOB209" s="534"/>
      <c r="LOC209" s="534"/>
      <c r="LOD209" s="534"/>
      <c r="LOE209" s="534"/>
      <c r="LOF209" s="534"/>
      <c r="LOG209" s="534"/>
      <c r="LOH209" s="534"/>
      <c r="LOI209" s="534"/>
      <c r="LOJ209" s="534"/>
      <c r="LOK209" s="534"/>
      <c r="LOL209" s="534"/>
      <c r="LOM209" s="534"/>
      <c r="LON209" s="534"/>
      <c r="LOO209" s="534"/>
      <c r="LOP209" s="534"/>
      <c r="LOQ209" s="534"/>
      <c r="LOR209" s="534"/>
      <c r="LOS209" s="534"/>
      <c r="LOT209" s="534"/>
      <c r="LOU209" s="534"/>
      <c r="LOV209" s="534"/>
      <c r="LOW209" s="534"/>
      <c r="LOX209" s="534"/>
      <c r="LOY209" s="534"/>
      <c r="LOZ209" s="534"/>
      <c r="LPA209" s="534"/>
      <c r="LPB209" s="534"/>
      <c r="LPC209" s="534"/>
      <c r="LPD209" s="534"/>
      <c r="LPE209" s="534"/>
      <c r="LPF209" s="534"/>
      <c r="LPG209" s="534"/>
      <c r="LPH209" s="534"/>
      <c r="LPI209" s="534"/>
      <c r="LPJ209" s="534"/>
      <c r="LPK209" s="534"/>
      <c r="LPL209" s="534"/>
      <c r="LPM209" s="534"/>
      <c r="LPN209" s="534"/>
      <c r="LPO209" s="534"/>
      <c r="LPP209" s="534"/>
      <c r="LPQ209" s="534"/>
      <c r="LPR209" s="534"/>
      <c r="LPS209" s="534"/>
      <c r="LPT209" s="534"/>
      <c r="LPU209" s="534"/>
      <c r="LPV209" s="534"/>
      <c r="LPW209" s="534"/>
      <c r="LPX209" s="534"/>
      <c r="LPY209" s="534"/>
      <c r="LPZ209" s="534"/>
      <c r="LQA209" s="534"/>
      <c r="LQB209" s="534"/>
      <c r="LQC209" s="534"/>
      <c r="LQD209" s="534"/>
      <c r="LQE209" s="534"/>
      <c r="LQF209" s="534"/>
      <c r="LQG209" s="534"/>
      <c r="LQH209" s="534"/>
      <c r="LQI209" s="534"/>
      <c r="LQJ209" s="534"/>
      <c r="LQK209" s="534"/>
      <c r="LQL209" s="534"/>
      <c r="LQM209" s="534"/>
      <c r="LQN209" s="534"/>
      <c r="LQO209" s="534"/>
      <c r="LQP209" s="534"/>
      <c r="LQQ209" s="534"/>
      <c r="LQR209" s="534"/>
      <c r="LQS209" s="534"/>
      <c r="LQT209" s="534"/>
      <c r="LQU209" s="534"/>
      <c r="LQV209" s="534"/>
      <c r="LQW209" s="534"/>
      <c r="LQX209" s="534"/>
      <c r="LQY209" s="534"/>
      <c r="LQZ209" s="534"/>
      <c r="LRA209" s="534"/>
      <c r="LRB209" s="534"/>
      <c r="LRC209" s="534"/>
      <c r="LRD209" s="534"/>
      <c r="LRE209" s="534"/>
      <c r="LRF209" s="534"/>
      <c r="LRG209" s="534"/>
      <c r="LRH209" s="534"/>
      <c r="LRI209" s="534"/>
      <c r="LRJ209" s="534"/>
      <c r="LRK209" s="534"/>
      <c r="LRL209" s="534"/>
      <c r="LRM209" s="534"/>
      <c r="LRN209" s="534"/>
      <c r="LRO209" s="534"/>
      <c r="LRP209" s="534"/>
      <c r="LRQ209" s="534"/>
      <c r="LRR209" s="534"/>
      <c r="LRS209" s="534"/>
      <c r="LRT209" s="534"/>
      <c r="LRU209" s="534"/>
      <c r="LRV209" s="534"/>
      <c r="LRW209" s="534"/>
      <c r="LRX209" s="534"/>
      <c r="LRY209" s="534"/>
      <c r="LRZ209" s="534"/>
      <c r="LSA209" s="534"/>
      <c r="LSB209" s="534"/>
      <c r="LSC209" s="534"/>
      <c r="LSD209" s="534"/>
      <c r="LSE209" s="534"/>
      <c r="LSF209" s="534"/>
      <c r="LSG209" s="534"/>
      <c r="LSH209" s="534"/>
      <c r="LSI209" s="534"/>
      <c r="LSJ209" s="534"/>
      <c r="LSK209" s="534"/>
      <c r="LSL209" s="534"/>
      <c r="LSM209" s="534"/>
      <c r="LSN209" s="534"/>
      <c r="LSO209" s="534"/>
      <c r="LSP209" s="534"/>
      <c r="LSQ209" s="534"/>
      <c r="LSR209" s="534"/>
      <c r="LSS209" s="534"/>
      <c r="LST209" s="534"/>
      <c r="LSU209" s="534"/>
      <c r="LSV209" s="534"/>
      <c r="LSW209" s="534"/>
      <c r="LSX209" s="534"/>
      <c r="LSY209" s="534"/>
      <c r="LSZ209" s="534"/>
      <c r="LTA209" s="534"/>
      <c r="LTB209" s="534"/>
      <c r="LTC209" s="534"/>
      <c r="LTD209" s="534"/>
      <c r="LTE209" s="534"/>
      <c r="LTF209" s="534"/>
      <c r="LTG209" s="534"/>
      <c r="LTH209" s="534"/>
      <c r="LTI209" s="534"/>
      <c r="LTJ209" s="534"/>
      <c r="LTK209" s="534"/>
      <c r="LTL209" s="534"/>
      <c r="LTM209" s="534"/>
      <c r="LTN209" s="534"/>
      <c r="LTO209" s="534"/>
      <c r="LTP209" s="534"/>
      <c r="LTQ209" s="534"/>
      <c r="LTR209" s="534"/>
      <c r="LTS209" s="534"/>
      <c r="LTT209" s="534"/>
      <c r="LTU209" s="534"/>
      <c r="LTV209" s="534"/>
      <c r="LTW209" s="534"/>
      <c r="LTX209" s="534"/>
      <c r="LTY209" s="534"/>
      <c r="LTZ209" s="534"/>
      <c r="LUA209" s="534"/>
      <c r="LUB209" s="534"/>
      <c r="LUC209" s="534"/>
      <c r="LUD209" s="534"/>
      <c r="LUE209" s="534"/>
      <c r="LUF209" s="534"/>
      <c r="LUG209" s="534"/>
      <c r="LUH209" s="534"/>
      <c r="LUI209" s="534"/>
      <c r="LUJ209" s="534"/>
      <c r="LUK209" s="534"/>
      <c r="LUL209" s="534"/>
      <c r="LUM209" s="534"/>
      <c r="LUN209" s="534"/>
      <c r="LUO209" s="534"/>
      <c r="LUP209" s="534"/>
      <c r="LUQ209" s="534"/>
      <c r="LUR209" s="534"/>
      <c r="LUS209" s="534"/>
      <c r="LUT209" s="534"/>
      <c r="LUU209" s="534"/>
      <c r="LUV209" s="534"/>
      <c r="LUW209" s="534"/>
      <c r="LUX209" s="534"/>
      <c r="LUY209" s="534"/>
      <c r="LUZ209" s="534"/>
      <c r="LVA209" s="534"/>
      <c r="LVB209" s="534"/>
      <c r="LVC209" s="534"/>
      <c r="LVD209" s="534"/>
      <c r="LVE209" s="534"/>
      <c r="LVF209" s="534"/>
      <c r="LVG209" s="534"/>
      <c r="LVH209" s="534"/>
      <c r="LVI209" s="534"/>
      <c r="LVJ209" s="534"/>
      <c r="LVK209" s="534"/>
      <c r="LVL209" s="534"/>
      <c r="LVM209" s="534"/>
      <c r="LVN209" s="534"/>
      <c r="LVO209" s="534"/>
      <c r="LVP209" s="534"/>
      <c r="LVQ209" s="534"/>
      <c r="LVR209" s="534"/>
      <c r="LVS209" s="534"/>
      <c r="LVT209" s="534"/>
      <c r="LVU209" s="534"/>
      <c r="LVV209" s="534"/>
      <c r="LVW209" s="534"/>
      <c r="LVX209" s="534"/>
      <c r="LVY209" s="534"/>
      <c r="LVZ209" s="534"/>
      <c r="LWA209" s="534"/>
      <c r="LWB209" s="534"/>
      <c r="LWC209" s="534"/>
      <c r="LWD209" s="534"/>
      <c r="LWE209" s="534"/>
      <c r="LWF209" s="534"/>
      <c r="LWG209" s="534"/>
      <c r="LWH209" s="534"/>
      <c r="LWI209" s="534"/>
      <c r="LWJ209" s="534"/>
      <c r="LWK209" s="534"/>
      <c r="LWL209" s="534"/>
      <c r="LWM209" s="534"/>
      <c r="LWN209" s="534"/>
      <c r="LWO209" s="534"/>
      <c r="LWP209" s="534"/>
      <c r="LWQ209" s="534"/>
      <c r="LWR209" s="534"/>
      <c r="LWS209" s="534"/>
      <c r="LWT209" s="534"/>
      <c r="LWU209" s="534"/>
      <c r="LWV209" s="534"/>
      <c r="LWW209" s="534"/>
      <c r="LWX209" s="534"/>
      <c r="LWY209" s="534"/>
      <c r="LWZ209" s="534"/>
      <c r="LXA209" s="534"/>
      <c r="LXB209" s="534"/>
      <c r="LXC209" s="534"/>
      <c r="LXD209" s="534"/>
      <c r="LXE209" s="534"/>
      <c r="LXF209" s="534"/>
      <c r="LXG209" s="534"/>
      <c r="LXH209" s="534"/>
      <c r="LXI209" s="534"/>
      <c r="LXJ209" s="534"/>
      <c r="LXK209" s="534"/>
      <c r="LXL209" s="534"/>
      <c r="LXM209" s="534"/>
      <c r="LXN209" s="534"/>
      <c r="LXO209" s="534"/>
      <c r="LXP209" s="534"/>
      <c r="LXQ209" s="534"/>
      <c r="LXR209" s="534"/>
      <c r="LXS209" s="534"/>
      <c r="LXT209" s="534"/>
      <c r="LXU209" s="534"/>
      <c r="LXV209" s="534"/>
      <c r="LXW209" s="534"/>
      <c r="LXX209" s="534"/>
      <c r="LXY209" s="534"/>
      <c r="LXZ209" s="534"/>
      <c r="LYA209" s="534"/>
      <c r="LYB209" s="534"/>
      <c r="LYC209" s="534"/>
      <c r="LYD209" s="534"/>
      <c r="LYE209" s="534"/>
      <c r="LYF209" s="534"/>
      <c r="LYG209" s="534"/>
      <c r="LYH209" s="534"/>
      <c r="LYI209" s="534"/>
      <c r="LYJ209" s="534"/>
      <c r="LYK209" s="534"/>
      <c r="LYL209" s="534"/>
      <c r="LYM209" s="534"/>
      <c r="LYN209" s="534"/>
      <c r="LYO209" s="534"/>
      <c r="LYP209" s="534"/>
      <c r="LYQ209" s="534"/>
      <c r="LYR209" s="534"/>
      <c r="LYS209" s="534"/>
      <c r="LYT209" s="534"/>
      <c r="LYU209" s="534"/>
      <c r="LYV209" s="534"/>
      <c r="LYW209" s="534"/>
      <c r="LYX209" s="534"/>
      <c r="LYY209" s="534"/>
      <c r="LYZ209" s="534"/>
      <c r="LZA209" s="534"/>
      <c r="LZB209" s="534"/>
      <c r="LZC209" s="534"/>
      <c r="LZD209" s="534"/>
      <c r="LZE209" s="534"/>
      <c r="LZF209" s="534"/>
      <c r="LZG209" s="534"/>
      <c r="LZH209" s="534"/>
      <c r="LZI209" s="534"/>
      <c r="LZJ209" s="534"/>
      <c r="LZK209" s="534"/>
      <c r="LZL209" s="534"/>
      <c r="LZM209" s="534"/>
      <c r="LZN209" s="534"/>
      <c r="LZO209" s="534"/>
      <c r="LZP209" s="534"/>
      <c r="LZQ209" s="534"/>
      <c r="LZR209" s="534"/>
      <c r="LZS209" s="534"/>
      <c r="LZT209" s="534"/>
      <c r="LZU209" s="534"/>
      <c r="LZV209" s="534"/>
      <c r="LZW209" s="534"/>
      <c r="LZX209" s="534"/>
      <c r="LZY209" s="534"/>
      <c r="LZZ209" s="534"/>
      <c r="MAA209" s="534"/>
      <c r="MAB209" s="534"/>
      <c r="MAC209" s="534"/>
      <c r="MAD209" s="534"/>
      <c r="MAE209" s="534"/>
      <c r="MAF209" s="534"/>
      <c r="MAG209" s="534"/>
      <c r="MAH209" s="534"/>
      <c r="MAI209" s="534"/>
      <c r="MAJ209" s="534"/>
      <c r="MAK209" s="534"/>
      <c r="MAL209" s="534"/>
      <c r="MAM209" s="534"/>
      <c r="MAN209" s="534"/>
      <c r="MAO209" s="534"/>
      <c r="MAP209" s="534"/>
      <c r="MAQ209" s="534"/>
      <c r="MAR209" s="534"/>
      <c r="MAS209" s="534"/>
      <c r="MAT209" s="534"/>
      <c r="MAU209" s="534"/>
      <c r="MAV209" s="534"/>
      <c r="MAW209" s="534"/>
      <c r="MAX209" s="534"/>
      <c r="MAY209" s="534"/>
      <c r="MAZ209" s="534"/>
      <c r="MBA209" s="534"/>
      <c r="MBB209" s="534"/>
      <c r="MBC209" s="534"/>
      <c r="MBD209" s="534"/>
      <c r="MBE209" s="534"/>
      <c r="MBF209" s="534"/>
      <c r="MBG209" s="534"/>
      <c r="MBH209" s="534"/>
      <c r="MBI209" s="534"/>
      <c r="MBJ209" s="534"/>
      <c r="MBK209" s="534"/>
      <c r="MBL209" s="534"/>
      <c r="MBM209" s="534"/>
      <c r="MBN209" s="534"/>
      <c r="MBO209" s="534"/>
      <c r="MBP209" s="534"/>
      <c r="MBQ209" s="534"/>
      <c r="MBR209" s="534"/>
      <c r="MBS209" s="534"/>
      <c r="MBT209" s="534"/>
      <c r="MBU209" s="534"/>
      <c r="MBV209" s="534"/>
      <c r="MBW209" s="534"/>
      <c r="MBX209" s="534"/>
      <c r="MBY209" s="534"/>
      <c r="MBZ209" s="534"/>
      <c r="MCA209" s="534"/>
      <c r="MCB209" s="534"/>
      <c r="MCC209" s="534"/>
      <c r="MCD209" s="534"/>
      <c r="MCE209" s="534"/>
      <c r="MCF209" s="534"/>
      <c r="MCG209" s="534"/>
      <c r="MCH209" s="534"/>
      <c r="MCI209" s="534"/>
      <c r="MCJ209" s="534"/>
      <c r="MCK209" s="534"/>
      <c r="MCL209" s="534"/>
      <c r="MCM209" s="534"/>
      <c r="MCN209" s="534"/>
      <c r="MCO209" s="534"/>
      <c r="MCP209" s="534"/>
      <c r="MCQ209" s="534"/>
      <c r="MCR209" s="534"/>
      <c r="MCS209" s="534"/>
      <c r="MCT209" s="534"/>
      <c r="MCU209" s="534"/>
      <c r="MCV209" s="534"/>
      <c r="MCW209" s="534"/>
      <c r="MCX209" s="534"/>
      <c r="MCY209" s="534"/>
      <c r="MCZ209" s="534"/>
      <c r="MDA209" s="534"/>
      <c r="MDB209" s="534"/>
      <c r="MDC209" s="534"/>
      <c r="MDD209" s="534"/>
      <c r="MDE209" s="534"/>
      <c r="MDF209" s="534"/>
      <c r="MDG209" s="534"/>
      <c r="MDH209" s="534"/>
      <c r="MDI209" s="534"/>
      <c r="MDJ209" s="534"/>
      <c r="MDK209" s="534"/>
      <c r="MDL209" s="534"/>
      <c r="MDM209" s="534"/>
      <c r="MDN209" s="534"/>
      <c r="MDO209" s="534"/>
      <c r="MDP209" s="534"/>
      <c r="MDQ209" s="534"/>
      <c r="MDR209" s="534"/>
      <c r="MDS209" s="534"/>
      <c r="MDT209" s="534"/>
      <c r="MDU209" s="534"/>
      <c r="MDV209" s="534"/>
      <c r="MDW209" s="534"/>
      <c r="MDX209" s="534"/>
      <c r="MDY209" s="534"/>
      <c r="MDZ209" s="534"/>
      <c r="MEA209" s="534"/>
      <c r="MEB209" s="534"/>
      <c r="MEC209" s="534"/>
      <c r="MED209" s="534"/>
      <c r="MEE209" s="534"/>
      <c r="MEF209" s="534"/>
      <c r="MEG209" s="534"/>
      <c r="MEH209" s="534"/>
      <c r="MEI209" s="534"/>
      <c r="MEJ209" s="534"/>
      <c r="MEK209" s="534"/>
      <c r="MEL209" s="534"/>
      <c r="MEM209" s="534"/>
      <c r="MEN209" s="534"/>
      <c r="MEO209" s="534"/>
      <c r="MEP209" s="534"/>
      <c r="MEQ209" s="534"/>
      <c r="MER209" s="534"/>
      <c r="MES209" s="534"/>
      <c r="MET209" s="534"/>
      <c r="MEU209" s="534"/>
      <c r="MEV209" s="534"/>
      <c r="MEW209" s="534"/>
      <c r="MEX209" s="534"/>
      <c r="MEY209" s="534"/>
      <c r="MEZ209" s="534"/>
      <c r="MFA209" s="534"/>
      <c r="MFB209" s="534"/>
      <c r="MFC209" s="534"/>
      <c r="MFD209" s="534"/>
      <c r="MFE209" s="534"/>
      <c r="MFF209" s="534"/>
      <c r="MFG209" s="534"/>
      <c r="MFH209" s="534"/>
      <c r="MFI209" s="534"/>
      <c r="MFJ209" s="534"/>
      <c r="MFK209" s="534"/>
      <c r="MFL209" s="534"/>
      <c r="MFM209" s="534"/>
      <c r="MFN209" s="534"/>
      <c r="MFO209" s="534"/>
      <c r="MFP209" s="534"/>
      <c r="MFQ209" s="534"/>
      <c r="MFR209" s="534"/>
      <c r="MFS209" s="534"/>
      <c r="MFT209" s="534"/>
      <c r="MFU209" s="534"/>
      <c r="MFV209" s="534"/>
      <c r="MFW209" s="534"/>
      <c r="MFX209" s="534"/>
      <c r="MFY209" s="534"/>
      <c r="MFZ209" s="534"/>
      <c r="MGA209" s="534"/>
      <c r="MGB209" s="534"/>
      <c r="MGC209" s="534"/>
      <c r="MGD209" s="534"/>
      <c r="MGE209" s="534"/>
      <c r="MGF209" s="534"/>
      <c r="MGG209" s="534"/>
      <c r="MGH209" s="534"/>
      <c r="MGI209" s="534"/>
      <c r="MGJ209" s="534"/>
      <c r="MGK209" s="534"/>
      <c r="MGL209" s="534"/>
      <c r="MGM209" s="534"/>
      <c r="MGN209" s="534"/>
      <c r="MGO209" s="534"/>
      <c r="MGP209" s="534"/>
      <c r="MGQ209" s="534"/>
      <c r="MGR209" s="534"/>
      <c r="MGS209" s="534"/>
      <c r="MGT209" s="534"/>
      <c r="MGU209" s="534"/>
      <c r="MGV209" s="534"/>
      <c r="MGW209" s="534"/>
      <c r="MGX209" s="534"/>
      <c r="MGY209" s="534"/>
      <c r="MGZ209" s="534"/>
      <c r="MHA209" s="534"/>
      <c r="MHB209" s="534"/>
      <c r="MHC209" s="534"/>
      <c r="MHD209" s="534"/>
      <c r="MHE209" s="534"/>
      <c r="MHF209" s="534"/>
      <c r="MHG209" s="534"/>
      <c r="MHH209" s="534"/>
      <c r="MHI209" s="534"/>
      <c r="MHJ209" s="534"/>
      <c r="MHK209" s="534"/>
      <c r="MHL209" s="534"/>
      <c r="MHM209" s="534"/>
      <c r="MHN209" s="534"/>
      <c r="MHO209" s="534"/>
      <c r="MHP209" s="534"/>
      <c r="MHQ209" s="534"/>
      <c r="MHR209" s="534"/>
      <c r="MHS209" s="534"/>
      <c r="MHT209" s="534"/>
      <c r="MHU209" s="534"/>
      <c r="MHV209" s="534"/>
      <c r="MHW209" s="534"/>
      <c r="MHX209" s="534"/>
      <c r="MHY209" s="534"/>
      <c r="MHZ209" s="534"/>
      <c r="MIA209" s="534"/>
      <c r="MIB209" s="534"/>
      <c r="MIC209" s="534"/>
      <c r="MID209" s="534"/>
      <c r="MIE209" s="534"/>
      <c r="MIF209" s="534"/>
      <c r="MIG209" s="534"/>
      <c r="MIH209" s="534"/>
      <c r="MII209" s="534"/>
      <c r="MIJ209" s="534"/>
      <c r="MIK209" s="534"/>
      <c r="MIL209" s="534"/>
      <c r="MIM209" s="534"/>
      <c r="MIN209" s="534"/>
      <c r="MIO209" s="534"/>
      <c r="MIP209" s="534"/>
      <c r="MIQ209" s="534"/>
      <c r="MIR209" s="534"/>
      <c r="MIS209" s="534"/>
      <c r="MIT209" s="534"/>
      <c r="MIU209" s="534"/>
      <c r="MIV209" s="534"/>
      <c r="MIW209" s="534"/>
      <c r="MIX209" s="534"/>
      <c r="MIY209" s="534"/>
      <c r="MIZ209" s="534"/>
      <c r="MJA209" s="534"/>
      <c r="MJB209" s="534"/>
      <c r="MJC209" s="534"/>
      <c r="MJD209" s="534"/>
      <c r="MJE209" s="534"/>
      <c r="MJF209" s="534"/>
      <c r="MJG209" s="534"/>
      <c r="MJH209" s="534"/>
      <c r="MJI209" s="534"/>
      <c r="MJJ209" s="534"/>
      <c r="MJK209" s="534"/>
      <c r="MJL209" s="534"/>
      <c r="MJM209" s="534"/>
      <c r="MJN209" s="534"/>
      <c r="MJO209" s="534"/>
      <c r="MJP209" s="534"/>
      <c r="MJQ209" s="534"/>
      <c r="MJR209" s="534"/>
      <c r="MJS209" s="534"/>
      <c r="MJT209" s="534"/>
      <c r="MJU209" s="534"/>
      <c r="MJV209" s="534"/>
      <c r="MJW209" s="534"/>
      <c r="MJX209" s="534"/>
      <c r="MJY209" s="534"/>
      <c r="MJZ209" s="534"/>
      <c r="MKA209" s="534"/>
      <c r="MKB209" s="534"/>
      <c r="MKC209" s="534"/>
      <c r="MKD209" s="534"/>
      <c r="MKE209" s="534"/>
      <c r="MKF209" s="534"/>
      <c r="MKG209" s="534"/>
      <c r="MKH209" s="534"/>
      <c r="MKI209" s="534"/>
      <c r="MKJ209" s="534"/>
      <c r="MKK209" s="534"/>
      <c r="MKL209" s="534"/>
      <c r="MKM209" s="534"/>
      <c r="MKN209" s="534"/>
      <c r="MKO209" s="534"/>
      <c r="MKP209" s="534"/>
      <c r="MKQ209" s="534"/>
      <c r="MKR209" s="534"/>
      <c r="MKS209" s="534"/>
      <c r="MKT209" s="534"/>
      <c r="MKU209" s="534"/>
      <c r="MKV209" s="534"/>
      <c r="MKW209" s="534"/>
      <c r="MKX209" s="534"/>
      <c r="MKY209" s="534"/>
      <c r="MKZ209" s="534"/>
      <c r="MLA209" s="534"/>
      <c r="MLB209" s="534"/>
      <c r="MLC209" s="534"/>
      <c r="MLD209" s="534"/>
      <c r="MLE209" s="534"/>
      <c r="MLF209" s="534"/>
      <c r="MLG209" s="534"/>
      <c r="MLH209" s="534"/>
      <c r="MLI209" s="534"/>
      <c r="MLJ209" s="534"/>
      <c r="MLK209" s="534"/>
      <c r="MLL209" s="534"/>
      <c r="MLM209" s="534"/>
      <c r="MLN209" s="534"/>
      <c r="MLO209" s="534"/>
      <c r="MLP209" s="534"/>
      <c r="MLQ209" s="534"/>
      <c r="MLR209" s="534"/>
      <c r="MLS209" s="534"/>
      <c r="MLT209" s="534"/>
      <c r="MLU209" s="534"/>
      <c r="MLV209" s="534"/>
      <c r="MLW209" s="534"/>
      <c r="MLX209" s="534"/>
      <c r="MLY209" s="534"/>
      <c r="MLZ209" s="534"/>
      <c r="MMA209" s="534"/>
      <c r="MMB209" s="534"/>
      <c r="MMC209" s="534"/>
      <c r="MMD209" s="534"/>
      <c r="MME209" s="534"/>
      <c r="MMF209" s="534"/>
      <c r="MMG209" s="534"/>
      <c r="MMH209" s="534"/>
      <c r="MMI209" s="534"/>
      <c r="MMJ209" s="534"/>
      <c r="MMK209" s="534"/>
      <c r="MML209" s="534"/>
      <c r="MMM209" s="534"/>
      <c r="MMN209" s="534"/>
      <c r="MMO209" s="534"/>
      <c r="MMP209" s="534"/>
      <c r="MMQ209" s="534"/>
      <c r="MMR209" s="534"/>
      <c r="MMS209" s="534"/>
      <c r="MMT209" s="534"/>
      <c r="MMU209" s="534"/>
      <c r="MMV209" s="534"/>
      <c r="MMW209" s="534"/>
      <c r="MMX209" s="534"/>
      <c r="MMY209" s="534"/>
      <c r="MMZ209" s="534"/>
      <c r="MNA209" s="534"/>
      <c r="MNB209" s="534"/>
      <c r="MNC209" s="534"/>
      <c r="MND209" s="534"/>
      <c r="MNE209" s="534"/>
      <c r="MNF209" s="534"/>
      <c r="MNG209" s="534"/>
      <c r="MNH209" s="534"/>
      <c r="MNI209" s="534"/>
      <c r="MNJ209" s="534"/>
      <c r="MNK209" s="534"/>
      <c r="MNL209" s="534"/>
      <c r="MNM209" s="534"/>
      <c r="MNN209" s="534"/>
      <c r="MNO209" s="534"/>
      <c r="MNP209" s="534"/>
      <c r="MNQ209" s="534"/>
      <c r="MNR209" s="534"/>
      <c r="MNS209" s="534"/>
      <c r="MNT209" s="534"/>
      <c r="MNU209" s="534"/>
      <c r="MNV209" s="534"/>
      <c r="MNW209" s="534"/>
      <c r="MNX209" s="534"/>
      <c r="MNY209" s="534"/>
      <c r="MNZ209" s="534"/>
      <c r="MOA209" s="534"/>
      <c r="MOB209" s="534"/>
      <c r="MOC209" s="534"/>
      <c r="MOD209" s="534"/>
      <c r="MOE209" s="534"/>
      <c r="MOF209" s="534"/>
      <c r="MOG209" s="534"/>
      <c r="MOH209" s="534"/>
      <c r="MOI209" s="534"/>
      <c r="MOJ209" s="534"/>
      <c r="MOK209" s="534"/>
      <c r="MOL209" s="534"/>
      <c r="MOM209" s="534"/>
      <c r="MON209" s="534"/>
      <c r="MOO209" s="534"/>
      <c r="MOP209" s="534"/>
      <c r="MOQ209" s="534"/>
      <c r="MOR209" s="534"/>
      <c r="MOS209" s="534"/>
      <c r="MOT209" s="534"/>
      <c r="MOU209" s="534"/>
      <c r="MOV209" s="534"/>
      <c r="MOW209" s="534"/>
      <c r="MOX209" s="534"/>
      <c r="MOY209" s="534"/>
      <c r="MOZ209" s="534"/>
      <c r="MPA209" s="534"/>
      <c r="MPB209" s="534"/>
      <c r="MPC209" s="534"/>
      <c r="MPD209" s="534"/>
      <c r="MPE209" s="534"/>
      <c r="MPF209" s="534"/>
      <c r="MPG209" s="534"/>
      <c r="MPH209" s="534"/>
      <c r="MPI209" s="534"/>
      <c r="MPJ209" s="534"/>
      <c r="MPK209" s="534"/>
      <c r="MPL209" s="534"/>
      <c r="MPM209" s="534"/>
      <c r="MPN209" s="534"/>
      <c r="MPO209" s="534"/>
      <c r="MPP209" s="534"/>
      <c r="MPQ209" s="534"/>
      <c r="MPR209" s="534"/>
      <c r="MPS209" s="534"/>
      <c r="MPT209" s="534"/>
      <c r="MPU209" s="534"/>
      <c r="MPV209" s="534"/>
      <c r="MPW209" s="534"/>
      <c r="MPX209" s="534"/>
      <c r="MPY209" s="534"/>
      <c r="MPZ209" s="534"/>
      <c r="MQA209" s="534"/>
      <c r="MQB209" s="534"/>
      <c r="MQC209" s="534"/>
      <c r="MQD209" s="534"/>
      <c r="MQE209" s="534"/>
      <c r="MQF209" s="534"/>
      <c r="MQG209" s="534"/>
      <c r="MQH209" s="534"/>
      <c r="MQI209" s="534"/>
      <c r="MQJ209" s="534"/>
      <c r="MQK209" s="534"/>
      <c r="MQL209" s="534"/>
      <c r="MQM209" s="534"/>
      <c r="MQN209" s="534"/>
      <c r="MQO209" s="534"/>
      <c r="MQP209" s="534"/>
      <c r="MQQ209" s="534"/>
      <c r="MQR209" s="534"/>
      <c r="MQS209" s="534"/>
      <c r="MQT209" s="534"/>
      <c r="MQU209" s="534"/>
      <c r="MQV209" s="534"/>
      <c r="MQW209" s="534"/>
      <c r="MQX209" s="534"/>
      <c r="MQY209" s="534"/>
      <c r="MQZ209" s="534"/>
      <c r="MRA209" s="534"/>
      <c r="MRB209" s="534"/>
      <c r="MRC209" s="534"/>
      <c r="MRD209" s="534"/>
      <c r="MRE209" s="534"/>
      <c r="MRF209" s="534"/>
      <c r="MRG209" s="534"/>
      <c r="MRH209" s="534"/>
      <c r="MRI209" s="534"/>
      <c r="MRJ209" s="534"/>
      <c r="MRK209" s="534"/>
      <c r="MRL209" s="534"/>
      <c r="MRM209" s="534"/>
      <c r="MRN209" s="534"/>
      <c r="MRO209" s="534"/>
      <c r="MRP209" s="534"/>
      <c r="MRQ209" s="534"/>
      <c r="MRR209" s="534"/>
      <c r="MRS209" s="534"/>
      <c r="MRT209" s="534"/>
      <c r="MRU209" s="534"/>
      <c r="MRV209" s="534"/>
      <c r="MRW209" s="534"/>
      <c r="MRX209" s="534"/>
      <c r="MRY209" s="534"/>
      <c r="MRZ209" s="534"/>
      <c r="MSA209" s="534"/>
      <c r="MSB209" s="534"/>
      <c r="MSC209" s="534"/>
      <c r="MSD209" s="534"/>
      <c r="MSE209" s="534"/>
      <c r="MSF209" s="534"/>
      <c r="MSG209" s="534"/>
      <c r="MSH209" s="534"/>
      <c r="MSI209" s="534"/>
      <c r="MSJ209" s="534"/>
      <c r="MSK209" s="534"/>
      <c r="MSL209" s="534"/>
      <c r="MSM209" s="534"/>
      <c r="MSN209" s="534"/>
      <c r="MSO209" s="534"/>
      <c r="MSP209" s="534"/>
      <c r="MSQ209" s="534"/>
      <c r="MSR209" s="534"/>
      <c r="MSS209" s="534"/>
      <c r="MST209" s="534"/>
      <c r="MSU209" s="534"/>
      <c r="MSV209" s="534"/>
      <c r="MSW209" s="534"/>
      <c r="MSX209" s="534"/>
      <c r="MSY209" s="534"/>
      <c r="MSZ209" s="534"/>
      <c r="MTA209" s="534"/>
      <c r="MTB209" s="534"/>
      <c r="MTC209" s="534"/>
      <c r="MTD209" s="534"/>
      <c r="MTE209" s="534"/>
      <c r="MTF209" s="534"/>
      <c r="MTG209" s="534"/>
      <c r="MTH209" s="534"/>
      <c r="MTI209" s="534"/>
      <c r="MTJ209" s="534"/>
      <c r="MTK209" s="534"/>
      <c r="MTL209" s="534"/>
      <c r="MTM209" s="534"/>
      <c r="MTN209" s="534"/>
      <c r="MTO209" s="534"/>
      <c r="MTP209" s="534"/>
      <c r="MTQ209" s="534"/>
      <c r="MTR209" s="534"/>
      <c r="MTS209" s="534"/>
      <c r="MTT209" s="534"/>
      <c r="MTU209" s="534"/>
      <c r="MTV209" s="534"/>
      <c r="MTW209" s="534"/>
      <c r="MTX209" s="534"/>
      <c r="MTY209" s="534"/>
      <c r="MTZ209" s="534"/>
      <c r="MUA209" s="534"/>
      <c r="MUB209" s="534"/>
      <c r="MUC209" s="534"/>
      <c r="MUD209" s="534"/>
      <c r="MUE209" s="534"/>
      <c r="MUF209" s="534"/>
      <c r="MUG209" s="534"/>
      <c r="MUH209" s="534"/>
      <c r="MUI209" s="534"/>
      <c r="MUJ209" s="534"/>
      <c r="MUK209" s="534"/>
      <c r="MUL209" s="534"/>
      <c r="MUM209" s="534"/>
      <c r="MUN209" s="534"/>
      <c r="MUO209" s="534"/>
      <c r="MUP209" s="534"/>
      <c r="MUQ209" s="534"/>
      <c r="MUR209" s="534"/>
      <c r="MUS209" s="534"/>
      <c r="MUT209" s="534"/>
      <c r="MUU209" s="534"/>
      <c r="MUV209" s="534"/>
      <c r="MUW209" s="534"/>
      <c r="MUX209" s="534"/>
      <c r="MUY209" s="534"/>
      <c r="MUZ209" s="534"/>
      <c r="MVA209" s="534"/>
      <c r="MVB209" s="534"/>
      <c r="MVC209" s="534"/>
      <c r="MVD209" s="534"/>
      <c r="MVE209" s="534"/>
      <c r="MVF209" s="534"/>
      <c r="MVG209" s="534"/>
      <c r="MVH209" s="534"/>
      <c r="MVI209" s="534"/>
      <c r="MVJ209" s="534"/>
      <c r="MVK209" s="534"/>
      <c r="MVL209" s="534"/>
      <c r="MVM209" s="534"/>
      <c r="MVN209" s="534"/>
      <c r="MVO209" s="534"/>
      <c r="MVP209" s="534"/>
      <c r="MVQ209" s="534"/>
      <c r="MVR209" s="534"/>
      <c r="MVS209" s="534"/>
      <c r="MVT209" s="534"/>
      <c r="MVU209" s="534"/>
      <c r="MVV209" s="534"/>
      <c r="MVW209" s="534"/>
      <c r="MVX209" s="534"/>
      <c r="MVY209" s="534"/>
      <c r="MVZ209" s="534"/>
      <c r="MWA209" s="534"/>
      <c r="MWB209" s="534"/>
      <c r="MWC209" s="534"/>
      <c r="MWD209" s="534"/>
      <c r="MWE209" s="534"/>
      <c r="MWF209" s="534"/>
      <c r="MWG209" s="534"/>
      <c r="MWH209" s="534"/>
      <c r="MWI209" s="534"/>
      <c r="MWJ209" s="534"/>
      <c r="MWK209" s="534"/>
      <c r="MWL209" s="534"/>
      <c r="MWM209" s="534"/>
      <c r="MWN209" s="534"/>
      <c r="MWO209" s="534"/>
      <c r="MWP209" s="534"/>
      <c r="MWQ209" s="534"/>
      <c r="MWR209" s="534"/>
      <c r="MWS209" s="534"/>
      <c r="MWT209" s="534"/>
      <c r="MWU209" s="534"/>
      <c r="MWV209" s="534"/>
      <c r="MWW209" s="534"/>
      <c r="MWX209" s="534"/>
      <c r="MWY209" s="534"/>
      <c r="MWZ209" s="534"/>
      <c r="MXA209" s="534"/>
      <c r="MXB209" s="534"/>
      <c r="MXC209" s="534"/>
      <c r="MXD209" s="534"/>
      <c r="MXE209" s="534"/>
      <c r="MXF209" s="534"/>
      <c r="MXG209" s="534"/>
      <c r="MXH209" s="534"/>
      <c r="MXI209" s="534"/>
      <c r="MXJ209" s="534"/>
      <c r="MXK209" s="534"/>
      <c r="MXL209" s="534"/>
      <c r="MXM209" s="534"/>
      <c r="MXN209" s="534"/>
      <c r="MXO209" s="534"/>
      <c r="MXP209" s="534"/>
      <c r="MXQ209" s="534"/>
      <c r="MXR209" s="534"/>
      <c r="MXS209" s="534"/>
      <c r="MXT209" s="534"/>
      <c r="MXU209" s="534"/>
      <c r="MXV209" s="534"/>
      <c r="MXW209" s="534"/>
      <c r="MXX209" s="534"/>
      <c r="MXY209" s="534"/>
      <c r="MXZ209" s="534"/>
      <c r="MYA209" s="534"/>
      <c r="MYB209" s="534"/>
      <c r="MYC209" s="534"/>
      <c r="MYD209" s="534"/>
      <c r="MYE209" s="534"/>
      <c r="MYF209" s="534"/>
      <c r="MYG209" s="534"/>
      <c r="MYH209" s="534"/>
      <c r="MYI209" s="534"/>
      <c r="MYJ209" s="534"/>
      <c r="MYK209" s="534"/>
      <c r="MYL209" s="534"/>
      <c r="MYM209" s="534"/>
      <c r="MYN209" s="534"/>
      <c r="MYO209" s="534"/>
      <c r="MYP209" s="534"/>
      <c r="MYQ209" s="534"/>
      <c r="MYR209" s="534"/>
      <c r="MYS209" s="534"/>
      <c r="MYT209" s="534"/>
      <c r="MYU209" s="534"/>
      <c r="MYV209" s="534"/>
      <c r="MYW209" s="534"/>
      <c r="MYX209" s="534"/>
      <c r="MYY209" s="534"/>
      <c r="MYZ209" s="534"/>
      <c r="MZA209" s="534"/>
      <c r="MZB209" s="534"/>
      <c r="MZC209" s="534"/>
      <c r="MZD209" s="534"/>
      <c r="MZE209" s="534"/>
      <c r="MZF209" s="534"/>
      <c r="MZG209" s="534"/>
      <c r="MZH209" s="534"/>
      <c r="MZI209" s="534"/>
      <c r="MZJ209" s="534"/>
      <c r="MZK209" s="534"/>
      <c r="MZL209" s="534"/>
      <c r="MZM209" s="534"/>
      <c r="MZN209" s="534"/>
      <c r="MZO209" s="534"/>
      <c r="MZP209" s="534"/>
      <c r="MZQ209" s="534"/>
      <c r="MZR209" s="534"/>
      <c r="MZS209" s="534"/>
      <c r="MZT209" s="534"/>
      <c r="MZU209" s="534"/>
      <c r="MZV209" s="534"/>
      <c r="MZW209" s="534"/>
      <c r="MZX209" s="534"/>
      <c r="MZY209" s="534"/>
      <c r="MZZ209" s="534"/>
      <c r="NAA209" s="534"/>
      <c r="NAB209" s="534"/>
      <c r="NAC209" s="534"/>
      <c r="NAD209" s="534"/>
      <c r="NAE209" s="534"/>
      <c r="NAF209" s="534"/>
      <c r="NAG209" s="534"/>
      <c r="NAH209" s="534"/>
      <c r="NAI209" s="534"/>
      <c r="NAJ209" s="534"/>
      <c r="NAK209" s="534"/>
      <c r="NAL209" s="534"/>
      <c r="NAM209" s="534"/>
      <c r="NAN209" s="534"/>
      <c r="NAO209" s="534"/>
      <c r="NAP209" s="534"/>
      <c r="NAQ209" s="534"/>
      <c r="NAR209" s="534"/>
      <c r="NAS209" s="534"/>
      <c r="NAT209" s="534"/>
      <c r="NAU209" s="534"/>
      <c r="NAV209" s="534"/>
      <c r="NAW209" s="534"/>
      <c r="NAX209" s="534"/>
      <c r="NAY209" s="534"/>
      <c r="NAZ209" s="534"/>
      <c r="NBA209" s="534"/>
      <c r="NBB209" s="534"/>
      <c r="NBC209" s="534"/>
      <c r="NBD209" s="534"/>
      <c r="NBE209" s="534"/>
      <c r="NBF209" s="534"/>
      <c r="NBG209" s="534"/>
      <c r="NBH209" s="534"/>
      <c r="NBI209" s="534"/>
      <c r="NBJ209" s="534"/>
      <c r="NBK209" s="534"/>
      <c r="NBL209" s="534"/>
      <c r="NBM209" s="534"/>
      <c r="NBN209" s="534"/>
      <c r="NBO209" s="534"/>
      <c r="NBP209" s="534"/>
      <c r="NBQ209" s="534"/>
      <c r="NBR209" s="534"/>
      <c r="NBS209" s="534"/>
      <c r="NBT209" s="534"/>
      <c r="NBU209" s="534"/>
      <c r="NBV209" s="534"/>
      <c r="NBW209" s="534"/>
      <c r="NBX209" s="534"/>
      <c r="NBY209" s="534"/>
      <c r="NBZ209" s="534"/>
      <c r="NCA209" s="534"/>
      <c r="NCB209" s="534"/>
      <c r="NCC209" s="534"/>
      <c r="NCD209" s="534"/>
      <c r="NCE209" s="534"/>
      <c r="NCF209" s="534"/>
      <c r="NCG209" s="534"/>
      <c r="NCH209" s="534"/>
      <c r="NCI209" s="534"/>
      <c r="NCJ209" s="534"/>
      <c r="NCK209" s="534"/>
      <c r="NCL209" s="534"/>
      <c r="NCM209" s="534"/>
      <c r="NCN209" s="534"/>
      <c r="NCO209" s="534"/>
      <c r="NCP209" s="534"/>
      <c r="NCQ209" s="534"/>
      <c r="NCR209" s="534"/>
      <c r="NCS209" s="534"/>
      <c r="NCT209" s="534"/>
      <c r="NCU209" s="534"/>
      <c r="NCV209" s="534"/>
      <c r="NCW209" s="534"/>
      <c r="NCX209" s="534"/>
      <c r="NCY209" s="534"/>
      <c r="NCZ209" s="534"/>
      <c r="NDA209" s="534"/>
      <c r="NDB209" s="534"/>
      <c r="NDC209" s="534"/>
      <c r="NDD209" s="534"/>
      <c r="NDE209" s="534"/>
      <c r="NDF209" s="534"/>
      <c r="NDG209" s="534"/>
      <c r="NDH209" s="534"/>
      <c r="NDI209" s="534"/>
      <c r="NDJ209" s="534"/>
      <c r="NDK209" s="534"/>
      <c r="NDL209" s="534"/>
      <c r="NDM209" s="534"/>
      <c r="NDN209" s="534"/>
      <c r="NDO209" s="534"/>
      <c r="NDP209" s="534"/>
      <c r="NDQ209" s="534"/>
      <c r="NDR209" s="534"/>
      <c r="NDS209" s="534"/>
      <c r="NDT209" s="534"/>
      <c r="NDU209" s="534"/>
      <c r="NDV209" s="534"/>
      <c r="NDW209" s="534"/>
      <c r="NDX209" s="534"/>
      <c r="NDY209" s="534"/>
      <c r="NDZ209" s="534"/>
      <c r="NEA209" s="534"/>
      <c r="NEB209" s="534"/>
      <c r="NEC209" s="534"/>
      <c r="NED209" s="534"/>
      <c r="NEE209" s="534"/>
      <c r="NEF209" s="534"/>
      <c r="NEG209" s="534"/>
      <c r="NEH209" s="534"/>
      <c r="NEI209" s="534"/>
      <c r="NEJ209" s="534"/>
      <c r="NEK209" s="534"/>
      <c r="NEL209" s="534"/>
      <c r="NEM209" s="534"/>
      <c r="NEN209" s="534"/>
      <c r="NEO209" s="534"/>
      <c r="NEP209" s="534"/>
      <c r="NEQ209" s="534"/>
      <c r="NER209" s="534"/>
      <c r="NES209" s="534"/>
      <c r="NET209" s="534"/>
      <c r="NEU209" s="534"/>
      <c r="NEV209" s="534"/>
      <c r="NEW209" s="534"/>
      <c r="NEX209" s="534"/>
      <c r="NEY209" s="534"/>
      <c r="NEZ209" s="534"/>
      <c r="NFA209" s="534"/>
      <c r="NFB209" s="534"/>
      <c r="NFC209" s="534"/>
      <c r="NFD209" s="534"/>
      <c r="NFE209" s="534"/>
      <c r="NFF209" s="534"/>
      <c r="NFG209" s="534"/>
      <c r="NFH209" s="534"/>
      <c r="NFI209" s="534"/>
      <c r="NFJ209" s="534"/>
      <c r="NFK209" s="534"/>
      <c r="NFL209" s="534"/>
      <c r="NFM209" s="534"/>
      <c r="NFN209" s="534"/>
      <c r="NFO209" s="534"/>
      <c r="NFP209" s="534"/>
      <c r="NFQ209" s="534"/>
      <c r="NFR209" s="534"/>
      <c r="NFS209" s="534"/>
      <c r="NFT209" s="534"/>
      <c r="NFU209" s="534"/>
      <c r="NFV209" s="534"/>
      <c r="NFW209" s="534"/>
      <c r="NFX209" s="534"/>
      <c r="NFY209" s="534"/>
      <c r="NFZ209" s="534"/>
      <c r="NGA209" s="534"/>
      <c r="NGB209" s="534"/>
      <c r="NGC209" s="534"/>
      <c r="NGD209" s="534"/>
      <c r="NGE209" s="534"/>
      <c r="NGF209" s="534"/>
      <c r="NGG209" s="534"/>
      <c r="NGH209" s="534"/>
      <c r="NGI209" s="534"/>
      <c r="NGJ209" s="534"/>
      <c r="NGK209" s="534"/>
      <c r="NGL209" s="534"/>
      <c r="NGM209" s="534"/>
      <c r="NGN209" s="534"/>
      <c r="NGO209" s="534"/>
      <c r="NGP209" s="534"/>
      <c r="NGQ209" s="534"/>
      <c r="NGR209" s="534"/>
      <c r="NGS209" s="534"/>
      <c r="NGT209" s="534"/>
      <c r="NGU209" s="534"/>
      <c r="NGV209" s="534"/>
      <c r="NGW209" s="534"/>
      <c r="NGX209" s="534"/>
      <c r="NGY209" s="534"/>
      <c r="NGZ209" s="534"/>
      <c r="NHA209" s="534"/>
      <c r="NHB209" s="534"/>
      <c r="NHC209" s="534"/>
      <c r="NHD209" s="534"/>
      <c r="NHE209" s="534"/>
      <c r="NHF209" s="534"/>
      <c r="NHG209" s="534"/>
      <c r="NHH209" s="534"/>
      <c r="NHI209" s="534"/>
      <c r="NHJ209" s="534"/>
      <c r="NHK209" s="534"/>
      <c r="NHL209" s="534"/>
      <c r="NHM209" s="534"/>
      <c r="NHN209" s="534"/>
      <c r="NHO209" s="534"/>
      <c r="NHP209" s="534"/>
      <c r="NHQ209" s="534"/>
      <c r="NHR209" s="534"/>
      <c r="NHS209" s="534"/>
      <c r="NHT209" s="534"/>
      <c r="NHU209" s="534"/>
      <c r="NHV209" s="534"/>
      <c r="NHW209" s="534"/>
      <c r="NHX209" s="534"/>
      <c r="NHY209" s="534"/>
      <c r="NHZ209" s="534"/>
      <c r="NIA209" s="534"/>
      <c r="NIB209" s="534"/>
      <c r="NIC209" s="534"/>
      <c r="NID209" s="534"/>
      <c r="NIE209" s="534"/>
      <c r="NIF209" s="534"/>
      <c r="NIG209" s="534"/>
      <c r="NIH209" s="534"/>
      <c r="NII209" s="534"/>
      <c r="NIJ209" s="534"/>
      <c r="NIK209" s="534"/>
      <c r="NIL209" s="534"/>
      <c r="NIM209" s="534"/>
      <c r="NIN209" s="534"/>
      <c r="NIO209" s="534"/>
      <c r="NIP209" s="534"/>
      <c r="NIQ209" s="534"/>
      <c r="NIR209" s="534"/>
      <c r="NIS209" s="534"/>
      <c r="NIT209" s="534"/>
      <c r="NIU209" s="534"/>
      <c r="NIV209" s="534"/>
      <c r="NIW209" s="534"/>
      <c r="NIX209" s="534"/>
      <c r="NIY209" s="534"/>
      <c r="NIZ209" s="534"/>
      <c r="NJA209" s="534"/>
      <c r="NJB209" s="534"/>
      <c r="NJC209" s="534"/>
      <c r="NJD209" s="534"/>
      <c r="NJE209" s="534"/>
      <c r="NJF209" s="534"/>
      <c r="NJG209" s="534"/>
      <c r="NJH209" s="534"/>
      <c r="NJI209" s="534"/>
      <c r="NJJ209" s="534"/>
      <c r="NJK209" s="534"/>
      <c r="NJL209" s="534"/>
      <c r="NJM209" s="534"/>
      <c r="NJN209" s="534"/>
      <c r="NJO209" s="534"/>
      <c r="NJP209" s="534"/>
      <c r="NJQ209" s="534"/>
      <c r="NJR209" s="534"/>
      <c r="NJS209" s="534"/>
      <c r="NJT209" s="534"/>
      <c r="NJU209" s="534"/>
      <c r="NJV209" s="534"/>
      <c r="NJW209" s="534"/>
      <c r="NJX209" s="534"/>
      <c r="NJY209" s="534"/>
      <c r="NJZ209" s="534"/>
      <c r="NKA209" s="534"/>
      <c r="NKB209" s="534"/>
      <c r="NKC209" s="534"/>
      <c r="NKD209" s="534"/>
      <c r="NKE209" s="534"/>
      <c r="NKF209" s="534"/>
      <c r="NKG209" s="534"/>
      <c r="NKH209" s="534"/>
      <c r="NKI209" s="534"/>
      <c r="NKJ209" s="534"/>
      <c r="NKK209" s="534"/>
      <c r="NKL209" s="534"/>
      <c r="NKM209" s="534"/>
      <c r="NKN209" s="534"/>
      <c r="NKO209" s="534"/>
      <c r="NKP209" s="534"/>
      <c r="NKQ209" s="534"/>
      <c r="NKR209" s="534"/>
      <c r="NKS209" s="534"/>
      <c r="NKT209" s="534"/>
      <c r="NKU209" s="534"/>
      <c r="NKV209" s="534"/>
      <c r="NKW209" s="534"/>
      <c r="NKX209" s="534"/>
      <c r="NKY209" s="534"/>
      <c r="NKZ209" s="534"/>
      <c r="NLA209" s="534"/>
      <c r="NLB209" s="534"/>
      <c r="NLC209" s="534"/>
      <c r="NLD209" s="534"/>
      <c r="NLE209" s="534"/>
      <c r="NLF209" s="534"/>
      <c r="NLG209" s="534"/>
      <c r="NLH209" s="534"/>
      <c r="NLI209" s="534"/>
      <c r="NLJ209" s="534"/>
      <c r="NLK209" s="534"/>
      <c r="NLL209" s="534"/>
      <c r="NLM209" s="534"/>
      <c r="NLN209" s="534"/>
      <c r="NLO209" s="534"/>
      <c r="NLP209" s="534"/>
      <c r="NLQ209" s="534"/>
      <c r="NLR209" s="534"/>
      <c r="NLS209" s="534"/>
      <c r="NLT209" s="534"/>
      <c r="NLU209" s="534"/>
      <c r="NLV209" s="534"/>
      <c r="NLW209" s="534"/>
      <c r="NLX209" s="534"/>
      <c r="NLY209" s="534"/>
      <c r="NLZ209" s="534"/>
      <c r="NMA209" s="534"/>
      <c r="NMB209" s="534"/>
      <c r="NMC209" s="534"/>
      <c r="NMD209" s="534"/>
      <c r="NME209" s="534"/>
      <c r="NMF209" s="534"/>
      <c r="NMG209" s="534"/>
      <c r="NMH209" s="534"/>
      <c r="NMI209" s="534"/>
      <c r="NMJ209" s="534"/>
      <c r="NMK209" s="534"/>
      <c r="NML209" s="534"/>
      <c r="NMM209" s="534"/>
      <c r="NMN209" s="534"/>
      <c r="NMO209" s="534"/>
      <c r="NMP209" s="534"/>
      <c r="NMQ209" s="534"/>
      <c r="NMR209" s="534"/>
      <c r="NMS209" s="534"/>
      <c r="NMT209" s="534"/>
      <c r="NMU209" s="534"/>
      <c r="NMV209" s="534"/>
      <c r="NMW209" s="534"/>
      <c r="NMX209" s="534"/>
      <c r="NMY209" s="534"/>
      <c r="NMZ209" s="534"/>
      <c r="NNA209" s="534"/>
      <c r="NNB209" s="534"/>
      <c r="NNC209" s="534"/>
      <c r="NND209" s="534"/>
      <c r="NNE209" s="534"/>
      <c r="NNF209" s="534"/>
      <c r="NNG209" s="534"/>
      <c r="NNH209" s="534"/>
      <c r="NNI209" s="534"/>
      <c r="NNJ209" s="534"/>
      <c r="NNK209" s="534"/>
      <c r="NNL209" s="534"/>
      <c r="NNM209" s="534"/>
      <c r="NNN209" s="534"/>
      <c r="NNO209" s="534"/>
      <c r="NNP209" s="534"/>
      <c r="NNQ209" s="534"/>
      <c r="NNR209" s="534"/>
      <c r="NNS209" s="534"/>
      <c r="NNT209" s="534"/>
      <c r="NNU209" s="534"/>
      <c r="NNV209" s="534"/>
      <c r="NNW209" s="534"/>
      <c r="NNX209" s="534"/>
      <c r="NNY209" s="534"/>
      <c r="NNZ209" s="534"/>
      <c r="NOA209" s="534"/>
      <c r="NOB209" s="534"/>
      <c r="NOC209" s="534"/>
      <c r="NOD209" s="534"/>
      <c r="NOE209" s="534"/>
      <c r="NOF209" s="534"/>
      <c r="NOG209" s="534"/>
      <c r="NOH209" s="534"/>
      <c r="NOI209" s="534"/>
      <c r="NOJ209" s="534"/>
      <c r="NOK209" s="534"/>
      <c r="NOL209" s="534"/>
      <c r="NOM209" s="534"/>
      <c r="NON209" s="534"/>
      <c r="NOO209" s="534"/>
      <c r="NOP209" s="534"/>
      <c r="NOQ209" s="534"/>
      <c r="NOR209" s="534"/>
      <c r="NOS209" s="534"/>
      <c r="NOT209" s="534"/>
      <c r="NOU209" s="534"/>
      <c r="NOV209" s="534"/>
      <c r="NOW209" s="534"/>
      <c r="NOX209" s="534"/>
      <c r="NOY209" s="534"/>
      <c r="NOZ209" s="534"/>
      <c r="NPA209" s="534"/>
      <c r="NPB209" s="534"/>
      <c r="NPC209" s="534"/>
      <c r="NPD209" s="534"/>
      <c r="NPE209" s="534"/>
      <c r="NPF209" s="534"/>
      <c r="NPG209" s="534"/>
      <c r="NPH209" s="534"/>
      <c r="NPI209" s="534"/>
      <c r="NPJ209" s="534"/>
      <c r="NPK209" s="534"/>
      <c r="NPL209" s="534"/>
      <c r="NPM209" s="534"/>
      <c r="NPN209" s="534"/>
      <c r="NPO209" s="534"/>
      <c r="NPP209" s="534"/>
      <c r="NPQ209" s="534"/>
      <c r="NPR209" s="534"/>
      <c r="NPS209" s="534"/>
      <c r="NPT209" s="534"/>
      <c r="NPU209" s="534"/>
      <c r="NPV209" s="534"/>
      <c r="NPW209" s="534"/>
      <c r="NPX209" s="534"/>
      <c r="NPY209" s="534"/>
      <c r="NPZ209" s="534"/>
      <c r="NQA209" s="534"/>
      <c r="NQB209" s="534"/>
      <c r="NQC209" s="534"/>
      <c r="NQD209" s="534"/>
      <c r="NQE209" s="534"/>
      <c r="NQF209" s="534"/>
      <c r="NQG209" s="534"/>
      <c r="NQH209" s="534"/>
      <c r="NQI209" s="534"/>
      <c r="NQJ209" s="534"/>
      <c r="NQK209" s="534"/>
      <c r="NQL209" s="534"/>
      <c r="NQM209" s="534"/>
      <c r="NQN209" s="534"/>
      <c r="NQO209" s="534"/>
      <c r="NQP209" s="534"/>
      <c r="NQQ209" s="534"/>
      <c r="NQR209" s="534"/>
      <c r="NQS209" s="534"/>
      <c r="NQT209" s="534"/>
      <c r="NQU209" s="534"/>
      <c r="NQV209" s="534"/>
      <c r="NQW209" s="534"/>
      <c r="NQX209" s="534"/>
      <c r="NQY209" s="534"/>
      <c r="NQZ209" s="534"/>
      <c r="NRA209" s="534"/>
      <c r="NRB209" s="534"/>
      <c r="NRC209" s="534"/>
      <c r="NRD209" s="534"/>
      <c r="NRE209" s="534"/>
      <c r="NRF209" s="534"/>
      <c r="NRG209" s="534"/>
      <c r="NRH209" s="534"/>
      <c r="NRI209" s="534"/>
      <c r="NRJ209" s="534"/>
      <c r="NRK209" s="534"/>
      <c r="NRL209" s="534"/>
      <c r="NRM209" s="534"/>
      <c r="NRN209" s="534"/>
      <c r="NRO209" s="534"/>
      <c r="NRP209" s="534"/>
      <c r="NRQ209" s="534"/>
      <c r="NRR209" s="534"/>
      <c r="NRS209" s="534"/>
      <c r="NRT209" s="534"/>
      <c r="NRU209" s="534"/>
      <c r="NRV209" s="534"/>
      <c r="NRW209" s="534"/>
      <c r="NRX209" s="534"/>
      <c r="NRY209" s="534"/>
      <c r="NRZ209" s="534"/>
      <c r="NSA209" s="534"/>
      <c r="NSB209" s="534"/>
      <c r="NSC209" s="534"/>
      <c r="NSD209" s="534"/>
      <c r="NSE209" s="534"/>
      <c r="NSF209" s="534"/>
      <c r="NSG209" s="534"/>
      <c r="NSH209" s="534"/>
      <c r="NSI209" s="534"/>
      <c r="NSJ209" s="534"/>
      <c r="NSK209" s="534"/>
      <c r="NSL209" s="534"/>
      <c r="NSM209" s="534"/>
      <c r="NSN209" s="534"/>
      <c r="NSO209" s="534"/>
      <c r="NSP209" s="534"/>
      <c r="NSQ209" s="534"/>
      <c r="NSR209" s="534"/>
      <c r="NSS209" s="534"/>
      <c r="NST209" s="534"/>
      <c r="NSU209" s="534"/>
      <c r="NSV209" s="534"/>
      <c r="NSW209" s="534"/>
      <c r="NSX209" s="534"/>
      <c r="NSY209" s="534"/>
      <c r="NSZ209" s="534"/>
      <c r="NTA209" s="534"/>
      <c r="NTB209" s="534"/>
      <c r="NTC209" s="534"/>
      <c r="NTD209" s="534"/>
      <c r="NTE209" s="534"/>
      <c r="NTF209" s="534"/>
      <c r="NTG209" s="534"/>
      <c r="NTH209" s="534"/>
      <c r="NTI209" s="534"/>
      <c r="NTJ209" s="534"/>
      <c r="NTK209" s="534"/>
      <c r="NTL209" s="534"/>
      <c r="NTM209" s="534"/>
      <c r="NTN209" s="534"/>
      <c r="NTO209" s="534"/>
      <c r="NTP209" s="534"/>
      <c r="NTQ209" s="534"/>
      <c r="NTR209" s="534"/>
      <c r="NTS209" s="534"/>
      <c r="NTT209" s="534"/>
      <c r="NTU209" s="534"/>
      <c r="NTV209" s="534"/>
      <c r="NTW209" s="534"/>
      <c r="NTX209" s="534"/>
      <c r="NTY209" s="534"/>
      <c r="NTZ209" s="534"/>
      <c r="NUA209" s="534"/>
      <c r="NUB209" s="534"/>
      <c r="NUC209" s="534"/>
      <c r="NUD209" s="534"/>
      <c r="NUE209" s="534"/>
      <c r="NUF209" s="534"/>
      <c r="NUG209" s="534"/>
      <c r="NUH209" s="534"/>
      <c r="NUI209" s="534"/>
      <c r="NUJ209" s="534"/>
      <c r="NUK209" s="534"/>
      <c r="NUL209" s="534"/>
      <c r="NUM209" s="534"/>
      <c r="NUN209" s="534"/>
      <c r="NUO209" s="534"/>
      <c r="NUP209" s="534"/>
      <c r="NUQ209" s="534"/>
      <c r="NUR209" s="534"/>
      <c r="NUS209" s="534"/>
      <c r="NUT209" s="534"/>
      <c r="NUU209" s="534"/>
      <c r="NUV209" s="534"/>
      <c r="NUW209" s="534"/>
      <c r="NUX209" s="534"/>
      <c r="NUY209" s="534"/>
      <c r="NUZ209" s="534"/>
      <c r="NVA209" s="534"/>
      <c r="NVB209" s="534"/>
      <c r="NVC209" s="534"/>
      <c r="NVD209" s="534"/>
      <c r="NVE209" s="534"/>
      <c r="NVF209" s="534"/>
      <c r="NVG209" s="534"/>
      <c r="NVH209" s="534"/>
      <c r="NVI209" s="534"/>
      <c r="NVJ209" s="534"/>
      <c r="NVK209" s="534"/>
      <c r="NVL209" s="534"/>
      <c r="NVM209" s="534"/>
      <c r="NVN209" s="534"/>
      <c r="NVO209" s="534"/>
      <c r="NVP209" s="534"/>
      <c r="NVQ209" s="534"/>
      <c r="NVR209" s="534"/>
      <c r="NVS209" s="534"/>
      <c r="NVT209" s="534"/>
      <c r="NVU209" s="534"/>
      <c r="NVV209" s="534"/>
      <c r="NVW209" s="534"/>
      <c r="NVX209" s="534"/>
      <c r="NVY209" s="534"/>
      <c r="NVZ209" s="534"/>
      <c r="NWA209" s="534"/>
      <c r="NWB209" s="534"/>
      <c r="NWC209" s="534"/>
      <c r="NWD209" s="534"/>
      <c r="NWE209" s="534"/>
      <c r="NWF209" s="534"/>
      <c r="NWG209" s="534"/>
      <c r="NWH209" s="534"/>
      <c r="NWI209" s="534"/>
      <c r="NWJ209" s="534"/>
      <c r="NWK209" s="534"/>
      <c r="NWL209" s="534"/>
      <c r="NWM209" s="534"/>
      <c r="NWN209" s="534"/>
      <c r="NWO209" s="534"/>
      <c r="NWP209" s="534"/>
      <c r="NWQ209" s="534"/>
      <c r="NWR209" s="534"/>
      <c r="NWS209" s="534"/>
      <c r="NWT209" s="534"/>
      <c r="NWU209" s="534"/>
      <c r="NWV209" s="534"/>
      <c r="NWW209" s="534"/>
      <c r="NWX209" s="534"/>
      <c r="NWY209" s="534"/>
      <c r="NWZ209" s="534"/>
      <c r="NXA209" s="534"/>
      <c r="NXB209" s="534"/>
      <c r="NXC209" s="534"/>
      <c r="NXD209" s="534"/>
      <c r="NXE209" s="534"/>
      <c r="NXF209" s="534"/>
      <c r="NXG209" s="534"/>
      <c r="NXH209" s="534"/>
      <c r="NXI209" s="534"/>
      <c r="NXJ209" s="534"/>
      <c r="NXK209" s="534"/>
      <c r="NXL209" s="534"/>
      <c r="NXM209" s="534"/>
      <c r="NXN209" s="534"/>
      <c r="NXO209" s="534"/>
      <c r="NXP209" s="534"/>
      <c r="NXQ209" s="534"/>
      <c r="NXR209" s="534"/>
      <c r="NXS209" s="534"/>
      <c r="NXT209" s="534"/>
      <c r="NXU209" s="534"/>
      <c r="NXV209" s="534"/>
      <c r="NXW209" s="534"/>
      <c r="NXX209" s="534"/>
      <c r="NXY209" s="534"/>
      <c r="NXZ209" s="534"/>
      <c r="NYA209" s="534"/>
      <c r="NYB209" s="534"/>
      <c r="NYC209" s="534"/>
      <c r="NYD209" s="534"/>
      <c r="NYE209" s="534"/>
      <c r="NYF209" s="534"/>
      <c r="NYG209" s="534"/>
      <c r="NYH209" s="534"/>
      <c r="NYI209" s="534"/>
      <c r="NYJ209" s="534"/>
      <c r="NYK209" s="534"/>
      <c r="NYL209" s="534"/>
      <c r="NYM209" s="534"/>
      <c r="NYN209" s="534"/>
      <c r="NYO209" s="534"/>
      <c r="NYP209" s="534"/>
      <c r="NYQ209" s="534"/>
      <c r="NYR209" s="534"/>
      <c r="NYS209" s="534"/>
      <c r="NYT209" s="534"/>
      <c r="NYU209" s="534"/>
      <c r="NYV209" s="534"/>
      <c r="NYW209" s="534"/>
      <c r="NYX209" s="534"/>
      <c r="NYY209" s="534"/>
      <c r="NYZ209" s="534"/>
      <c r="NZA209" s="534"/>
      <c r="NZB209" s="534"/>
      <c r="NZC209" s="534"/>
      <c r="NZD209" s="534"/>
      <c r="NZE209" s="534"/>
      <c r="NZF209" s="534"/>
      <c r="NZG209" s="534"/>
      <c r="NZH209" s="534"/>
      <c r="NZI209" s="534"/>
      <c r="NZJ209" s="534"/>
      <c r="NZK209" s="534"/>
      <c r="NZL209" s="534"/>
      <c r="NZM209" s="534"/>
      <c r="NZN209" s="534"/>
      <c r="NZO209" s="534"/>
      <c r="NZP209" s="534"/>
      <c r="NZQ209" s="534"/>
      <c r="NZR209" s="534"/>
      <c r="NZS209" s="534"/>
      <c r="NZT209" s="534"/>
      <c r="NZU209" s="534"/>
      <c r="NZV209" s="534"/>
      <c r="NZW209" s="534"/>
      <c r="NZX209" s="534"/>
      <c r="NZY209" s="534"/>
      <c r="NZZ209" s="534"/>
      <c r="OAA209" s="534"/>
      <c r="OAB209" s="534"/>
      <c r="OAC209" s="534"/>
      <c r="OAD209" s="534"/>
      <c r="OAE209" s="534"/>
      <c r="OAF209" s="534"/>
      <c r="OAG209" s="534"/>
      <c r="OAH209" s="534"/>
      <c r="OAI209" s="534"/>
      <c r="OAJ209" s="534"/>
      <c r="OAK209" s="534"/>
      <c r="OAL209" s="534"/>
      <c r="OAM209" s="534"/>
      <c r="OAN209" s="534"/>
      <c r="OAO209" s="534"/>
      <c r="OAP209" s="534"/>
      <c r="OAQ209" s="534"/>
      <c r="OAR209" s="534"/>
      <c r="OAS209" s="534"/>
      <c r="OAT209" s="534"/>
      <c r="OAU209" s="534"/>
      <c r="OAV209" s="534"/>
      <c r="OAW209" s="534"/>
      <c r="OAX209" s="534"/>
      <c r="OAY209" s="534"/>
      <c r="OAZ209" s="534"/>
      <c r="OBA209" s="534"/>
      <c r="OBB209" s="534"/>
      <c r="OBC209" s="534"/>
      <c r="OBD209" s="534"/>
      <c r="OBE209" s="534"/>
      <c r="OBF209" s="534"/>
      <c r="OBG209" s="534"/>
      <c r="OBH209" s="534"/>
      <c r="OBI209" s="534"/>
      <c r="OBJ209" s="534"/>
      <c r="OBK209" s="534"/>
      <c r="OBL209" s="534"/>
      <c r="OBM209" s="534"/>
      <c r="OBN209" s="534"/>
      <c r="OBO209" s="534"/>
      <c r="OBP209" s="534"/>
      <c r="OBQ209" s="534"/>
      <c r="OBR209" s="534"/>
      <c r="OBS209" s="534"/>
      <c r="OBT209" s="534"/>
      <c r="OBU209" s="534"/>
      <c r="OBV209" s="534"/>
      <c r="OBW209" s="534"/>
      <c r="OBX209" s="534"/>
      <c r="OBY209" s="534"/>
      <c r="OBZ209" s="534"/>
      <c r="OCA209" s="534"/>
      <c r="OCB209" s="534"/>
      <c r="OCC209" s="534"/>
      <c r="OCD209" s="534"/>
      <c r="OCE209" s="534"/>
      <c r="OCF209" s="534"/>
      <c r="OCG209" s="534"/>
      <c r="OCH209" s="534"/>
      <c r="OCI209" s="534"/>
      <c r="OCJ209" s="534"/>
      <c r="OCK209" s="534"/>
      <c r="OCL209" s="534"/>
      <c r="OCM209" s="534"/>
      <c r="OCN209" s="534"/>
      <c r="OCO209" s="534"/>
      <c r="OCP209" s="534"/>
      <c r="OCQ209" s="534"/>
      <c r="OCR209" s="534"/>
      <c r="OCS209" s="534"/>
      <c r="OCT209" s="534"/>
      <c r="OCU209" s="534"/>
      <c r="OCV209" s="534"/>
      <c r="OCW209" s="534"/>
      <c r="OCX209" s="534"/>
      <c r="OCY209" s="534"/>
      <c r="OCZ209" s="534"/>
      <c r="ODA209" s="534"/>
      <c r="ODB209" s="534"/>
      <c r="ODC209" s="534"/>
      <c r="ODD209" s="534"/>
      <c r="ODE209" s="534"/>
      <c r="ODF209" s="534"/>
      <c r="ODG209" s="534"/>
      <c r="ODH209" s="534"/>
      <c r="ODI209" s="534"/>
      <c r="ODJ209" s="534"/>
      <c r="ODK209" s="534"/>
      <c r="ODL209" s="534"/>
      <c r="ODM209" s="534"/>
      <c r="ODN209" s="534"/>
      <c r="ODO209" s="534"/>
      <c r="ODP209" s="534"/>
      <c r="ODQ209" s="534"/>
      <c r="ODR209" s="534"/>
      <c r="ODS209" s="534"/>
      <c r="ODT209" s="534"/>
      <c r="ODU209" s="534"/>
      <c r="ODV209" s="534"/>
      <c r="ODW209" s="534"/>
      <c r="ODX209" s="534"/>
      <c r="ODY209" s="534"/>
      <c r="ODZ209" s="534"/>
      <c r="OEA209" s="534"/>
      <c r="OEB209" s="534"/>
      <c r="OEC209" s="534"/>
      <c r="OED209" s="534"/>
      <c r="OEE209" s="534"/>
      <c r="OEF209" s="534"/>
      <c r="OEG209" s="534"/>
      <c r="OEH209" s="534"/>
      <c r="OEI209" s="534"/>
      <c r="OEJ209" s="534"/>
      <c r="OEK209" s="534"/>
      <c r="OEL209" s="534"/>
      <c r="OEM209" s="534"/>
      <c r="OEN209" s="534"/>
      <c r="OEO209" s="534"/>
      <c r="OEP209" s="534"/>
      <c r="OEQ209" s="534"/>
      <c r="OER209" s="534"/>
      <c r="OES209" s="534"/>
      <c r="OET209" s="534"/>
      <c r="OEU209" s="534"/>
      <c r="OEV209" s="534"/>
      <c r="OEW209" s="534"/>
      <c r="OEX209" s="534"/>
      <c r="OEY209" s="534"/>
      <c r="OEZ209" s="534"/>
      <c r="OFA209" s="534"/>
      <c r="OFB209" s="534"/>
      <c r="OFC209" s="534"/>
      <c r="OFD209" s="534"/>
      <c r="OFE209" s="534"/>
      <c r="OFF209" s="534"/>
      <c r="OFG209" s="534"/>
      <c r="OFH209" s="534"/>
      <c r="OFI209" s="534"/>
      <c r="OFJ209" s="534"/>
      <c r="OFK209" s="534"/>
      <c r="OFL209" s="534"/>
      <c r="OFM209" s="534"/>
      <c r="OFN209" s="534"/>
      <c r="OFO209" s="534"/>
      <c r="OFP209" s="534"/>
      <c r="OFQ209" s="534"/>
      <c r="OFR209" s="534"/>
      <c r="OFS209" s="534"/>
      <c r="OFT209" s="534"/>
      <c r="OFU209" s="534"/>
      <c r="OFV209" s="534"/>
      <c r="OFW209" s="534"/>
      <c r="OFX209" s="534"/>
      <c r="OFY209" s="534"/>
      <c r="OFZ209" s="534"/>
      <c r="OGA209" s="534"/>
      <c r="OGB209" s="534"/>
      <c r="OGC209" s="534"/>
      <c r="OGD209" s="534"/>
      <c r="OGE209" s="534"/>
      <c r="OGF209" s="534"/>
      <c r="OGG209" s="534"/>
      <c r="OGH209" s="534"/>
      <c r="OGI209" s="534"/>
      <c r="OGJ209" s="534"/>
      <c r="OGK209" s="534"/>
      <c r="OGL209" s="534"/>
      <c r="OGM209" s="534"/>
      <c r="OGN209" s="534"/>
      <c r="OGO209" s="534"/>
      <c r="OGP209" s="534"/>
      <c r="OGQ209" s="534"/>
      <c r="OGR209" s="534"/>
      <c r="OGS209" s="534"/>
      <c r="OGT209" s="534"/>
      <c r="OGU209" s="534"/>
      <c r="OGV209" s="534"/>
      <c r="OGW209" s="534"/>
      <c r="OGX209" s="534"/>
      <c r="OGY209" s="534"/>
      <c r="OGZ209" s="534"/>
      <c r="OHA209" s="534"/>
      <c r="OHB209" s="534"/>
      <c r="OHC209" s="534"/>
      <c r="OHD209" s="534"/>
      <c r="OHE209" s="534"/>
      <c r="OHF209" s="534"/>
      <c r="OHG209" s="534"/>
      <c r="OHH209" s="534"/>
      <c r="OHI209" s="534"/>
      <c r="OHJ209" s="534"/>
      <c r="OHK209" s="534"/>
      <c r="OHL209" s="534"/>
      <c r="OHM209" s="534"/>
      <c r="OHN209" s="534"/>
      <c r="OHO209" s="534"/>
      <c r="OHP209" s="534"/>
      <c r="OHQ209" s="534"/>
      <c r="OHR209" s="534"/>
      <c r="OHS209" s="534"/>
      <c r="OHT209" s="534"/>
      <c r="OHU209" s="534"/>
      <c r="OHV209" s="534"/>
      <c r="OHW209" s="534"/>
      <c r="OHX209" s="534"/>
      <c r="OHY209" s="534"/>
      <c r="OHZ209" s="534"/>
      <c r="OIA209" s="534"/>
      <c r="OIB209" s="534"/>
      <c r="OIC209" s="534"/>
      <c r="OID209" s="534"/>
      <c r="OIE209" s="534"/>
      <c r="OIF209" s="534"/>
      <c r="OIG209" s="534"/>
      <c r="OIH209" s="534"/>
      <c r="OII209" s="534"/>
      <c r="OIJ209" s="534"/>
      <c r="OIK209" s="534"/>
      <c r="OIL209" s="534"/>
      <c r="OIM209" s="534"/>
      <c r="OIN209" s="534"/>
      <c r="OIO209" s="534"/>
      <c r="OIP209" s="534"/>
      <c r="OIQ209" s="534"/>
      <c r="OIR209" s="534"/>
      <c r="OIS209" s="534"/>
      <c r="OIT209" s="534"/>
      <c r="OIU209" s="534"/>
      <c r="OIV209" s="534"/>
      <c r="OIW209" s="534"/>
      <c r="OIX209" s="534"/>
      <c r="OIY209" s="534"/>
      <c r="OIZ209" s="534"/>
      <c r="OJA209" s="534"/>
      <c r="OJB209" s="534"/>
      <c r="OJC209" s="534"/>
      <c r="OJD209" s="534"/>
      <c r="OJE209" s="534"/>
      <c r="OJF209" s="534"/>
      <c r="OJG209" s="534"/>
      <c r="OJH209" s="534"/>
      <c r="OJI209" s="534"/>
      <c r="OJJ209" s="534"/>
      <c r="OJK209" s="534"/>
      <c r="OJL209" s="534"/>
      <c r="OJM209" s="534"/>
      <c r="OJN209" s="534"/>
      <c r="OJO209" s="534"/>
      <c r="OJP209" s="534"/>
      <c r="OJQ209" s="534"/>
      <c r="OJR209" s="534"/>
      <c r="OJS209" s="534"/>
      <c r="OJT209" s="534"/>
      <c r="OJU209" s="534"/>
      <c r="OJV209" s="534"/>
      <c r="OJW209" s="534"/>
      <c r="OJX209" s="534"/>
      <c r="OJY209" s="534"/>
      <c r="OJZ209" s="534"/>
      <c r="OKA209" s="534"/>
      <c r="OKB209" s="534"/>
      <c r="OKC209" s="534"/>
      <c r="OKD209" s="534"/>
      <c r="OKE209" s="534"/>
      <c r="OKF209" s="534"/>
      <c r="OKG209" s="534"/>
      <c r="OKH209" s="534"/>
      <c r="OKI209" s="534"/>
      <c r="OKJ209" s="534"/>
      <c r="OKK209" s="534"/>
      <c r="OKL209" s="534"/>
      <c r="OKM209" s="534"/>
      <c r="OKN209" s="534"/>
      <c r="OKO209" s="534"/>
      <c r="OKP209" s="534"/>
      <c r="OKQ209" s="534"/>
      <c r="OKR209" s="534"/>
      <c r="OKS209" s="534"/>
      <c r="OKT209" s="534"/>
      <c r="OKU209" s="534"/>
      <c r="OKV209" s="534"/>
      <c r="OKW209" s="534"/>
      <c r="OKX209" s="534"/>
      <c r="OKY209" s="534"/>
      <c r="OKZ209" s="534"/>
      <c r="OLA209" s="534"/>
      <c r="OLB209" s="534"/>
      <c r="OLC209" s="534"/>
      <c r="OLD209" s="534"/>
      <c r="OLE209" s="534"/>
      <c r="OLF209" s="534"/>
      <c r="OLG209" s="534"/>
      <c r="OLH209" s="534"/>
      <c r="OLI209" s="534"/>
      <c r="OLJ209" s="534"/>
      <c r="OLK209" s="534"/>
      <c r="OLL209" s="534"/>
      <c r="OLM209" s="534"/>
      <c r="OLN209" s="534"/>
      <c r="OLO209" s="534"/>
      <c r="OLP209" s="534"/>
      <c r="OLQ209" s="534"/>
      <c r="OLR209" s="534"/>
      <c r="OLS209" s="534"/>
      <c r="OLT209" s="534"/>
      <c r="OLU209" s="534"/>
      <c r="OLV209" s="534"/>
      <c r="OLW209" s="534"/>
      <c r="OLX209" s="534"/>
      <c r="OLY209" s="534"/>
      <c r="OLZ209" s="534"/>
      <c r="OMA209" s="534"/>
      <c r="OMB209" s="534"/>
      <c r="OMC209" s="534"/>
      <c r="OMD209" s="534"/>
      <c r="OME209" s="534"/>
      <c r="OMF209" s="534"/>
      <c r="OMG209" s="534"/>
      <c r="OMH209" s="534"/>
      <c r="OMI209" s="534"/>
      <c r="OMJ209" s="534"/>
      <c r="OMK209" s="534"/>
      <c r="OML209" s="534"/>
      <c r="OMM209" s="534"/>
      <c r="OMN209" s="534"/>
      <c r="OMO209" s="534"/>
      <c r="OMP209" s="534"/>
      <c r="OMQ209" s="534"/>
      <c r="OMR209" s="534"/>
      <c r="OMS209" s="534"/>
      <c r="OMT209" s="534"/>
      <c r="OMU209" s="534"/>
      <c r="OMV209" s="534"/>
      <c r="OMW209" s="534"/>
      <c r="OMX209" s="534"/>
      <c r="OMY209" s="534"/>
      <c r="OMZ209" s="534"/>
      <c r="ONA209" s="534"/>
      <c r="ONB209" s="534"/>
      <c r="ONC209" s="534"/>
      <c r="OND209" s="534"/>
      <c r="ONE209" s="534"/>
      <c r="ONF209" s="534"/>
      <c r="ONG209" s="534"/>
      <c r="ONH209" s="534"/>
      <c r="ONI209" s="534"/>
      <c r="ONJ209" s="534"/>
      <c r="ONK209" s="534"/>
      <c r="ONL209" s="534"/>
      <c r="ONM209" s="534"/>
      <c r="ONN209" s="534"/>
      <c r="ONO209" s="534"/>
      <c r="ONP209" s="534"/>
      <c r="ONQ209" s="534"/>
      <c r="ONR209" s="534"/>
      <c r="ONS209" s="534"/>
      <c r="ONT209" s="534"/>
      <c r="ONU209" s="534"/>
      <c r="ONV209" s="534"/>
      <c r="ONW209" s="534"/>
      <c r="ONX209" s="534"/>
      <c r="ONY209" s="534"/>
      <c r="ONZ209" s="534"/>
      <c r="OOA209" s="534"/>
      <c r="OOB209" s="534"/>
      <c r="OOC209" s="534"/>
      <c r="OOD209" s="534"/>
      <c r="OOE209" s="534"/>
      <c r="OOF209" s="534"/>
      <c r="OOG209" s="534"/>
      <c r="OOH209" s="534"/>
      <c r="OOI209" s="534"/>
      <c r="OOJ209" s="534"/>
      <c r="OOK209" s="534"/>
      <c r="OOL209" s="534"/>
      <c r="OOM209" s="534"/>
      <c r="OON209" s="534"/>
      <c r="OOO209" s="534"/>
      <c r="OOP209" s="534"/>
      <c r="OOQ209" s="534"/>
      <c r="OOR209" s="534"/>
      <c r="OOS209" s="534"/>
      <c r="OOT209" s="534"/>
      <c r="OOU209" s="534"/>
      <c r="OOV209" s="534"/>
      <c r="OOW209" s="534"/>
      <c r="OOX209" s="534"/>
      <c r="OOY209" s="534"/>
      <c r="OOZ209" s="534"/>
      <c r="OPA209" s="534"/>
      <c r="OPB209" s="534"/>
      <c r="OPC209" s="534"/>
      <c r="OPD209" s="534"/>
      <c r="OPE209" s="534"/>
      <c r="OPF209" s="534"/>
      <c r="OPG209" s="534"/>
      <c r="OPH209" s="534"/>
      <c r="OPI209" s="534"/>
      <c r="OPJ209" s="534"/>
      <c r="OPK209" s="534"/>
      <c r="OPL209" s="534"/>
      <c r="OPM209" s="534"/>
      <c r="OPN209" s="534"/>
      <c r="OPO209" s="534"/>
      <c r="OPP209" s="534"/>
      <c r="OPQ209" s="534"/>
      <c r="OPR209" s="534"/>
      <c r="OPS209" s="534"/>
      <c r="OPT209" s="534"/>
      <c r="OPU209" s="534"/>
      <c r="OPV209" s="534"/>
      <c r="OPW209" s="534"/>
      <c r="OPX209" s="534"/>
      <c r="OPY209" s="534"/>
      <c r="OPZ209" s="534"/>
      <c r="OQA209" s="534"/>
      <c r="OQB209" s="534"/>
      <c r="OQC209" s="534"/>
      <c r="OQD209" s="534"/>
      <c r="OQE209" s="534"/>
      <c r="OQF209" s="534"/>
      <c r="OQG209" s="534"/>
      <c r="OQH209" s="534"/>
      <c r="OQI209" s="534"/>
      <c r="OQJ209" s="534"/>
      <c r="OQK209" s="534"/>
      <c r="OQL209" s="534"/>
      <c r="OQM209" s="534"/>
      <c r="OQN209" s="534"/>
      <c r="OQO209" s="534"/>
      <c r="OQP209" s="534"/>
      <c r="OQQ209" s="534"/>
      <c r="OQR209" s="534"/>
      <c r="OQS209" s="534"/>
      <c r="OQT209" s="534"/>
      <c r="OQU209" s="534"/>
      <c r="OQV209" s="534"/>
      <c r="OQW209" s="534"/>
      <c r="OQX209" s="534"/>
      <c r="OQY209" s="534"/>
      <c r="OQZ209" s="534"/>
      <c r="ORA209" s="534"/>
      <c r="ORB209" s="534"/>
      <c r="ORC209" s="534"/>
      <c r="ORD209" s="534"/>
      <c r="ORE209" s="534"/>
      <c r="ORF209" s="534"/>
      <c r="ORG209" s="534"/>
      <c r="ORH209" s="534"/>
      <c r="ORI209" s="534"/>
      <c r="ORJ209" s="534"/>
      <c r="ORK209" s="534"/>
      <c r="ORL209" s="534"/>
      <c r="ORM209" s="534"/>
      <c r="ORN209" s="534"/>
      <c r="ORO209" s="534"/>
      <c r="ORP209" s="534"/>
      <c r="ORQ209" s="534"/>
      <c r="ORR209" s="534"/>
      <c r="ORS209" s="534"/>
      <c r="ORT209" s="534"/>
      <c r="ORU209" s="534"/>
      <c r="ORV209" s="534"/>
      <c r="ORW209" s="534"/>
      <c r="ORX209" s="534"/>
      <c r="ORY209" s="534"/>
      <c r="ORZ209" s="534"/>
      <c r="OSA209" s="534"/>
      <c r="OSB209" s="534"/>
      <c r="OSC209" s="534"/>
      <c r="OSD209" s="534"/>
      <c r="OSE209" s="534"/>
      <c r="OSF209" s="534"/>
      <c r="OSG209" s="534"/>
      <c r="OSH209" s="534"/>
      <c r="OSI209" s="534"/>
      <c r="OSJ209" s="534"/>
      <c r="OSK209" s="534"/>
      <c r="OSL209" s="534"/>
      <c r="OSM209" s="534"/>
      <c r="OSN209" s="534"/>
      <c r="OSO209" s="534"/>
      <c r="OSP209" s="534"/>
      <c r="OSQ209" s="534"/>
      <c r="OSR209" s="534"/>
      <c r="OSS209" s="534"/>
      <c r="OST209" s="534"/>
      <c r="OSU209" s="534"/>
      <c r="OSV209" s="534"/>
      <c r="OSW209" s="534"/>
      <c r="OSX209" s="534"/>
      <c r="OSY209" s="534"/>
      <c r="OSZ209" s="534"/>
      <c r="OTA209" s="534"/>
      <c r="OTB209" s="534"/>
      <c r="OTC209" s="534"/>
      <c r="OTD209" s="534"/>
      <c r="OTE209" s="534"/>
      <c r="OTF209" s="534"/>
      <c r="OTG209" s="534"/>
      <c r="OTH209" s="534"/>
      <c r="OTI209" s="534"/>
      <c r="OTJ209" s="534"/>
      <c r="OTK209" s="534"/>
      <c r="OTL209" s="534"/>
      <c r="OTM209" s="534"/>
      <c r="OTN209" s="534"/>
      <c r="OTO209" s="534"/>
      <c r="OTP209" s="534"/>
      <c r="OTQ209" s="534"/>
      <c r="OTR209" s="534"/>
      <c r="OTS209" s="534"/>
      <c r="OTT209" s="534"/>
      <c r="OTU209" s="534"/>
      <c r="OTV209" s="534"/>
      <c r="OTW209" s="534"/>
      <c r="OTX209" s="534"/>
      <c r="OTY209" s="534"/>
      <c r="OTZ209" s="534"/>
      <c r="OUA209" s="534"/>
      <c r="OUB209" s="534"/>
      <c r="OUC209" s="534"/>
      <c r="OUD209" s="534"/>
      <c r="OUE209" s="534"/>
      <c r="OUF209" s="534"/>
      <c r="OUG209" s="534"/>
      <c r="OUH209" s="534"/>
      <c r="OUI209" s="534"/>
      <c r="OUJ209" s="534"/>
      <c r="OUK209" s="534"/>
      <c r="OUL209" s="534"/>
      <c r="OUM209" s="534"/>
      <c r="OUN209" s="534"/>
      <c r="OUO209" s="534"/>
      <c r="OUP209" s="534"/>
      <c r="OUQ209" s="534"/>
      <c r="OUR209" s="534"/>
      <c r="OUS209" s="534"/>
      <c r="OUT209" s="534"/>
      <c r="OUU209" s="534"/>
      <c r="OUV209" s="534"/>
      <c r="OUW209" s="534"/>
      <c r="OUX209" s="534"/>
      <c r="OUY209" s="534"/>
      <c r="OUZ209" s="534"/>
      <c r="OVA209" s="534"/>
      <c r="OVB209" s="534"/>
      <c r="OVC209" s="534"/>
      <c r="OVD209" s="534"/>
      <c r="OVE209" s="534"/>
      <c r="OVF209" s="534"/>
      <c r="OVG209" s="534"/>
      <c r="OVH209" s="534"/>
      <c r="OVI209" s="534"/>
      <c r="OVJ209" s="534"/>
      <c r="OVK209" s="534"/>
      <c r="OVL209" s="534"/>
      <c r="OVM209" s="534"/>
      <c r="OVN209" s="534"/>
      <c r="OVO209" s="534"/>
      <c r="OVP209" s="534"/>
      <c r="OVQ209" s="534"/>
      <c r="OVR209" s="534"/>
      <c r="OVS209" s="534"/>
      <c r="OVT209" s="534"/>
      <c r="OVU209" s="534"/>
      <c r="OVV209" s="534"/>
      <c r="OVW209" s="534"/>
      <c r="OVX209" s="534"/>
      <c r="OVY209" s="534"/>
      <c r="OVZ209" s="534"/>
      <c r="OWA209" s="534"/>
      <c r="OWB209" s="534"/>
      <c r="OWC209" s="534"/>
      <c r="OWD209" s="534"/>
      <c r="OWE209" s="534"/>
      <c r="OWF209" s="534"/>
      <c r="OWG209" s="534"/>
      <c r="OWH209" s="534"/>
      <c r="OWI209" s="534"/>
      <c r="OWJ209" s="534"/>
      <c r="OWK209" s="534"/>
      <c r="OWL209" s="534"/>
      <c r="OWM209" s="534"/>
      <c r="OWN209" s="534"/>
      <c r="OWO209" s="534"/>
      <c r="OWP209" s="534"/>
      <c r="OWQ209" s="534"/>
      <c r="OWR209" s="534"/>
      <c r="OWS209" s="534"/>
      <c r="OWT209" s="534"/>
      <c r="OWU209" s="534"/>
      <c r="OWV209" s="534"/>
      <c r="OWW209" s="534"/>
      <c r="OWX209" s="534"/>
      <c r="OWY209" s="534"/>
      <c r="OWZ209" s="534"/>
      <c r="OXA209" s="534"/>
      <c r="OXB209" s="534"/>
      <c r="OXC209" s="534"/>
      <c r="OXD209" s="534"/>
      <c r="OXE209" s="534"/>
      <c r="OXF209" s="534"/>
      <c r="OXG209" s="534"/>
      <c r="OXH209" s="534"/>
      <c r="OXI209" s="534"/>
      <c r="OXJ209" s="534"/>
      <c r="OXK209" s="534"/>
      <c r="OXL209" s="534"/>
      <c r="OXM209" s="534"/>
      <c r="OXN209" s="534"/>
      <c r="OXO209" s="534"/>
      <c r="OXP209" s="534"/>
      <c r="OXQ209" s="534"/>
      <c r="OXR209" s="534"/>
      <c r="OXS209" s="534"/>
      <c r="OXT209" s="534"/>
      <c r="OXU209" s="534"/>
      <c r="OXV209" s="534"/>
      <c r="OXW209" s="534"/>
      <c r="OXX209" s="534"/>
      <c r="OXY209" s="534"/>
      <c r="OXZ209" s="534"/>
      <c r="OYA209" s="534"/>
      <c r="OYB209" s="534"/>
      <c r="OYC209" s="534"/>
      <c r="OYD209" s="534"/>
      <c r="OYE209" s="534"/>
      <c r="OYF209" s="534"/>
      <c r="OYG209" s="534"/>
      <c r="OYH209" s="534"/>
      <c r="OYI209" s="534"/>
      <c r="OYJ209" s="534"/>
      <c r="OYK209" s="534"/>
      <c r="OYL209" s="534"/>
      <c r="OYM209" s="534"/>
      <c r="OYN209" s="534"/>
      <c r="OYO209" s="534"/>
      <c r="OYP209" s="534"/>
      <c r="OYQ209" s="534"/>
      <c r="OYR209" s="534"/>
      <c r="OYS209" s="534"/>
      <c r="OYT209" s="534"/>
      <c r="OYU209" s="534"/>
      <c r="OYV209" s="534"/>
      <c r="OYW209" s="534"/>
      <c r="OYX209" s="534"/>
      <c r="OYY209" s="534"/>
      <c r="OYZ209" s="534"/>
      <c r="OZA209" s="534"/>
      <c r="OZB209" s="534"/>
      <c r="OZC209" s="534"/>
      <c r="OZD209" s="534"/>
      <c r="OZE209" s="534"/>
      <c r="OZF209" s="534"/>
      <c r="OZG209" s="534"/>
      <c r="OZH209" s="534"/>
      <c r="OZI209" s="534"/>
      <c r="OZJ209" s="534"/>
      <c r="OZK209" s="534"/>
      <c r="OZL209" s="534"/>
      <c r="OZM209" s="534"/>
      <c r="OZN209" s="534"/>
      <c r="OZO209" s="534"/>
      <c r="OZP209" s="534"/>
      <c r="OZQ209" s="534"/>
      <c r="OZR209" s="534"/>
      <c r="OZS209" s="534"/>
      <c r="OZT209" s="534"/>
      <c r="OZU209" s="534"/>
      <c r="OZV209" s="534"/>
      <c r="OZW209" s="534"/>
      <c r="OZX209" s="534"/>
      <c r="OZY209" s="534"/>
      <c r="OZZ209" s="534"/>
      <c r="PAA209" s="534"/>
      <c r="PAB209" s="534"/>
      <c r="PAC209" s="534"/>
      <c r="PAD209" s="534"/>
      <c r="PAE209" s="534"/>
      <c r="PAF209" s="534"/>
      <c r="PAG209" s="534"/>
      <c r="PAH209" s="534"/>
      <c r="PAI209" s="534"/>
      <c r="PAJ209" s="534"/>
      <c r="PAK209" s="534"/>
      <c r="PAL209" s="534"/>
      <c r="PAM209" s="534"/>
      <c r="PAN209" s="534"/>
      <c r="PAO209" s="534"/>
      <c r="PAP209" s="534"/>
      <c r="PAQ209" s="534"/>
      <c r="PAR209" s="534"/>
      <c r="PAS209" s="534"/>
      <c r="PAT209" s="534"/>
      <c r="PAU209" s="534"/>
      <c r="PAV209" s="534"/>
      <c r="PAW209" s="534"/>
      <c r="PAX209" s="534"/>
      <c r="PAY209" s="534"/>
      <c r="PAZ209" s="534"/>
      <c r="PBA209" s="534"/>
      <c r="PBB209" s="534"/>
      <c r="PBC209" s="534"/>
      <c r="PBD209" s="534"/>
      <c r="PBE209" s="534"/>
      <c r="PBF209" s="534"/>
      <c r="PBG209" s="534"/>
      <c r="PBH209" s="534"/>
      <c r="PBI209" s="534"/>
      <c r="PBJ209" s="534"/>
      <c r="PBK209" s="534"/>
      <c r="PBL209" s="534"/>
      <c r="PBM209" s="534"/>
      <c r="PBN209" s="534"/>
      <c r="PBO209" s="534"/>
      <c r="PBP209" s="534"/>
      <c r="PBQ209" s="534"/>
      <c r="PBR209" s="534"/>
      <c r="PBS209" s="534"/>
      <c r="PBT209" s="534"/>
      <c r="PBU209" s="534"/>
      <c r="PBV209" s="534"/>
      <c r="PBW209" s="534"/>
      <c r="PBX209" s="534"/>
      <c r="PBY209" s="534"/>
      <c r="PBZ209" s="534"/>
      <c r="PCA209" s="534"/>
      <c r="PCB209" s="534"/>
      <c r="PCC209" s="534"/>
      <c r="PCD209" s="534"/>
      <c r="PCE209" s="534"/>
      <c r="PCF209" s="534"/>
      <c r="PCG209" s="534"/>
      <c r="PCH209" s="534"/>
      <c r="PCI209" s="534"/>
      <c r="PCJ209" s="534"/>
      <c r="PCK209" s="534"/>
      <c r="PCL209" s="534"/>
      <c r="PCM209" s="534"/>
      <c r="PCN209" s="534"/>
      <c r="PCO209" s="534"/>
      <c r="PCP209" s="534"/>
      <c r="PCQ209" s="534"/>
      <c r="PCR209" s="534"/>
      <c r="PCS209" s="534"/>
      <c r="PCT209" s="534"/>
      <c r="PCU209" s="534"/>
      <c r="PCV209" s="534"/>
      <c r="PCW209" s="534"/>
      <c r="PCX209" s="534"/>
      <c r="PCY209" s="534"/>
      <c r="PCZ209" s="534"/>
      <c r="PDA209" s="534"/>
      <c r="PDB209" s="534"/>
      <c r="PDC209" s="534"/>
      <c r="PDD209" s="534"/>
      <c r="PDE209" s="534"/>
      <c r="PDF209" s="534"/>
      <c r="PDG209" s="534"/>
      <c r="PDH209" s="534"/>
      <c r="PDI209" s="534"/>
      <c r="PDJ209" s="534"/>
      <c r="PDK209" s="534"/>
      <c r="PDL209" s="534"/>
      <c r="PDM209" s="534"/>
      <c r="PDN209" s="534"/>
      <c r="PDO209" s="534"/>
      <c r="PDP209" s="534"/>
      <c r="PDQ209" s="534"/>
      <c r="PDR209" s="534"/>
      <c r="PDS209" s="534"/>
      <c r="PDT209" s="534"/>
      <c r="PDU209" s="534"/>
      <c r="PDV209" s="534"/>
      <c r="PDW209" s="534"/>
      <c r="PDX209" s="534"/>
      <c r="PDY209" s="534"/>
      <c r="PDZ209" s="534"/>
      <c r="PEA209" s="534"/>
      <c r="PEB209" s="534"/>
      <c r="PEC209" s="534"/>
      <c r="PED209" s="534"/>
      <c r="PEE209" s="534"/>
      <c r="PEF209" s="534"/>
      <c r="PEG209" s="534"/>
      <c r="PEH209" s="534"/>
      <c r="PEI209" s="534"/>
      <c r="PEJ209" s="534"/>
      <c r="PEK209" s="534"/>
      <c r="PEL209" s="534"/>
      <c r="PEM209" s="534"/>
      <c r="PEN209" s="534"/>
      <c r="PEO209" s="534"/>
      <c r="PEP209" s="534"/>
      <c r="PEQ209" s="534"/>
      <c r="PER209" s="534"/>
      <c r="PES209" s="534"/>
      <c r="PET209" s="534"/>
      <c r="PEU209" s="534"/>
      <c r="PEV209" s="534"/>
      <c r="PEW209" s="534"/>
      <c r="PEX209" s="534"/>
      <c r="PEY209" s="534"/>
      <c r="PEZ209" s="534"/>
      <c r="PFA209" s="534"/>
      <c r="PFB209" s="534"/>
      <c r="PFC209" s="534"/>
      <c r="PFD209" s="534"/>
      <c r="PFE209" s="534"/>
      <c r="PFF209" s="534"/>
      <c r="PFG209" s="534"/>
      <c r="PFH209" s="534"/>
      <c r="PFI209" s="534"/>
      <c r="PFJ209" s="534"/>
      <c r="PFK209" s="534"/>
      <c r="PFL209" s="534"/>
      <c r="PFM209" s="534"/>
      <c r="PFN209" s="534"/>
      <c r="PFO209" s="534"/>
      <c r="PFP209" s="534"/>
      <c r="PFQ209" s="534"/>
      <c r="PFR209" s="534"/>
      <c r="PFS209" s="534"/>
      <c r="PFT209" s="534"/>
      <c r="PFU209" s="534"/>
      <c r="PFV209" s="534"/>
      <c r="PFW209" s="534"/>
      <c r="PFX209" s="534"/>
      <c r="PFY209" s="534"/>
      <c r="PFZ209" s="534"/>
      <c r="PGA209" s="534"/>
      <c r="PGB209" s="534"/>
      <c r="PGC209" s="534"/>
      <c r="PGD209" s="534"/>
      <c r="PGE209" s="534"/>
      <c r="PGF209" s="534"/>
      <c r="PGG209" s="534"/>
      <c r="PGH209" s="534"/>
      <c r="PGI209" s="534"/>
      <c r="PGJ209" s="534"/>
      <c r="PGK209" s="534"/>
      <c r="PGL209" s="534"/>
      <c r="PGM209" s="534"/>
      <c r="PGN209" s="534"/>
      <c r="PGO209" s="534"/>
      <c r="PGP209" s="534"/>
      <c r="PGQ209" s="534"/>
      <c r="PGR209" s="534"/>
      <c r="PGS209" s="534"/>
      <c r="PGT209" s="534"/>
      <c r="PGU209" s="534"/>
      <c r="PGV209" s="534"/>
      <c r="PGW209" s="534"/>
      <c r="PGX209" s="534"/>
      <c r="PGY209" s="534"/>
      <c r="PGZ209" s="534"/>
      <c r="PHA209" s="534"/>
      <c r="PHB209" s="534"/>
      <c r="PHC209" s="534"/>
      <c r="PHD209" s="534"/>
      <c r="PHE209" s="534"/>
      <c r="PHF209" s="534"/>
      <c r="PHG209" s="534"/>
      <c r="PHH209" s="534"/>
      <c r="PHI209" s="534"/>
      <c r="PHJ209" s="534"/>
      <c r="PHK209" s="534"/>
      <c r="PHL209" s="534"/>
      <c r="PHM209" s="534"/>
      <c r="PHN209" s="534"/>
      <c r="PHO209" s="534"/>
      <c r="PHP209" s="534"/>
      <c r="PHQ209" s="534"/>
      <c r="PHR209" s="534"/>
      <c r="PHS209" s="534"/>
      <c r="PHT209" s="534"/>
      <c r="PHU209" s="534"/>
      <c r="PHV209" s="534"/>
      <c r="PHW209" s="534"/>
      <c r="PHX209" s="534"/>
      <c r="PHY209" s="534"/>
      <c r="PHZ209" s="534"/>
      <c r="PIA209" s="534"/>
      <c r="PIB209" s="534"/>
      <c r="PIC209" s="534"/>
      <c r="PID209" s="534"/>
      <c r="PIE209" s="534"/>
      <c r="PIF209" s="534"/>
      <c r="PIG209" s="534"/>
      <c r="PIH209" s="534"/>
      <c r="PII209" s="534"/>
      <c r="PIJ209" s="534"/>
      <c r="PIK209" s="534"/>
      <c r="PIL209" s="534"/>
      <c r="PIM209" s="534"/>
      <c r="PIN209" s="534"/>
      <c r="PIO209" s="534"/>
      <c r="PIP209" s="534"/>
      <c r="PIQ209" s="534"/>
      <c r="PIR209" s="534"/>
      <c r="PIS209" s="534"/>
      <c r="PIT209" s="534"/>
      <c r="PIU209" s="534"/>
      <c r="PIV209" s="534"/>
      <c r="PIW209" s="534"/>
      <c r="PIX209" s="534"/>
      <c r="PIY209" s="534"/>
      <c r="PIZ209" s="534"/>
      <c r="PJA209" s="534"/>
      <c r="PJB209" s="534"/>
      <c r="PJC209" s="534"/>
      <c r="PJD209" s="534"/>
      <c r="PJE209" s="534"/>
      <c r="PJF209" s="534"/>
      <c r="PJG209" s="534"/>
      <c r="PJH209" s="534"/>
      <c r="PJI209" s="534"/>
      <c r="PJJ209" s="534"/>
      <c r="PJK209" s="534"/>
      <c r="PJL209" s="534"/>
      <c r="PJM209" s="534"/>
      <c r="PJN209" s="534"/>
      <c r="PJO209" s="534"/>
      <c r="PJP209" s="534"/>
      <c r="PJQ209" s="534"/>
      <c r="PJR209" s="534"/>
      <c r="PJS209" s="534"/>
      <c r="PJT209" s="534"/>
      <c r="PJU209" s="534"/>
      <c r="PJV209" s="534"/>
      <c r="PJW209" s="534"/>
      <c r="PJX209" s="534"/>
      <c r="PJY209" s="534"/>
      <c r="PJZ209" s="534"/>
      <c r="PKA209" s="534"/>
      <c r="PKB209" s="534"/>
      <c r="PKC209" s="534"/>
      <c r="PKD209" s="534"/>
      <c r="PKE209" s="534"/>
      <c r="PKF209" s="534"/>
      <c r="PKG209" s="534"/>
      <c r="PKH209" s="534"/>
      <c r="PKI209" s="534"/>
      <c r="PKJ209" s="534"/>
      <c r="PKK209" s="534"/>
      <c r="PKL209" s="534"/>
      <c r="PKM209" s="534"/>
      <c r="PKN209" s="534"/>
      <c r="PKO209" s="534"/>
      <c r="PKP209" s="534"/>
      <c r="PKQ209" s="534"/>
      <c r="PKR209" s="534"/>
      <c r="PKS209" s="534"/>
      <c r="PKT209" s="534"/>
      <c r="PKU209" s="534"/>
      <c r="PKV209" s="534"/>
      <c r="PKW209" s="534"/>
      <c r="PKX209" s="534"/>
      <c r="PKY209" s="534"/>
      <c r="PKZ209" s="534"/>
      <c r="PLA209" s="534"/>
      <c r="PLB209" s="534"/>
      <c r="PLC209" s="534"/>
      <c r="PLD209" s="534"/>
      <c r="PLE209" s="534"/>
      <c r="PLF209" s="534"/>
      <c r="PLG209" s="534"/>
      <c r="PLH209" s="534"/>
      <c r="PLI209" s="534"/>
      <c r="PLJ209" s="534"/>
      <c r="PLK209" s="534"/>
      <c r="PLL209" s="534"/>
      <c r="PLM209" s="534"/>
      <c r="PLN209" s="534"/>
      <c r="PLO209" s="534"/>
      <c r="PLP209" s="534"/>
      <c r="PLQ209" s="534"/>
      <c r="PLR209" s="534"/>
      <c r="PLS209" s="534"/>
      <c r="PLT209" s="534"/>
      <c r="PLU209" s="534"/>
      <c r="PLV209" s="534"/>
      <c r="PLW209" s="534"/>
      <c r="PLX209" s="534"/>
      <c r="PLY209" s="534"/>
      <c r="PLZ209" s="534"/>
      <c r="PMA209" s="534"/>
      <c r="PMB209" s="534"/>
      <c r="PMC209" s="534"/>
      <c r="PMD209" s="534"/>
      <c r="PME209" s="534"/>
      <c r="PMF209" s="534"/>
      <c r="PMG209" s="534"/>
      <c r="PMH209" s="534"/>
      <c r="PMI209" s="534"/>
      <c r="PMJ209" s="534"/>
      <c r="PMK209" s="534"/>
      <c r="PML209" s="534"/>
      <c r="PMM209" s="534"/>
      <c r="PMN209" s="534"/>
      <c r="PMO209" s="534"/>
      <c r="PMP209" s="534"/>
      <c r="PMQ209" s="534"/>
      <c r="PMR209" s="534"/>
      <c r="PMS209" s="534"/>
      <c r="PMT209" s="534"/>
      <c r="PMU209" s="534"/>
      <c r="PMV209" s="534"/>
      <c r="PMW209" s="534"/>
      <c r="PMX209" s="534"/>
      <c r="PMY209" s="534"/>
      <c r="PMZ209" s="534"/>
      <c r="PNA209" s="534"/>
      <c r="PNB209" s="534"/>
      <c r="PNC209" s="534"/>
      <c r="PND209" s="534"/>
      <c r="PNE209" s="534"/>
      <c r="PNF209" s="534"/>
      <c r="PNG209" s="534"/>
      <c r="PNH209" s="534"/>
      <c r="PNI209" s="534"/>
      <c r="PNJ209" s="534"/>
      <c r="PNK209" s="534"/>
      <c r="PNL209" s="534"/>
      <c r="PNM209" s="534"/>
      <c r="PNN209" s="534"/>
      <c r="PNO209" s="534"/>
      <c r="PNP209" s="534"/>
      <c r="PNQ209" s="534"/>
      <c r="PNR209" s="534"/>
      <c r="PNS209" s="534"/>
      <c r="PNT209" s="534"/>
      <c r="PNU209" s="534"/>
      <c r="PNV209" s="534"/>
      <c r="PNW209" s="534"/>
      <c r="PNX209" s="534"/>
      <c r="PNY209" s="534"/>
      <c r="PNZ209" s="534"/>
      <c r="POA209" s="534"/>
      <c r="POB209" s="534"/>
      <c r="POC209" s="534"/>
      <c r="POD209" s="534"/>
      <c r="POE209" s="534"/>
      <c r="POF209" s="534"/>
      <c r="POG209" s="534"/>
      <c r="POH209" s="534"/>
      <c r="POI209" s="534"/>
      <c r="POJ209" s="534"/>
      <c r="POK209" s="534"/>
      <c r="POL209" s="534"/>
      <c r="POM209" s="534"/>
      <c r="PON209" s="534"/>
      <c r="POO209" s="534"/>
      <c r="POP209" s="534"/>
      <c r="POQ209" s="534"/>
      <c r="POR209" s="534"/>
      <c r="POS209" s="534"/>
      <c r="POT209" s="534"/>
      <c r="POU209" s="534"/>
      <c r="POV209" s="534"/>
      <c r="POW209" s="534"/>
      <c r="POX209" s="534"/>
      <c r="POY209" s="534"/>
      <c r="POZ209" s="534"/>
      <c r="PPA209" s="534"/>
      <c r="PPB209" s="534"/>
      <c r="PPC209" s="534"/>
      <c r="PPD209" s="534"/>
      <c r="PPE209" s="534"/>
      <c r="PPF209" s="534"/>
      <c r="PPG209" s="534"/>
      <c r="PPH209" s="534"/>
      <c r="PPI209" s="534"/>
      <c r="PPJ209" s="534"/>
      <c r="PPK209" s="534"/>
      <c r="PPL209" s="534"/>
      <c r="PPM209" s="534"/>
      <c r="PPN209" s="534"/>
      <c r="PPO209" s="534"/>
      <c r="PPP209" s="534"/>
      <c r="PPQ209" s="534"/>
      <c r="PPR209" s="534"/>
      <c r="PPS209" s="534"/>
      <c r="PPT209" s="534"/>
      <c r="PPU209" s="534"/>
      <c r="PPV209" s="534"/>
      <c r="PPW209" s="534"/>
      <c r="PPX209" s="534"/>
      <c r="PPY209" s="534"/>
      <c r="PPZ209" s="534"/>
      <c r="PQA209" s="534"/>
      <c r="PQB209" s="534"/>
      <c r="PQC209" s="534"/>
      <c r="PQD209" s="534"/>
      <c r="PQE209" s="534"/>
      <c r="PQF209" s="534"/>
      <c r="PQG209" s="534"/>
      <c r="PQH209" s="534"/>
      <c r="PQI209" s="534"/>
      <c r="PQJ209" s="534"/>
      <c r="PQK209" s="534"/>
      <c r="PQL209" s="534"/>
      <c r="PQM209" s="534"/>
      <c r="PQN209" s="534"/>
      <c r="PQO209" s="534"/>
      <c r="PQP209" s="534"/>
      <c r="PQQ209" s="534"/>
      <c r="PQR209" s="534"/>
      <c r="PQS209" s="534"/>
      <c r="PQT209" s="534"/>
      <c r="PQU209" s="534"/>
      <c r="PQV209" s="534"/>
      <c r="PQW209" s="534"/>
      <c r="PQX209" s="534"/>
      <c r="PQY209" s="534"/>
      <c r="PQZ209" s="534"/>
      <c r="PRA209" s="534"/>
      <c r="PRB209" s="534"/>
      <c r="PRC209" s="534"/>
      <c r="PRD209" s="534"/>
      <c r="PRE209" s="534"/>
      <c r="PRF209" s="534"/>
      <c r="PRG209" s="534"/>
      <c r="PRH209" s="534"/>
      <c r="PRI209" s="534"/>
      <c r="PRJ209" s="534"/>
      <c r="PRK209" s="534"/>
      <c r="PRL209" s="534"/>
      <c r="PRM209" s="534"/>
      <c r="PRN209" s="534"/>
      <c r="PRO209" s="534"/>
      <c r="PRP209" s="534"/>
      <c r="PRQ209" s="534"/>
      <c r="PRR209" s="534"/>
      <c r="PRS209" s="534"/>
      <c r="PRT209" s="534"/>
      <c r="PRU209" s="534"/>
      <c r="PRV209" s="534"/>
      <c r="PRW209" s="534"/>
      <c r="PRX209" s="534"/>
      <c r="PRY209" s="534"/>
      <c r="PRZ209" s="534"/>
      <c r="PSA209" s="534"/>
      <c r="PSB209" s="534"/>
      <c r="PSC209" s="534"/>
      <c r="PSD209" s="534"/>
      <c r="PSE209" s="534"/>
      <c r="PSF209" s="534"/>
      <c r="PSG209" s="534"/>
      <c r="PSH209" s="534"/>
      <c r="PSI209" s="534"/>
      <c r="PSJ209" s="534"/>
      <c r="PSK209" s="534"/>
      <c r="PSL209" s="534"/>
      <c r="PSM209" s="534"/>
      <c r="PSN209" s="534"/>
      <c r="PSO209" s="534"/>
      <c r="PSP209" s="534"/>
      <c r="PSQ209" s="534"/>
      <c r="PSR209" s="534"/>
      <c r="PSS209" s="534"/>
      <c r="PST209" s="534"/>
      <c r="PSU209" s="534"/>
      <c r="PSV209" s="534"/>
      <c r="PSW209" s="534"/>
      <c r="PSX209" s="534"/>
      <c r="PSY209" s="534"/>
      <c r="PSZ209" s="534"/>
      <c r="PTA209" s="534"/>
      <c r="PTB209" s="534"/>
      <c r="PTC209" s="534"/>
      <c r="PTD209" s="534"/>
      <c r="PTE209" s="534"/>
      <c r="PTF209" s="534"/>
      <c r="PTG209" s="534"/>
      <c r="PTH209" s="534"/>
      <c r="PTI209" s="534"/>
      <c r="PTJ209" s="534"/>
      <c r="PTK209" s="534"/>
      <c r="PTL209" s="534"/>
      <c r="PTM209" s="534"/>
      <c r="PTN209" s="534"/>
      <c r="PTO209" s="534"/>
      <c r="PTP209" s="534"/>
      <c r="PTQ209" s="534"/>
      <c r="PTR209" s="534"/>
      <c r="PTS209" s="534"/>
      <c r="PTT209" s="534"/>
      <c r="PTU209" s="534"/>
      <c r="PTV209" s="534"/>
      <c r="PTW209" s="534"/>
      <c r="PTX209" s="534"/>
      <c r="PTY209" s="534"/>
      <c r="PTZ209" s="534"/>
      <c r="PUA209" s="534"/>
      <c r="PUB209" s="534"/>
      <c r="PUC209" s="534"/>
      <c r="PUD209" s="534"/>
      <c r="PUE209" s="534"/>
      <c r="PUF209" s="534"/>
      <c r="PUG209" s="534"/>
      <c r="PUH209" s="534"/>
      <c r="PUI209" s="534"/>
      <c r="PUJ209" s="534"/>
      <c r="PUK209" s="534"/>
      <c r="PUL209" s="534"/>
      <c r="PUM209" s="534"/>
      <c r="PUN209" s="534"/>
      <c r="PUO209" s="534"/>
      <c r="PUP209" s="534"/>
      <c r="PUQ209" s="534"/>
      <c r="PUR209" s="534"/>
      <c r="PUS209" s="534"/>
      <c r="PUT209" s="534"/>
      <c r="PUU209" s="534"/>
      <c r="PUV209" s="534"/>
      <c r="PUW209" s="534"/>
      <c r="PUX209" s="534"/>
      <c r="PUY209" s="534"/>
      <c r="PUZ209" s="534"/>
      <c r="PVA209" s="534"/>
      <c r="PVB209" s="534"/>
      <c r="PVC209" s="534"/>
      <c r="PVD209" s="534"/>
      <c r="PVE209" s="534"/>
      <c r="PVF209" s="534"/>
      <c r="PVG209" s="534"/>
      <c r="PVH209" s="534"/>
      <c r="PVI209" s="534"/>
      <c r="PVJ209" s="534"/>
      <c r="PVK209" s="534"/>
      <c r="PVL209" s="534"/>
      <c r="PVM209" s="534"/>
      <c r="PVN209" s="534"/>
      <c r="PVO209" s="534"/>
      <c r="PVP209" s="534"/>
      <c r="PVQ209" s="534"/>
      <c r="PVR209" s="534"/>
      <c r="PVS209" s="534"/>
      <c r="PVT209" s="534"/>
      <c r="PVU209" s="534"/>
      <c r="PVV209" s="534"/>
      <c r="PVW209" s="534"/>
      <c r="PVX209" s="534"/>
      <c r="PVY209" s="534"/>
      <c r="PVZ209" s="534"/>
      <c r="PWA209" s="534"/>
      <c r="PWB209" s="534"/>
      <c r="PWC209" s="534"/>
      <c r="PWD209" s="534"/>
      <c r="PWE209" s="534"/>
      <c r="PWF209" s="534"/>
      <c r="PWG209" s="534"/>
      <c r="PWH209" s="534"/>
      <c r="PWI209" s="534"/>
      <c r="PWJ209" s="534"/>
      <c r="PWK209" s="534"/>
      <c r="PWL209" s="534"/>
      <c r="PWM209" s="534"/>
      <c r="PWN209" s="534"/>
      <c r="PWO209" s="534"/>
      <c r="PWP209" s="534"/>
      <c r="PWQ209" s="534"/>
      <c r="PWR209" s="534"/>
      <c r="PWS209" s="534"/>
      <c r="PWT209" s="534"/>
      <c r="PWU209" s="534"/>
      <c r="PWV209" s="534"/>
      <c r="PWW209" s="534"/>
      <c r="PWX209" s="534"/>
      <c r="PWY209" s="534"/>
      <c r="PWZ209" s="534"/>
      <c r="PXA209" s="534"/>
      <c r="PXB209" s="534"/>
      <c r="PXC209" s="534"/>
      <c r="PXD209" s="534"/>
      <c r="PXE209" s="534"/>
      <c r="PXF209" s="534"/>
      <c r="PXG209" s="534"/>
      <c r="PXH209" s="534"/>
      <c r="PXI209" s="534"/>
      <c r="PXJ209" s="534"/>
      <c r="PXK209" s="534"/>
      <c r="PXL209" s="534"/>
      <c r="PXM209" s="534"/>
      <c r="PXN209" s="534"/>
      <c r="PXO209" s="534"/>
      <c r="PXP209" s="534"/>
      <c r="PXQ209" s="534"/>
      <c r="PXR209" s="534"/>
      <c r="PXS209" s="534"/>
      <c r="PXT209" s="534"/>
      <c r="PXU209" s="534"/>
      <c r="PXV209" s="534"/>
      <c r="PXW209" s="534"/>
      <c r="PXX209" s="534"/>
      <c r="PXY209" s="534"/>
      <c r="PXZ209" s="534"/>
      <c r="PYA209" s="534"/>
      <c r="PYB209" s="534"/>
      <c r="PYC209" s="534"/>
      <c r="PYD209" s="534"/>
      <c r="PYE209" s="534"/>
      <c r="PYF209" s="534"/>
      <c r="PYG209" s="534"/>
      <c r="PYH209" s="534"/>
      <c r="PYI209" s="534"/>
      <c r="PYJ209" s="534"/>
      <c r="PYK209" s="534"/>
      <c r="PYL209" s="534"/>
      <c r="PYM209" s="534"/>
      <c r="PYN209" s="534"/>
      <c r="PYO209" s="534"/>
      <c r="PYP209" s="534"/>
      <c r="PYQ209" s="534"/>
      <c r="PYR209" s="534"/>
      <c r="PYS209" s="534"/>
      <c r="PYT209" s="534"/>
      <c r="PYU209" s="534"/>
      <c r="PYV209" s="534"/>
      <c r="PYW209" s="534"/>
      <c r="PYX209" s="534"/>
      <c r="PYY209" s="534"/>
      <c r="PYZ209" s="534"/>
      <c r="PZA209" s="534"/>
      <c r="PZB209" s="534"/>
      <c r="PZC209" s="534"/>
      <c r="PZD209" s="534"/>
      <c r="PZE209" s="534"/>
      <c r="PZF209" s="534"/>
      <c r="PZG209" s="534"/>
      <c r="PZH209" s="534"/>
      <c r="PZI209" s="534"/>
      <c r="PZJ209" s="534"/>
      <c r="PZK209" s="534"/>
      <c r="PZL209" s="534"/>
      <c r="PZM209" s="534"/>
      <c r="PZN209" s="534"/>
      <c r="PZO209" s="534"/>
      <c r="PZP209" s="534"/>
      <c r="PZQ209" s="534"/>
      <c r="PZR209" s="534"/>
      <c r="PZS209" s="534"/>
      <c r="PZT209" s="534"/>
      <c r="PZU209" s="534"/>
      <c r="PZV209" s="534"/>
      <c r="PZW209" s="534"/>
      <c r="PZX209" s="534"/>
      <c r="PZY209" s="534"/>
      <c r="PZZ209" s="534"/>
      <c r="QAA209" s="534"/>
      <c r="QAB209" s="534"/>
      <c r="QAC209" s="534"/>
      <c r="QAD209" s="534"/>
      <c r="QAE209" s="534"/>
      <c r="QAF209" s="534"/>
      <c r="QAG209" s="534"/>
      <c r="QAH209" s="534"/>
      <c r="QAI209" s="534"/>
      <c r="QAJ209" s="534"/>
      <c r="QAK209" s="534"/>
      <c r="QAL209" s="534"/>
      <c r="QAM209" s="534"/>
      <c r="QAN209" s="534"/>
      <c r="QAO209" s="534"/>
      <c r="QAP209" s="534"/>
      <c r="QAQ209" s="534"/>
      <c r="QAR209" s="534"/>
      <c r="QAS209" s="534"/>
      <c r="QAT209" s="534"/>
      <c r="QAU209" s="534"/>
      <c r="QAV209" s="534"/>
      <c r="QAW209" s="534"/>
      <c r="QAX209" s="534"/>
      <c r="QAY209" s="534"/>
      <c r="QAZ209" s="534"/>
      <c r="QBA209" s="534"/>
      <c r="QBB209" s="534"/>
      <c r="QBC209" s="534"/>
      <c r="QBD209" s="534"/>
      <c r="QBE209" s="534"/>
      <c r="QBF209" s="534"/>
      <c r="QBG209" s="534"/>
      <c r="QBH209" s="534"/>
      <c r="QBI209" s="534"/>
      <c r="QBJ209" s="534"/>
      <c r="QBK209" s="534"/>
      <c r="QBL209" s="534"/>
      <c r="QBM209" s="534"/>
      <c r="QBN209" s="534"/>
      <c r="QBO209" s="534"/>
      <c r="QBP209" s="534"/>
      <c r="QBQ209" s="534"/>
      <c r="QBR209" s="534"/>
      <c r="QBS209" s="534"/>
      <c r="QBT209" s="534"/>
      <c r="QBU209" s="534"/>
      <c r="QBV209" s="534"/>
      <c r="QBW209" s="534"/>
      <c r="QBX209" s="534"/>
      <c r="QBY209" s="534"/>
      <c r="QBZ209" s="534"/>
      <c r="QCA209" s="534"/>
      <c r="QCB209" s="534"/>
      <c r="QCC209" s="534"/>
      <c r="QCD209" s="534"/>
      <c r="QCE209" s="534"/>
      <c r="QCF209" s="534"/>
      <c r="QCG209" s="534"/>
      <c r="QCH209" s="534"/>
      <c r="QCI209" s="534"/>
      <c r="QCJ209" s="534"/>
      <c r="QCK209" s="534"/>
      <c r="QCL209" s="534"/>
      <c r="QCM209" s="534"/>
      <c r="QCN209" s="534"/>
      <c r="QCO209" s="534"/>
      <c r="QCP209" s="534"/>
      <c r="QCQ209" s="534"/>
      <c r="QCR209" s="534"/>
      <c r="QCS209" s="534"/>
      <c r="QCT209" s="534"/>
      <c r="QCU209" s="534"/>
      <c r="QCV209" s="534"/>
      <c r="QCW209" s="534"/>
      <c r="QCX209" s="534"/>
      <c r="QCY209" s="534"/>
      <c r="QCZ209" s="534"/>
      <c r="QDA209" s="534"/>
      <c r="QDB209" s="534"/>
      <c r="QDC209" s="534"/>
      <c r="QDD209" s="534"/>
      <c r="QDE209" s="534"/>
      <c r="QDF209" s="534"/>
      <c r="QDG209" s="534"/>
      <c r="QDH209" s="534"/>
      <c r="QDI209" s="534"/>
      <c r="QDJ209" s="534"/>
      <c r="QDK209" s="534"/>
      <c r="QDL209" s="534"/>
      <c r="QDM209" s="534"/>
      <c r="QDN209" s="534"/>
      <c r="QDO209" s="534"/>
      <c r="QDP209" s="534"/>
      <c r="QDQ209" s="534"/>
      <c r="QDR209" s="534"/>
      <c r="QDS209" s="534"/>
      <c r="QDT209" s="534"/>
      <c r="QDU209" s="534"/>
      <c r="QDV209" s="534"/>
      <c r="QDW209" s="534"/>
      <c r="QDX209" s="534"/>
      <c r="QDY209" s="534"/>
      <c r="QDZ209" s="534"/>
      <c r="QEA209" s="534"/>
      <c r="QEB209" s="534"/>
      <c r="QEC209" s="534"/>
      <c r="QED209" s="534"/>
      <c r="QEE209" s="534"/>
      <c r="QEF209" s="534"/>
      <c r="QEG209" s="534"/>
      <c r="QEH209" s="534"/>
      <c r="QEI209" s="534"/>
      <c r="QEJ209" s="534"/>
      <c r="QEK209" s="534"/>
      <c r="QEL209" s="534"/>
      <c r="QEM209" s="534"/>
      <c r="QEN209" s="534"/>
      <c r="QEO209" s="534"/>
      <c r="QEP209" s="534"/>
      <c r="QEQ209" s="534"/>
      <c r="QER209" s="534"/>
      <c r="QES209" s="534"/>
      <c r="QET209" s="534"/>
      <c r="QEU209" s="534"/>
      <c r="QEV209" s="534"/>
      <c r="QEW209" s="534"/>
      <c r="QEX209" s="534"/>
      <c r="QEY209" s="534"/>
      <c r="QEZ209" s="534"/>
      <c r="QFA209" s="534"/>
      <c r="QFB209" s="534"/>
      <c r="QFC209" s="534"/>
      <c r="QFD209" s="534"/>
      <c r="QFE209" s="534"/>
      <c r="QFF209" s="534"/>
      <c r="QFG209" s="534"/>
      <c r="QFH209" s="534"/>
      <c r="QFI209" s="534"/>
      <c r="QFJ209" s="534"/>
      <c r="QFK209" s="534"/>
      <c r="QFL209" s="534"/>
      <c r="QFM209" s="534"/>
      <c r="QFN209" s="534"/>
      <c r="QFO209" s="534"/>
      <c r="QFP209" s="534"/>
      <c r="QFQ209" s="534"/>
      <c r="QFR209" s="534"/>
      <c r="QFS209" s="534"/>
      <c r="QFT209" s="534"/>
      <c r="QFU209" s="534"/>
      <c r="QFV209" s="534"/>
      <c r="QFW209" s="534"/>
      <c r="QFX209" s="534"/>
      <c r="QFY209" s="534"/>
      <c r="QFZ209" s="534"/>
      <c r="QGA209" s="534"/>
      <c r="QGB209" s="534"/>
      <c r="QGC209" s="534"/>
      <c r="QGD209" s="534"/>
      <c r="QGE209" s="534"/>
      <c r="QGF209" s="534"/>
      <c r="QGG209" s="534"/>
      <c r="QGH209" s="534"/>
      <c r="QGI209" s="534"/>
      <c r="QGJ209" s="534"/>
      <c r="QGK209" s="534"/>
      <c r="QGL209" s="534"/>
      <c r="QGM209" s="534"/>
      <c r="QGN209" s="534"/>
      <c r="QGO209" s="534"/>
      <c r="QGP209" s="534"/>
      <c r="QGQ209" s="534"/>
      <c r="QGR209" s="534"/>
      <c r="QGS209" s="534"/>
      <c r="QGT209" s="534"/>
      <c r="QGU209" s="534"/>
      <c r="QGV209" s="534"/>
      <c r="QGW209" s="534"/>
      <c r="QGX209" s="534"/>
      <c r="QGY209" s="534"/>
      <c r="QGZ209" s="534"/>
      <c r="QHA209" s="534"/>
      <c r="QHB209" s="534"/>
      <c r="QHC209" s="534"/>
      <c r="QHD209" s="534"/>
      <c r="QHE209" s="534"/>
      <c r="QHF209" s="534"/>
      <c r="QHG209" s="534"/>
      <c r="QHH209" s="534"/>
      <c r="QHI209" s="534"/>
      <c r="QHJ209" s="534"/>
      <c r="QHK209" s="534"/>
      <c r="QHL209" s="534"/>
      <c r="QHM209" s="534"/>
      <c r="QHN209" s="534"/>
      <c r="QHO209" s="534"/>
      <c r="QHP209" s="534"/>
      <c r="QHQ209" s="534"/>
      <c r="QHR209" s="534"/>
      <c r="QHS209" s="534"/>
      <c r="QHT209" s="534"/>
      <c r="QHU209" s="534"/>
      <c r="QHV209" s="534"/>
      <c r="QHW209" s="534"/>
      <c r="QHX209" s="534"/>
      <c r="QHY209" s="534"/>
      <c r="QHZ209" s="534"/>
      <c r="QIA209" s="534"/>
      <c r="QIB209" s="534"/>
      <c r="QIC209" s="534"/>
      <c r="QID209" s="534"/>
      <c r="QIE209" s="534"/>
      <c r="QIF209" s="534"/>
      <c r="QIG209" s="534"/>
      <c r="QIH209" s="534"/>
      <c r="QII209" s="534"/>
      <c r="QIJ209" s="534"/>
      <c r="QIK209" s="534"/>
      <c r="QIL209" s="534"/>
      <c r="QIM209" s="534"/>
      <c r="QIN209" s="534"/>
      <c r="QIO209" s="534"/>
      <c r="QIP209" s="534"/>
      <c r="QIQ209" s="534"/>
      <c r="QIR209" s="534"/>
      <c r="QIS209" s="534"/>
      <c r="QIT209" s="534"/>
      <c r="QIU209" s="534"/>
      <c r="QIV209" s="534"/>
      <c r="QIW209" s="534"/>
      <c r="QIX209" s="534"/>
      <c r="QIY209" s="534"/>
      <c r="QIZ209" s="534"/>
      <c r="QJA209" s="534"/>
      <c r="QJB209" s="534"/>
      <c r="QJC209" s="534"/>
      <c r="QJD209" s="534"/>
      <c r="QJE209" s="534"/>
      <c r="QJF209" s="534"/>
      <c r="QJG209" s="534"/>
      <c r="QJH209" s="534"/>
      <c r="QJI209" s="534"/>
      <c r="QJJ209" s="534"/>
      <c r="QJK209" s="534"/>
      <c r="QJL209" s="534"/>
      <c r="QJM209" s="534"/>
      <c r="QJN209" s="534"/>
      <c r="QJO209" s="534"/>
      <c r="QJP209" s="534"/>
      <c r="QJQ209" s="534"/>
      <c r="QJR209" s="534"/>
      <c r="QJS209" s="534"/>
      <c r="QJT209" s="534"/>
      <c r="QJU209" s="534"/>
      <c r="QJV209" s="534"/>
      <c r="QJW209" s="534"/>
      <c r="QJX209" s="534"/>
      <c r="QJY209" s="534"/>
      <c r="QJZ209" s="534"/>
      <c r="QKA209" s="534"/>
      <c r="QKB209" s="534"/>
      <c r="QKC209" s="534"/>
      <c r="QKD209" s="534"/>
      <c r="QKE209" s="534"/>
      <c r="QKF209" s="534"/>
      <c r="QKG209" s="534"/>
      <c r="QKH209" s="534"/>
      <c r="QKI209" s="534"/>
      <c r="QKJ209" s="534"/>
      <c r="QKK209" s="534"/>
      <c r="QKL209" s="534"/>
      <c r="QKM209" s="534"/>
      <c r="QKN209" s="534"/>
      <c r="QKO209" s="534"/>
      <c r="QKP209" s="534"/>
      <c r="QKQ209" s="534"/>
      <c r="QKR209" s="534"/>
      <c r="QKS209" s="534"/>
      <c r="QKT209" s="534"/>
      <c r="QKU209" s="534"/>
      <c r="QKV209" s="534"/>
      <c r="QKW209" s="534"/>
      <c r="QKX209" s="534"/>
      <c r="QKY209" s="534"/>
      <c r="QKZ209" s="534"/>
      <c r="QLA209" s="534"/>
      <c r="QLB209" s="534"/>
      <c r="QLC209" s="534"/>
      <c r="QLD209" s="534"/>
      <c r="QLE209" s="534"/>
      <c r="QLF209" s="534"/>
      <c r="QLG209" s="534"/>
      <c r="QLH209" s="534"/>
      <c r="QLI209" s="534"/>
      <c r="QLJ209" s="534"/>
      <c r="QLK209" s="534"/>
      <c r="QLL209" s="534"/>
      <c r="QLM209" s="534"/>
      <c r="QLN209" s="534"/>
      <c r="QLO209" s="534"/>
      <c r="QLP209" s="534"/>
      <c r="QLQ209" s="534"/>
      <c r="QLR209" s="534"/>
      <c r="QLS209" s="534"/>
      <c r="QLT209" s="534"/>
      <c r="QLU209" s="534"/>
      <c r="QLV209" s="534"/>
      <c r="QLW209" s="534"/>
      <c r="QLX209" s="534"/>
      <c r="QLY209" s="534"/>
      <c r="QLZ209" s="534"/>
      <c r="QMA209" s="534"/>
      <c r="QMB209" s="534"/>
      <c r="QMC209" s="534"/>
      <c r="QMD209" s="534"/>
      <c r="QME209" s="534"/>
      <c r="QMF209" s="534"/>
      <c r="QMG209" s="534"/>
      <c r="QMH209" s="534"/>
      <c r="QMI209" s="534"/>
      <c r="QMJ209" s="534"/>
      <c r="QMK209" s="534"/>
      <c r="QML209" s="534"/>
      <c r="QMM209" s="534"/>
      <c r="QMN209" s="534"/>
      <c r="QMO209" s="534"/>
      <c r="QMP209" s="534"/>
      <c r="QMQ209" s="534"/>
      <c r="QMR209" s="534"/>
      <c r="QMS209" s="534"/>
      <c r="QMT209" s="534"/>
      <c r="QMU209" s="534"/>
      <c r="QMV209" s="534"/>
      <c r="QMW209" s="534"/>
      <c r="QMX209" s="534"/>
      <c r="QMY209" s="534"/>
      <c r="QMZ209" s="534"/>
      <c r="QNA209" s="534"/>
      <c r="QNB209" s="534"/>
      <c r="QNC209" s="534"/>
      <c r="QND209" s="534"/>
      <c r="QNE209" s="534"/>
      <c r="QNF209" s="534"/>
      <c r="QNG209" s="534"/>
      <c r="QNH209" s="534"/>
      <c r="QNI209" s="534"/>
      <c r="QNJ209" s="534"/>
      <c r="QNK209" s="534"/>
      <c r="QNL209" s="534"/>
      <c r="QNM209" s="534"/>
      <c r="QNN209" s="534"/>
      <c r="QNO209" s="534"/>
      <c r="QNP209" s="534"/>
      <c r="QNQ209" s="534"/>
      <c r="QNR209" s="534"/>
      <c r="QNS209" s="534"/>
      <c r="QNT209" s="534"/>
      <c r="QNU209" s="534"/>
      <c r="QNV209" s="534"/>
      <c r="QNW209" s="534"/>
      <c r="QNX209" s="534"/>
      <c r="QNY209" s="534"/>
      <c r="QNZ209" s="534"/>
      <c r="QOA209" s="534"/>
      <c r="QOB209" s="534"/>
      <c r="QOC209" s="534"/>
      <c r="QOD209" s="534"/>
      <c r="QOE209" s="534"/>
      <c r="QOF209" s="534"/>
      <c r="QOG209" s="534"/>
      <c r="QOH209" s="534"/>
      <c r="QOI209" s="534"/>
      <c r="QOJ209" s="534"/>
      <c r="QOK209" s="534"/>
      <c r="QOL209" s="534"/>
      <c r="QOM209" s="534"/>
      <c r="QON209" s="534"/>
      <c r="QOO209" s="534"/>
      <c r="QOP209" s="534"/>
      <c r="QOQ209" s="534"/>
      <c r="QOR209" s="534"/>
      <c r="QOS209" s="534"/>
      <c r="QOT209" s="534"/>
      <c r="QOU209" s="534"/>
      <c r="QOV209" s="534"/>
      <c r="QOW209" s="534"/>
      <c r="QOX209" s="534"/>
      <c r="QOY209" s="534"/>
      <c r="QOZ209" s="534"/>
      <c r="QPA209" s="534"/>
      <c r="QPB209" s="534"/>
      <c r="QPC209" s="534"/>
      <c r="QPD209" s="534"/>
      <c r="QPE209" s="534"/>
      <c r="QPF209" s="534"/>
      <c r="QPG209" s="534"/>
      <c r="QPH209" s="534"/>
      <c r="QPI209" s="534"/>
      <c r="QPJ209" s="534"/>
      <c r="QPK209" s="534"/>
      <c r="QPL209" s="534"/>
      <c r="QPM209" s="534"/>
      <c r="QPN209" s="534"/>
      <c r="QPO209" s="534"/>
      <c r="QPP209" s="534"/>
      <c r="QPQ209" s="534"/>
      <c r="QPR209" s="534"/>
      <c r="QPS209" s="534"/>
      <c r="QPT209" s="534"/>
      <c r="QPU209" s="534"/>
      <c r="QPV209" s="534"/>
      <c r="QPW209" s="534"/>
      <c r="QPX209" s="534"/>
      <c r="QPY209" s="534"/>
      <c r="QPZ209" s="534"/>
      <c r="QQA209" s="534"/>
      <c r="QQB209" s="534"/>
      <c r="QQC209" s="534"/>
      <c r="QQD209" s="534"/>
      <c r="QQE209" s="534"/>
      <c r="QQF209" s="534"/>
      <c r="QQG209" s="534"/>
      <c r="QQH209" s="534"/>
      <c r="QQI209" s="534"/>
      <c r="QQJ209" s="534"/>
      <c r="QQK209" s="534"/>
      <c r="QQL209" s="534"/>
      <c r="QQM209" s="534"/>
      <c r="QQN209" s="534"/>
      <c r="QQO209" s="534"/>
      <c r="QQP209" s="534"/>
      <c r="QQQ209" s="534"/>
      <c r="QQR209" s="534"/>
      <c r="QQS209" s="534"/>
      <c r="QQT209" s="534"/>
      <c r="QQU209" s="534"/>
      <c r="QQV209" s="534"/>
      <c r="QQW209" s="534"/>
      <c r="QQX209" s="534"/>
      <c r="QQY209" s="534"/>
      <c r="QQZ209" s="534"/>
      <c r="QRA209" s="534"/>
      <c r="QRB209" s="534"/>
      <c r="QRC209" s="534"/>
      <c r="QRD209" s="534"/>
      <c r="QRE209" s="534"/>
      <c r="QRF209" s="534"/>
      <c r="QRG209" s="534"/>
      <c r="QRH209" s="534"/>
      <c r="QRI209" s="534"/>
      <c r="QRJ209" s="534"/>
      <c r="QRK209" s="534"/>
      <c r="QRL209" s="534"/>
      <c r="QRM209" s="534"/>
      <c r="QRN209" s="534"/>
      <c r="QRO209" s="534"/>
      <c r="QRP209" s="534"/>
      <c r="QRQ209" s="534"/>
      <c r="QRR209" s="534"/>
      <c r="QRS209" s="534"/>
      <c r="QRT209" s="534"/>
      <c r="QRU209" s="534"/>
      <c r="QRV209" s="534"/>
      <c r="QRW209" s="534"/>
      <c r="QRX209" s="534"/>
      <c r="QRY209" s="534"/>
      <c r="QRZ209" s="534"/>
      <c r="QSA209" s="534"/>
      <c r="QSB209" s="534"/>
      <c r="QSC209" s="534"/>
      <c r="QSD209" s="534"/>
      <c r="QSE209" s="534"/>
      <c r="QSF209" s="534"/>
      <c r="QSG209" s="534"/>
      <c r="QSH209" s="534"/>
      <c r="QSI209" s="534"/>
      <c r="QSJ209" s="534"/>
      <c r="QSK209" s="534"/>
      <c r="QSL209" s="534"/>
      <c r="QSM209" s="534"/>
      <c r="QSN209" s="534"/>
      <c r="QSO209" s="534"/>
      <c r="QSP209" s="534"/>
      <c r="QSQ209" s="534"/>
      <c r="QSR209" s="534"/>
      <c r="QSS209" s="534"/>
      <c r="QST209" s="534"/>
      <c r="QSU209" s="534"/>
      <c r="QSV209" s="534"/>
      <c r="QSW209" s="534"/>
      <c r="QSX209" s="534"/>
      <c r="QSY209" s="534"/>
      <c r="QSZ209" s="534"/>
      <c r="QTA209" s="534"/>
      <c r="QTB209" s="534"/>
      <c r="QTC209" s="534"/>
      <c r="QTD209" s="534"/>
      <c r="QTE209" s="534"/>
      <c r="QTF209" s="534"/>
      <c r="QTG209" s="534"/>
      <c r="QTH209" s="534"/>
      <c r="QTI209" s="534"/>
      <c r="QTJ209" s="534"/>
      <c r="QTK209" s="534"/>
      <c r="QTL209" s="534"/>
      <c r="QTM209" s="534"/>
      <c r="QTN209" s="534"/>
      <c r="QTO209" s="534"/>
      <c r="QTP209" s="534"/>
      <c r="QTQ209" s="534"/>
      <c r="QTR209" s="534"/>
      <c r="QTS209" s="534"/>
      <c r="QTT209" s="534"/>
      <c r="QTU209" s="534"/>
      <c r="QTV209" s="534"/>
      <c r="QTW209" s="534"/>
      <c r="QTX209" s="534"/>
      <c r="QTY209" s="534"/>
      <c r="QTZ209" s="534"/>
      <c r="QUA209" s="534"/>
      <c r="QUB209" s="534"/>
      <c r="QUC209" s="534"/>
      <c r="QUD209" s="534"/>
      <c r="QUE209" s="534"/>
      <c r="QUF209" s="534"/>
      <c r="QUG209" s="534"/>
      <c r="QUH209" s="534"/>
      <c r="QUI209" s="534"/>
      <c r="QUJ209" s="534"/>
      <c r="QUK209" s="534"/>
      <c r="QUL209" s="534"/>
      <c r="QUM209" s="534"/>
      <c r="QUN209" s="534"/>
      <c r="QUO209" s="534"/>
      <c r="QUP209" s="534"/>
      <c r="QUQ209" s="534"/>
      <c r="QUR209" s="534"/>
      <c r="QUS209" s="534"/>
      <c r="QUT209" s="534"/>
      <c r="QUU209" s="534"/>
      <c r="QUV209" s="534"/>
      <c r="QUW209" s="534"/>
      <c r="QUX209" s="534"/>
      <c r="QUY209" s="534"/>
      <c r="QUZ209" s="534"/>
      <c r="QVA209" s="534"/>
      <c r="QVB209" s="534"/>
      <c r="QVC209" s="534"/>
      <c r="QVD209" s="534"/>
      <c r="QVE209" s="534"/>
      <c r="QVF209" s="534"/>
      <c r="QVG209" s="534"/>
      <c r="QVH209" s="534"/>
      <c r="QVI209" s="534"/>
      <c r="QVJ209" s="534"/>
      <c r="QVK209" s="534"/>
      <c r="QVL209" s="534"/>
      <c r="QVM209" s="534"/>
      <c r="QVN209" s="534"/>
      <c r="QVO209" s="534"/>
      <c r="QVP209" s="534"/>
      <c r="QVQ209" s="534"/>
      <c r="QVR209" s="534"/>
      <c r="QVS209" s="534"/>
      <c r="QVT209" s="534"/>
      <c r="QVU209" s="534"/>
      <c r="QVV209" s="534"/>
      <c r="QVW209" s="534"/>
      <c r="QVX209" s="534"/>
      <c r="QVY209" s="534"/>
      <c r="QVZ209" s="534"/>
      <c r="QWA209" s="534"/>
      <c r="QWB209" s="534"/>
      <c r="QWC209" s="534"/>
      <c r="QWD209" s="534"/>
      <c r="QWE209" s="534"/>
      <c r="QWF209" s="534"/>
      <c r="QWG209" s="534"/>
      <c r="QWH209" s="534"/>
      <c r="QWI209" s="534"/>
      <c r="QWJ209" s="534"/>
      <c r="QWK209" s="534"/>
      <c r="QWL209" s="534"/>
      <c r="QWM209" s="534"/>
      <c r="QWN209" s="534"/>
      <c r="QWO209" s="534"/>
      <c r="QWP209" s="534"/>
      <c r="QWQ209" s="534"/>
      <c r="QWR209" s="534"/>
      <c r="QWS209" s="534"/>
      <c r="QWT209" s="534"/>
      <c r="QWU209" s="534"/>
      <c r="QWV209" s="534"/>
      <c r="QWW209" s="534"/>
      <c r="QWX209" s="534"/>
      <c r="QWY209" s="534"/>
      <c r="QWZ209" s="534"/>
      <c r="QXA209" s="534"/>
      <c r="QXB209" s="534"/>
      <c r="QXC209" s="534"/>
      <c r="QXD209" s="534"/>
      <c r="QXE209" s="534"/>
      <c r="QXF209" s="534"/>
      <c r="QXG209" s="534"/>
      <c r="QXH209" s="534"/>
      <c r="QXI209" s="534"/>
      <c r="QXJ209" s="534"/>
      <c r="QXK209" s="534"/>
      <c r="QXL209" s="534"/>
      <c r="QXM209" s="534"/>
      <c r="QXN209" s="534"/>
      <c r="QXO209" s="534"/>
      <c r="QXP209" s="534"/>
      <c r="QXQ209" s="534"/>
      <c r="QXR209" s="534"/>
      <c r="QXS209" s="534"/>
      <c r="QXT209" s="534"/>
      <c r="QXU209" s="534"/>
      <c r="QXV209" s="534"/>
      <c r="QXW209" s="534"/>
      <c r="QXX209" s="534"/>
      <c r="QXY209" s="534"/>
      <c r="QXZ209" s="534"/>
      <c r="QYA209" s="534"/>
      <c r="QYB209" s="534"/>
      <c r="QYC209" s="534"/>
      <c r="QYD209" s="534"/>
      <c r="QYE209" s="534"/>
      <c r="QYF209" s="534"/>
      <c r="QYG209" s="534"/>
      <c r="QYH209" s="534"/>
      <c r="QYI209" s="534"/>
      <c r="QYJ209" s="534"/>
      <c r="QYK209" s="534"/>
      <c r="QYL209" s="534"/>
      <c r="QYM209" s="534"/>
      <c r="QYN209" s="534"/>
      <c r="QYO209" s="534"/>
      <c r="QYP209" s="534"/>
      <c r="QYQ209" s="534"/>
      <c r="QYR209" s="534"/>
      <c r="QYS209" s="534"/>
      <c r="QYT209" s="534"/>
      <c r="QYU209" s="534"/>
      <c r="QYV209" s="534"/>
      <c r="QYW209" s="534"/>
      <c r="QYX209" s="534"/>
      <c r="QYY209" s="534"/>
      <c r="QYZ209" s="534"/>
      <c r="QZA209" s="534"/>
      <c r="QZB209" s="534"/>
      <c r="QZC209" s="534"/>
      <c r="QZD209" s="534"/>
      <c r="QZE209" s="534"/>
      <c r="QZF209" s="534"/>
      <c r="QZG209" s="534"/>
      <c r="QZH209" s="534"/>
      <c r="QZI209" s="534"/>
      <c r="QZJ209" s="534"/>
      <c r="QZK209" s="534"/>
      <c r="QZL209" s="534"/>
      <c r="QZM209" s="534"/>
      <c r="QZN209" s="534"/>
      <c r="QZO209" s="534"/>
      <c r="QZP209" s="534"/>
      <c r="QZQ209" s="534"/>
      <c r="QZR209" s="534"/>
      <c r="QZS209" s="534"/>
      <c r="QZT209" s="534"/>
      <c r="QZU209" s="534"/>
      <c r="QZV209" s="534"/>
      <c r="QZW209" s="534"/>
      <c r="QZX209" s="534"/>
      <c r="QZY209" s="534"/>
      <c r="QZZ209" s="534"/>
      <c r="RAA209" s="534"/>
      <c r="RAB209" s="534"/>
      <c r="RAC209" s="534"/>
      <c r="RAD209" s="534"/>
      <c r="RAE209" s="534"/>
      <c r="RAF209" s="534"/>
      <c r="RAG209" s="534"/>
      <c r="RAH209" s="534"/>
      <c r="RAI209" s="534"/>
      <c r="RAJ209" s="534"/>
      <c r="RAK209" s="534"/>
      <c r="RAL209" s="534"/>
      <c r="RAM209" s="534"/>
      <c r="RAN209" s="534"/>
      <c r="RAO209" s="534"/>
      <c r="RAP209" s="534"/>
      <c r="RAQ209" s="534"/>
      <c r="RAR209" s="534"/>
      <c r="RAS209" s="534"/>
      <c r="RAT209" s="534"/>
      <c r="RAU209" s="534"/>
      <c r="RAV209" s="534"/>
      <c r="RAW209" s="534"/>
      <c r="RAX209" s="534"/>
      <c r="RAY209" s="534"/>
      <c r="RAZ209" s="534"/>
      <c r="RBA209" s="534"/>
      <c r="RBB209" s="534"/>
      <c r="RBC209" s="534"/>
      <c r="RBD209" s="534"/>
      <c r="RBE209" s="534"/>
      <c r="RBF209" s="534"/>
      <c r="RBG209" s="534"/>
      <c r="RBH209" s="534"/>
      <c r="RBI209" s="534"/>
      <c r="RBJ209" s="534"/>
      <c r="RBK209" s="534"/>
      <c r="RBL209" s="534"/>
      <c r="RBM209" s="534"/>
      <c r="RBN209" s="534"/>
      <c r="RBO209" s="534"/>
      <c r="RBP209" s="534"/>
      <c r="RBQ209" s="534"/>
      <c r="RBR209" s="534"/>
      <c r="RBS209" s="534"/>
      <c r="RBT209" s="534"/>
      <c r="RBU209" s="534"/>
      <c r="RBV209" s="534"/>
      <c r="RBW209" s="534"/>
      <c r="RBX209" s="534"/>
      <c r="RBY209" s="534"/>
      <c r="RBZ209" s="534"/>
      <c r="RCA209" s="534"/>
      <c r="RCB209" s="534"/>
      <c r="RCC209" s="534"/>
      <c r="RCD209" s="534"/>
      <c r="RCE209" s="534"/>
      <c r="RCF209" s="534"/>
      <c r="RCG209" s="534"/>
      <c r="RCH209" s="534"/>
      <c r="RCI209" s="534"/>
      <c r="RCJ209" s="534"/>
      <c r="RCK209" s="534"/>
      <c r="RCL209" s="534"/>
      <c r="RCM209" s="534"/>
      <c r="RCN209" s="534"/>
      <c r="RCO209" s="534"/>
      <c r="RCP209" s="534"/>
      <c r="RCQ209" s="534"/>
      <c r="RCR209" s="534"/>
      <c r="RCS209" s="534"/>
      <c r="RCT209" s="534"/>
      <c r="RCU209" s="534"/>
      <c r="RCV209" s="534"/>
      <c r="RCW209" s="534"/>
      <c r="RCX209" s="534"/>
      <c r="RCY209" s="534"/>
      <c r="RCZ209" s="534"/>
      <c r="RDA209" s="534"/>
      <c r="RDB209" s="534"/>
      <c r="RDC209" s="534"/>
      <c r="RDD209" s="534"/>
      <c r="RDE209" s="534"/>
      <c r="RDF209" s="534"/>
      <c r="RDG209" s="534"/>
      <c r="RDH209" s="534"/>
      <c r="RDI209" s="534"/>
      <c r="RDJ209" s="534"/>
      <c r="RDK209" s="534"/>
      <c r="RDL209" s="534"/>
      <c r="RDM209" s="534"/>
      <c r="RDN209" s="534"/>
      <c r="RDO209" s="534"/>
      <c r="RDP209" s="534"/>
      <c r="RDQ209" s="534"/>
      <c r="RDR209" s="534"/>
      <c r="RDS209" s="534"/>
      <c r="RDT209" s="534"/>
      <c r="RDU209" s="534"/>
      <c r="RDV209" s="534"/>
      <c r="RDW209" s="534"/>
      <c r="RDX209" s="534"/>
      <c r="RDY209" s="534"/>
      <c r="RDZ209" s="534"/>
      <c r="REA209" s="534"/>
      <c r="REB209" s="534"/>
      <c r="REC209" s="534"/>
      <c r="RED209" s="534"/>
      <c r="REE209" s="534"/>
      <c r="REF209" s="534"/>
      <c r="REG209" s="534"/>
      <c r="REH209" s="534"/>
      <c r="REI209" s="534"/>
      <c r="REJ209" s="534"/>
      <c r="REK209" s="534"/>
      <c r="REL209" s="534"/>
      <c r="REM209" s="534"/>
      <c r="REN209" s="534"/>
      <c r="REO209" s="534"/>
      <c r="REP209" s="534"/>
      <c r="REQ209" s="534"/>
      <c r="RER209" s="534"/>
      <c r="RES209" s="534"/>
      <c r="RET209" s="534"/>
      <c r="REU209" s="534"/>
      <c r="REV209" s="534"/>
      <c r="REW209" s="534"/>
      <c r="REX209" s="534"/>
      <c r="REY209" s="534"/>
      <c r="REZ209" s="534"/>
      <c r="RFA209" s="534"/>
      <c r="RFB209" s="534"/>
      <c r="RFC209" s="534"/>
      <c r="RFD209" s="534"/>
      <c r="RFE209" s="534"/>
      <c r="RFF209" s="534"/>
      <c r="RFG209" s="534"/>
      <c r="RFH209" s="534"/>
      <c r="RFI209" s="534"/>
      <c r="RFJ209" s="534"/>
      <c r="RFK209" s="534"/>
      <c r="RFL209" s="534"/>
      <c r="RFM209" s="534"/>
      <c r="RFN209" s="534"/>
      <c r="RFO209" s="534"/>
      <c r="RFP209" s="534"/>
      <c r="RFQ209" s="534"/>
      <c r="RFR209" s="534"/>
      <c r="RFS209" s="534"/>
      <c r="RFT209" s="534"/>
      <c r="RFU209" s="534"/>
      <c r="RFV209" s="534"/>
      <c r="RFW209" s="534"/>
      <c r="RFX209" s="534"/>
      <c r="RFY209" s="534"/>
      <c r="RFZ209" s="534"/>
      <c r="RGA209" s="534"/>
      <c r="RGB209" s="534"/>
      <c r="RGC209" s="534"/>
      <c r="RGD209" s="534"/>
      <c r="RGE209" s="534"/>
      <c r="RGF209" s="534"/>
      <c r="RGG209" s="534"/>
      <c r="RGH209" s="534"/>
      <c r="RGI209" s="534"/>
      <c r="RGJ209" s="534"/>
      <c r="RGK209" s="534"/>
      <c r="RGL209" s="534"/>
      <c r="RGM209" s="534"/>
      <c r="RGN209" s="534"/>
      <c r="RGO209" s="534"/>
      <c r="RGP209" s="534"/>
      <c r="RGQ209" s="534"/>
      <c r="RGR209" s="534"/>
      <c r="RGS209" s="534"/>
      <c r="RGT209" s="534"/>
      <c r="RGU209" s="534"/>
      <c r="RGV209" s="534"/>
      <c r="RGW209" s="534"/>
      <c r="RGX209" s="534"/>
      <c r="RGY209" s="534"/>
      <c r="RGZ209" s="534"/>
      <c r="RHA209" s="534"/>
      <c r="RHB209" s="534"/>
      <c r="RHC209" s="534"/>
      <c r="RHD209" s="534"/>
      <c r="RHE209" s="534"/>
      <c r="RHF209" s="534"/>
      <c r="RHG209" s="534"/>
      <c r="RHH209" s="534"/>
      <c r="RHI209" s="534"/>
      <c r="RHJ209" s="534"/>
      <c r="RHK209" s="534"/>
      <c r="RHL209" s="534"/>
      <c r="RHM209" s="534"/>
      <c r="RHN209" s="534"/>
      <c r="RHO209" s="534"/>
      <c r="RHP209" s="534"/>
      <c r="RHQ209" s="534"/>
      <c r="RHR209" s="534"/>
      <c r="RHS209" s="534"/>
      <c r="RHT209" s="534"/>
      <c r="RHU209" s="534"/>
      <c r="RHV209" s="534"/>
      <c r="RHW209" s="534"/>
      <c r="RHX209" s="534"/>
      <c r="RHY209" s="534"/>
      <c r="RHZ209" s="534"/>
      <c r="RIA209" s="534"/>
      <c r="RIB209" s="534"/>
      <c r="RIC209" s="534"/>
      <c r="RID209" s="534"/>
      <c r="RIE209" s="534"/>
      <c r="RIF209" s="534"/>
      <c r="RIG209" s="534"/>
      <c r="RIH209" s="534"/>
      <c r="RII209" s="534"/>
      <c r="RIJ209" s="534"/>
      <c r="RIK209" s="534"/>
      <c r="RIL209" s="534"/>
      <c r="RIM209" s="534"/>
      <c r="RIN209" s="534"/>
      <c r="RIO209" s="534"/>
      <c r="RIP209" s="534"/>
      <c r="RIQ209" s="534"/>
      <c r="RIR209" s="534"/>
      <c r="RIS209" s="534"/>
      <c r="RIT209" s="534"/>
      <c r="RIU209" s="534"/>
      <c r="RIV209" s="534"/>
      <c r="RIW209" s="534"/>
      <c r="RIX209" s="534"/>
      <c r="RIY209" s="534"/>
      <c r="RIZ209" s="534"/>
      <c r="RJA209" s="534"/>
      <c r="RJB209" s="534"/>
      <c r="RJC209" s="534"/>
      <c r="RJD209" s="534"/>
      <c r="RJE209" s="534"/>
      <c r="RJF209" s="534"/>
      <c r="RJG209" s="534"/>
      <c r="RJH209" s="534"/>
      <c r="RJI209" s="534"/>
      <c r="RJJ209" s="534"/>
      <c r="RJK209" s="534"/>
      <c r="RJL209" s="534"/>
      <c r="RJM209" s="534"/>
      <c r="RJN209" s="534"/>
      <c r="RJO209" s="534"/>
      <c r="RJP209" s="534"/>
      <c r="RJQ209" s="534"/>
      <c r="RJR209" s="534"/>
      <c r="RJS209" s="534"/>
      <c r="RJT209" s="534"/>
      <c r="RJU209" s="534"/>
      <c r="RJV209" s="534"/>
      <c r="RJW209" s="534"/>
      <c r="RJX209" s="534"/>
      <c r="RJY209" s="534"/>
      <c r="RJZ209" s="534"/>
      <c r="RKA209" s="534"/>
      <c r="RKB209" s="534"/>
      <c r="RKC209" s="534"/>
      <c r="RKD209" s="534"/>
      <c r="RKE209" s="534"/>
      <c r="RKF209" s="534"/>
      <c r="RKG209" s="534"/>
      <c r="RKH209" s="534"/>
      <c r="RKI209" s="534"/>
      <c r="RKJ209" s="534"/>
      <c r="RKK209" s="534"/>
      <c r="RKL209" s="534"/>
      <c r="RKM209" s="534"/>
      <c r="RKN209" s="534"/>
      <c r="RKO209" s="534"/>
      <c r="RKP209" s="534"/>
      <c r="RKQ209" s="534"/>
      <c r="RKR209" s="534"/>
      <c r="RKS209" s="534"/>
      <c r="RKT209" s="534"/>
      <c r="RKU209" s="534"/>
      <c r="RKV209" s="534"/>
      <c r="RKW209" s="534"/>
      <c r="RKX209" s="534"/>
      <c r="RKY209" s="534"/>
      <c r="RKZ209" s="534"/>
      <c r="RLA209" s="534"/>
      <c r="RLB209" s="534"/>
      <c r="RLC209" s="534"/>
      <c r="RLD209" s="534"/>
      <c r="RLE209" s="534"/>
      <c r="RLF209" s="534"/>
      <c r="RLG209" s="534"/>
      <c r="RLH209" s="534"/>
      <c r="RLI209" s="534"/>
      <c r="RLJ209" s="534"/>
      <c r="RLK209" s="534"/>
      <c r="RLL209" s="534"/>
      <c r="RLM209" s="534"/>
      <c r="RLN209" s="534"/>
      <c r="RLO209" s="534"/>
      <c r="RLP209" s="534"/>
      <c r="RLQ209" s="534"/>
      <c r="RLR209" s="534"/>
      <c r="RLS209" s="534"/>
      <c r="RLT209" s="534"/>
      <c r="RLU209" s="534"/>
      <c r="RLV209" s="534"/>
      <c r="RLW209" s="534"/>
      <c r="RLX209" s="534"/>
      <c r="RLY209" s="534"/>
      <c r="RLZ209" s="534"/>
      <c r="RMA209" s="534"/>
      <c r="RMB209" s="534"/>
      <c r="RMC209" s="534"/>
      <c r="RMD209" s="534"/>
      <c r="RME209" s="534"/>
      <c r="RMF209" s="534"/>
      <c r="RMG209" s="534"/>
      <c r="RMH209" s="534"/>
      <c r="RMI209" s="534"/>
      <c r="RMJ209" s="534"/>
      <c r="RMK209" s="534"/>
      <c r="RML209" s="534"/>
      <c r="RMM209" s="534"/>
      <c r="RMN209" s="534"/>
      <c r="RMO209" s="534"/>
      <c r="RMP209" s="534"/>
      <c r="RMQ209" s="534"/>
      <c r="RMR209" s="534"/>
      <c r="RMS209" s="534"/>
      <c r="RMT209" s="534"/>
      <c r="RMU209" s="534"/>
      <c r="RMV209" s="534"/>
      <c r="RMW209" s="534"/>
      <c r="RMX209" s="534"/>
      <c r="RMY209" s="534"/>
      <c r="RMZ209" s="534"/>
      <c r="RNA209" s="534"/>
      <c r="RNB209" s="534"/>
      <c r="RNC209" s="534"/>
      <c r="RND209" s="534"/>
      <c r="RNE209" s="534"/>
      <c r="RNF209" s="534"/>
      <c r="RNG209" s="534"/>
      <c r="RNH209" s="534"/>
      <c r="RNI209" s="534"/>
      <c r="RNJ209" s="534"/>
      <c r="RNK209" s="534"/>
      <c r="RNL209" s="534"/>
      <c r="RNM209" s="534"/>
      <c r="RNN209" s="534"/>
      <c r="RNO209" s="534"/>
      <c r="RNP209" s="534"/>
      <c r="RNQ209" s="534"/>
      <c r="RNR209" s="534"/>
      <c r="RNS209" s="534"/>
      <c r="RNT209" s="534"/>
      <c r="RNU209" s="534"/>
      <c r="RNV209" s="534"/>
      <c r="RNW209" s="534"/>
      <c r="RNX209" s="534"/>
      <c r="RNY209" s="534"/>
      <c r="RNZ209" s="534"/>
      <c r="ROA209" s="534"/>
      <c r="ROB209" s="534"/>
      <c r="ROC209" s="534"/>
      <c r="ROD209" s="534"/>
      <c r="ROE209" s="534"/>
      <c r="ROF209" s="534"/>
      <c r="ROG209" s="534"/>
      <c r="ROH209" s="534"/>
      <c r="ROI209" s="534"/>
      <c r="ROJ209" s="534"/>
      <c r="ROK209" s="534"/>
      <c r="ROL209" s="534"/>
      <c r="ROM209" s="534"/>
      <c r="RON209" s="534"/>
      <c r="ROO209" s="534"/>
      <c r="ROP209" s="534"/>
      <c r="ROQ209" s="534"/>
      <c r="ROR209" s="534"/>
      <c r="ROS209" s="534"/>
      <c r="ROT209" s="534"/>
      <c r="ROU209" s="534"/>
      <c r="ROV209" s="534"/>
      <c r="ROW209" s="534"/>
      <c r="ROX209" s="534"/>
      <c r="ROY209" s="534"/>
      <c r="ROZ209" s="534"/>
      <c r="RPA209" s="534"/>
      <c r="RPB209" s="534"/>
      <c r="RPC209" s="534"/>
      <c r="RPD209" s="534"/>
      <c r="RPE209" s="534"/>
      <c r="RPF209" s="534"/>
      <c r="RPG209" s="534"/>
      <c r="RPH209" s="534"/>
      <c r="RPI209" s="534"/>
      <c r="RPJ209" s="534"/>
      <c r="RPK209" s="534"/>
      <c r="RPL209" s="534"/>
      <c r="RPM209" s="534"/>
      <c r="RPN209" s="534"/>
      <c r="RPO209" s="534"/>
      <c r="RPP209" s="534"/>
      <c r="RPQ209" s="534"/>
      <c r="RPR209" s="534"/>
      <c r="RPS209" s="534"/>
      <c r="RPT209" s="534"/>
      <c r="RPU209" s="534"/>
      <c r="RPV209" s="534"/>
      <c r="RPW209" s="534"/>
      <c r="RPX209" s="534"/>
      <c r="RPY209" s="534"/>
      <c r="RPZ209" s="534"/>
      <c r="RQA209" s="534"/>
      <c r="RQB209" s="534"/>
      <c r="RQC209" s="534"/>
      <c r="RQD209" s="534"/>
      <c r="RQE209" s="534"/>
      <c r="RQF209" s="534"/>
      <c r="RQG209" s="534"/>
      <c r="RQH209" s="534"/>
      <c r="RQI209" s="534"/>
      <c r="RQJ209" s="534"/>
      <c r="RQK209" s="534"/>
      <c r="RQL209" s="534"/>
      <c r="RQM209" s="534"/>
      <c r="RQN209" s="534"/>
      <c r="RQO209" s="534"/>
      <c r="RQP209" s="534"/>
      <c r="RQQ209" s="534"/>
      <c r="RQR209" s="534"/>
      <c r="RQS209" s="534"/>
      <c r="RQT209" s="534"/>
      <c r="RQU209" s="534"/>
      <c r="RQV209" s="534"/>
      <c r="RQW209" s="534"/>
      <c r="RQX209" s="534"/>
      <c r="RQY209" s="534"/>
      <c r="RQZ209" s="534"/>
      <c r="RRA209" s="534"/>
      <c r="RRB209" s="534"/>
      <c r="RRC209" s="534"/>
      <c r="RRD209" s="534"/>
      <c r="RRE209" s="534"/>
      <c r="RRF209" s="534"/>
      <c r="RRG209" s="534"/>
      <c r="RRH209" s="534"/>
      <c r="RRI209" s="534"/>
      <c r="RRJ209" s="534"/>
      <c r="RRK209" s="534"/>
      <c r="RRL209" s="534"/>
      <c r="RRM209" s="534"/>
      <c r="RRN209" s="534"/>
      <c r="RRO209" s="534"/>
      <c r="RRP209" s="534"/>
      <c r="RRQ209" s="534"/>
      <c r="RRR209" s="534"/>
      <c r="RRS209" s="534"/>
      <c r="RRT209" s="534"/>
      <c r="RRU209" s="534"/>
      <c r="RRV209" s="534"/>
      <c r="RRW209" s="534"/>
      <c r="RRX209" s="534"/>
      <c r="RRY209" s="534"/>
      <c r="RRZ209" s="534"/>
      <c r="RSA209" s="534"/>
      <c r="RSB209" s="534"/>
      <c r="RSC209" s="534"/>
      <c r="RSD209" s="534"/>
      <c r="RSE209" s="534"/>
      <c r="RSF209" s="534"/>
      <c r="RSG209" s="534"/>
      <c r="RSH209" s="534"/>
      <c r="RSI209" s="534"/>
      <c r="RSJ209" s="534"/>
      <c r="RSK209" s="534"/>
      <c r="RSL209" s="534"/>
      <c r="RSM209" s="534"/>
      <c r="RSN209" s="534"/>
      <c r="RSO209" s="534"/>
      <c r="RSP209" s="534"/>
      <c r="RSQ209" s="534"/>
      <c r="RSR209" s="534"/>
      <c r="RSS209" s="534"/>
      <c r="RST209" s="534"/>
      <c r="RSU209" s="534"/>
      <c r="RSV209" s="534"/>
      <c r="RSW209" s="534"/>
      <c r="RSX209" s="534"/>
      <c r="RSY209" s="534"/>
      <c r="RSZ209" s="534"/>
      <c r="RTA209" s="534"/>
      <c r="RTB209" s="534"/>
      <c r="RTC209" s="534"/>
      <c r="RTD209" s="534"/>
      <c r="RTE209" s="534"/>
      <c r="RTF209" s="534"/>
      <c r="RTG209" s="534"/>
      <c r="RTH209" s="534"/>
      <c r="RTI209" s="534"/>
      <c r="RTJ209" s="534"/>
      <c r="RTK209" s="534"/>
      <c r="RTL209" s="534"/>
      <c r="RTM209" s="534"/>
      <c r="RTN209" s="534"/>
      <c r="RTO209" s="534"/>
      <c r="RTP209" s="534"/>
      <c r="RTQ209" s="534"/>
      <c r="RTR209" s="534"/>
      <c r="RTS209" s="534"/>
      <c r="RTT209" s="534"/>
      <c r="RTU209" s="534"/>
      <c r="RTV209" s="534"/>
      <c r="RTW209" s="534"/>
      <c r="RTX209" s="534"/>
      <c r="RTY209" s="534"/>
      <c r="RTZ209" s="534"/>
      <c r="RUA209" s="534"/>
      <c r="RUB209" s="534"/>
      <c r="RUC209" s="534"/>
      <c r="RUD209" s="534"/>
      <c r="RUE209" s="534"/>
      <c r="RUF209" s="534"/>
      <c r="RUG209" s="534"/>
      <c r="RUH209" s="534"/>
      <c r="RUI209" s="534"/>
      <c r="RUJ209" s="534"/>
      <c r="RUK209" s="534"/>
      <c r="RUL209" s="534"/>
      <c r="RUM209" s="534"/>
      <c r="RUN209" s="534"/>
      <c r="RUO209" s="534"/>
      <c r="RUP209" s="534"/>
      <c r="RUQ209" s="534"/>
      <c r="RUR209" s="534"/>
      <c r="RUS209" s="534"/>
      <c r="RUT209" s="534"/>
      <c r="RUU209" s="534"/>
      <c r="RUV209" s="534"/>
      <c r="RUW209" s="534"/>
      <c r="RUX209" s="534"/>
      <c r="RUY209" s="534"/>
      <c r="RUZ209" s="534"/>
      <c r="RVA209" s="534"/>
      <c r="RVB209" s="534"/>
      <c r="RVC209" s="534"/>
      <c r="RVD209" s="534"/>
      <c r="RVE209" s="534"/>
      <c r="RVF209" s="534"/>
      <c r="RVG209" s="534"/>
      <c r="RVH209" s="534"/>
      <c r="RVI209" s="534"/>
      <c r="RVJ209" s="534"/>
      <c r="RVK209" s="534"/>
      <c r="RVL209" s="534"/>
      <c r="RVM209" s="534"/>
      <c r="RVN209" s="534"/>
      <c r="RVO209" s="534"/>
      <c r="RVP209" s="534"/>
      <c r="RVQ209" s="534"/>
      <c r="RVR209" s="534"/>
      <c r="RVS209" s="534"/>
      <c r="RVT209" s="534"/>
      <c r="RVU209" s="534"/>
      <c r="RVV209" s="534"/>
      <c r="RVW209" s="534"/>
      <c r="RVX209" s="534"/>
      <c r="RVY209" s="534"/>
      <c r="RVZ209" s="534"/>
      <c r="RWA209" s="534"/>
      <c r="RWB209" s="534"/>
      <c r="RWC209" s="534"/>
      <c r="RWD209" s="534"/>
      <c r="RWE209" s="534"/>
      <c r="RWF209" s="534"/>
      <c r="RWG209" s="534"/>
      <c r="RWH209" s="534"/>
      <c r="RWI209" s="534"/>
      <c r="RWJ209" s="534"/>
      <c r="RWK209" s="534"/>
      <c r="RWL209" s="534"/>
      <c r="RWM209" s="534"/>
      <c r="RWN209" s="534"/>
      <c r="RWO209" s="534"/>
      <c r="RWP209" s="534"/>
      <c r="RWQ209" s="534"/>
      <c r="RWR209" s="534"/>
      <c r="RWS209" s="534"/>
      <c r="RWT209" s="534"/>
      <c r="RWU209" s="534"/>
      <c r="RWV209" s="534"/>
      <c r="RWW209" s="534"/>
      <c r="RWX209" s="534"/>
      <c r="RWY209" s="534"/>
      <c r="RWZ209" s="534"/>
      <c r="RXA209" s="534"/>
      <c r="RXB209" s="534"/>
      <c r="RXC209" s="534"/>
      <c r="RXD209" s="534"/>
      <c r="RXE209" s="534"/>
      <c r="RXF209" s="534"/>
      <c r="RXG209" s="534"/>
      <c r="RXH209" s="534"/>
      <c r="RXI209" s="534"/>
      <c r="RXJ209" s="534"/>
      <c r="RXK209" s="534"/>
      <c r="RXL209" s="534"/>
      <c r="RXM209" s="534"/>
      <c r="RXN209" s="534"/>
      <c r="RXO209" s="534"/>
      <c r="RXP209" s="534"/>
      <c r="RXQ209" s="534"/>
      <c r="RXR209" s="534"/>
      <c r="RXS209" s="534"/>
      <c r="RXT209" s="534"/>
      <c r="RXU209" s="534"/>
      <c r="RXV209" s="534"/>
      <c r="RXW209" s="534"/>
      <c r="RXX209" s="534"/>
      <c r="RXY209" s="534"/>
      <c r="RXZ209" s="534"/>
      <c r="RYA209" s="534"/>
      <c r="RYB209" s="534"/>
      <c r="RYC209" s="534"/>
      <c r="RYD209" s="534"/>
      <c r="RYE209" s="534"/>
      <c r="RYF209" s="534"/>
      <c r="RYG209" s="534"/>
      <c r="RYH209" s="534"/>
      <c r="RYI209" s="534"/>
      <c r="RYJ209" s="534"/>
      <c r="RYK209" s="534"/>
      <c r="RYL209" s="534"/>
      <c r="RYM209" s="534"/>
      <c r="RYN209" s="534"/>
      <c r="RYO209" s="534"/>
      <c r="RYP209" s="534"/>
      <c r="RYQ209" s="534"/>
      <c r="RYR209" s="534"/>
      <c r="RYS209" s="534"/>
      <c r="RYT209" s="534"/>
      <c r="RYU209" s="534"/>
      <c r="RYV209" s="534"/>
      <c r="RYW209" s="534"/>
      <c r="RYX209" s="534"/>
      <c r="RYY209" s="534"/>
      <c r="RYZ209" s="534"/>
      <c r="RZA209" s="534"/>
      <c r="RZB209" s="534"/>
      <c r="RZC209" s="534"/>
      <c r="RZD209" s="534"/>
      <c r="RZE209" s="534"/>
      <c r="RZF209" s="534"/>
      <c r="RZG209" s="534"/>
      <c r="RZH209" s="534"/>
      <c r="RZI209" s="534"/>
      <c r="RZJ209" s="534"/>
      <c r="RZK209" s="534"/>
      <c r="RZL209" s="534"/>
      <c r="RZM209" s="534"/>
      <c r="RZN209" s="534"/>
      <c r="RZO209" s="534"/>
      <c r="RZP209" s="534"/>
      <c r="RZQ209" s="534"/>
      <c r="RZR209" s="534"/>
      <c r="RZS209" s="534"/>
      <c r="RZT209" s="534"/>
      <c r="RZU209" s="534"/>
      <c r="RZV209" s="534"/>
      <c r="RZW209" s="534"/>
      <c r="RZX209" s="534"/>
      <c r="RZY209" s="534"/>
      <c r="RZZ209" s="534"/>
      <c r="SAA209" s="534"/>
      <c r="SAB209" s="534"/>
      <c r="SAC209" s="534"/>
      <c r="SAD209" s="534"/>
      <c r="SAE209" s="534"/>
      <c r="SAF209" s="534"/>
      <c r="SAG209" s="534"/>
      <c r="SAH209" s="534"/>
      <c r="SAI209" s="534"/>
      <c r="SAJ209" s="534"/>
      <c r="SAK209" s="534"/>
      <c r="SAL209" s="534"/>
      <c r="SAM209" s="534"/>
      <c r="SAN209" s="534"/>
      <c r="SAO209" s="534"/>
      <c r="SAP209" s="534"/>
      <c r="SAQ209" s="534"/>
      <c r="SAR209" s="534"/>
      <c r="SAS209" s="534"/>
      <c r="SAT209" s="534"/>
      <c r="SAU209" s="534"/>
      <c r="SAV209" s="534"/>
      <c r="SAW209" s="534"/>
      <c r="SAX209" s="534"/>
      <c r="SAY209" s="534"/>
      <c r="SAZ209" s="534"/>
      <c r="SBA209" s="534"/>
      <c r="SBB209" s="534"/>
      <c r="SBC209" s="534"/>
      <c r="SBD209" s="534"/>
      <c r="SBE209" s="534"/>
      <c r="SBF209" s="534"/>
      <c r="SBG209" s="534"/>
      <c r="SBH209" s="534"/>
      <c r="SBI209" s="534"/>
      <c r="SBJ209" s="534"/>
      <c r="SBK209" s="534"/>
      <c r="SBL209" s="534"/>
      <c r="SBM209" s="534"/>
      <c r="SBN209" s="534"/>
      <c r="SBO209" s="534"/>
      <c r="SBP209" s="534"/>
      <c r="SBQ209" s="534"/>
      <c r="SBR209" s="534"/>
      <c r="SBS209" s="534"/>
      <c r="SBT209" s="534"/>
      <c r="SBU209" s="534"/>
      <c r="SBV209" s="534"/>
      <c r="SBW209" s="534"/>
      <c r="SBX209" s="534"/>
      <c r="SBY209" s="534"/>
      <c r="SBZ209" s="534"/>
      <c r="SCA209" s="534"/>
      <c r="SCB209" s="534"/>
      <c r="SCC209" s="534"/>
      <c r="SCD209" s="534"/>
      <c r="SCE209" s="534"/>
      <c r="SCF209" s="534"/>
      <c r="SCG209" s="534"/>
      <c r="SCH209" s="534"/>
      <c r="SCI209" s="534"/>
      <c r="SCJ209" s="534"/>
      <c r="SCK209" s="534"/>
      <c r="SCL209" s="534"/>
      <c r="SCM209" s="534"/>
      <c r="SCN209" s="534"/>
      <c r="SCO209" s="534"/>
      <c r="SCP209" s="534"/>
      <c r="SCQ209" s="534"/>
      <c r="SCR209" s="534"/>
      <c r="SCS209" s="534"/>
      <c r="SCT209" s="534"/>
      <c r="SCU209" s="534"/>
      <c r="SCV209" s="534"/>
      <c r="SCW209" s="534"/>
      <c r="SCX209" s="534"/>
      <c r="SCY209" s="534"/>
      <c r="SCZ209" s="534"/>
      <c r="SDA209" s="534"/>
      <c r="SDB209" s="534"/>
      <c r="SDC209" s="534"/>
      <c r="SDD209" s="534"/>
      <c r="SDE209" s="534"/>
      <c r="SDF209" s="534"/>
      <c r="SDG209" s="534"/>
      <c r="SDH209" s="534"/>
      <c r="SDI209" s="534"/>
      <c r="SDJ209" s="534"/>
      <c r="SDK209" s="534"/>
      <c r="SDL209" s="534"/>
      <c r="SDM209" s="534"/>
      <c r="SDN209" s="534"/>
      <c r="SDO209" s="534"/>
      <c r="SDP209" s="534"/>
      <c r="SDQ209" s="534"/>
      <c r="SDR209" s="534"/>
      <c r="SDS209" s="534"/>
      <c r="SDT209" s="534"/>
      <c r="SDU209" s="534"/>
      <c r="SDV209" s="534"/>
      <c r="SDW209" s="534"/>
      <c r="SDX209" s="534"/>
      <c r="SDY209" s="534"/>
      <c r="SDZ209" s="534"/>
      <c r="SEA209" s="534"/>
      <c r="SEB209" s="534"/>
      <c r="SEC209" s="534"/>
      <c r="SED209" s="534"/>
      <c r="SEE209" s="534"/>
      <c r="SEF209" s="534"/>
      <c r="SEG209" s="534"/>
      <c r="SEH209" s="534"/>
      <c r="SEI209" s="534"/>
      <c r="SEJ209" s="534"/>
      <c r="SEK209" s="534"/>
      <c r="SEL209" s="534"/>
      <c r="SEM209" s="534"/>
      <c r="SEN209" s="534"/>
      <c r="SEO209" s="534"/>
      <c r="SEP209" s="534"/>
      <c r="SEQ209" s="534"/>
      <c r="SER209" s="534"/>
      <c r="SES209" s="534"/>
      <c r="SET209" s="534"/>
      <c r="SEU209" s="534"/>
      <c r="SEV209" s="534"/>
      <c r="SEW209" s="534"/>
      <c r="SEX209" s="534"/>
      <c r="SEY209" s="534"/>
      <c r="SEZ209" s="534"/>
      <c r="SFA209" s="534"/>
      <c r="SFB209" s="534"/>
      <c r="SFC209" s="534"/>
      <c r="SFD209" s="534"/>
      <c r="SFE209" s="534"/>
      <c r="SFF209" s="534"/>
      <c r="SFG209" s="534"/>
      <c r="SFH209" s="534"/>
      <c r="SFI209" s="534"/>
      <c r="SFJ209" s="534"/>
      <c r="SFK209" s="534"/>
      <c r="SFL209" s="534"/>
      <c r="SFM209" s="534"/>
      <c r="SFN209" s="534"/>
      <c r="SFO209" s="534"/>
      <c r="SFP209" s="534"/>
      <c r="SFQ209" s="534"/>
      <c r="SFR209" s="534"/>
      <c r="SFS209" s="534"/>
      <c r="SFT209" s="534"/>
      <c r="SFU209" s="534"/>
      <c r="SFV209" s="534"/>
      <c r="SFW209" s="534"/>
      <c r="SFX209" s="534"/>
      <c r="SFY209" s="534"/>
      <c r="SFZ209" s="534"/>
      <c r="SGA209" s="534"/>
      <c r="SGB209" s="534"/>
      <c r="SGC209" s="534"/>
      <c r="SGD209" s="534"/>
      <c r="SGE209" s="534"/>
      <c r="SGF209" s="534"/>
      <c r="SGG209" s="534"/>
      <c r="SGH209" s="534"/>
      <c r="SGI209" s="534"/>
      <c r="SGJ209" s="534"/>
      <c r="SGK209" s="534"/>
      <c r="SGL209" s="534"/>
      <c r="SGM209" s="534"/>
      <c r="SGN209" s="534"/>
      <c r="SGO209" s="534"/>
      <c r="SGP209" s="534"/>
      <c r="SGQ209" s="534"/>
      <c r="SGR209" s="534"/>
      <c r="SGS209" s="534"/>
      <c r="SGT209" s="534"/>
      <c r="SGU209" s="534"/>
      <c r="SGV209" s="534"/>
      <c r="SGW209" s="534"/>
      <c r="SGX209" s="534"/>
      <c r="SGY209" s="534"/>
      <c r="SGZ209" s="534"/>
      <c r="SHA209" s="534"/>
      <c r="SHB209" s="534"/>
      <c r="SHC209" s="534"/>
      <c r="SHD209" s="534"/>
      <c r="SHE209" s="534"/>
      <c r="SHF209" s="534"/>
      <c r="SHG209" s="534"/>
      <c r="SHH209" s="534"/>
      <c r="SHI209" s="534"/>
      <c r="SHJ209" s="534"/>
      <c r="SHK209" s="534"/>
      <c r="SHL209" s="534"/>
      <c r="SHM209" s="534"/>
      <c r="SHN209" s="534"/>
      <c r="SHO209" s="534"/>
      <c r="SHP209" s="534"/>
      <c r="SHQ209" s="534"/>
      <c r="SHR209" s="534"/>
      <c r="SHS209" s="534"/>
      <c r="SHT209" s="534"/>
      <c r="SHU209" s="534"/>
      <c r="SHV209" s="534"/>
      <c r="SHW209" s="534"/>
      <c r="SHX209" s="534"/>
      <c r="SHY209" s="534"/>
      <c r="SHZ209" s="534"/>
      <c r="SIA209" s="534"/>
      <c r="SIB209" s="534"/>
      <c r="SIC209" s="534"/>
      <c r="SID209" s="534"/>
      <c r="SIE209" s="534"/>
      <c r="SIF209" s="534"/>
      <c r="SIG209" s="534"/>
      <c r="SIH209" s="534"/>
      <c r="SII209" s="534"/>
      <c r="SIJ209" s="534"/>
      <c r="SIK209" s="534"/>
      <c r="SIL209" s="534"/>
      <c r="SIM209" s="534"/>
      <c r="SIN209" s="534"/>
      <c r="SIO209" s="534"/>
      <c r="SIP209" s="534"/>
      <c r="SIQ209" s="534"/>
      <c r="SIR209" s="534"/>
      <c r="SIS209" s="534"/>
      <c r="SIT209" s="534"/>
      <c r="SIU209" s="534"/>
      <c r="SIV209" s="534"/>
      <c r="SIW209" s="534"/>
      <c r="SIX209" s="534"/>
      <c r="SIY209" s="534"/>
      <c r="SIZ209" s="534"/>
      <c r="SJA209" s="534"/>
      <c r="SJB209" s="534"/>
      <c r="SJC209" s="534"/>
      <c r="SJD209" s="534"/>
      <c r="SJE209" s="534"/>
      <c r="SJF209" s="534"/>
      <c r="SJG209" s="534"/>
      <c r="SJH209" s="534"/>
      <c r="SJI209" s="534"/>
      <c r="SJJ209" s="534"/>
      <c r="SJK209" s="534"/>
      <c r="SJL209" s="534"/>
      <c r="SJM209" s="534"/>
      <c r="SJN209" s="534"/>
      <c r="SJO209" s="534"/>
      <c r="SJP209" s="534"/>
      <c r="SJQ209" s="534"/>
      <c r="SJR209" s="534"/>
      <c r="SJS209" s="534"/>
      <c r="SJT209" s="534"/>
      <c r="SJU209" s="534"/>
      <c r="SJV209" s="534"/>
      <c r="SJW209" s="534"/>
      <c r="SJX209" s="534"/>
      <c r="SJY209" s="534"/>
      <c r="SJZ209" s="534"/>
      <c r="SKA209" s="534"/>
      <c r="SKB209" s="534"/>
      <c r="SKC209" s="534"/>
      <c r="SKD209" s="534"/>
      <c r="SKE209" s="534"/>
      <c r="SKF209" s="534"/>
      <c r="SKG209" s="534"/>
      <c r="SKH209" s="534"/>
      <c r="SKI209" s="534"/>
      <c r="SKJ209" s="534"/>
      <c r="SKK209" s="534"/>
      <c r="SKL209" s="534"/>
      <c r="SKM209" s="534"/>
      <c r="SKN209" s="534"/>
      <c r="SKO209" s="534"/>
      <c r="SKP209" s="534"/>
      <c r="SKQ209" s="534"/>
      <c r="SKR209" s="534"/>
      <c r="SKS209" s="534"/>
      <c r="SKT209" s="534"/>
      <c r="SKU209" s="534"/>
      <c r="SKV209" s="534"/>
      <c r="SKW209" s="534"/>
      <c r="SKX209" s="534"/>
      <c r="SKY209" s="534"/>
      <c r="SKZ209" s="534"/>
      <c r="SLA209" s="534"/>
      <c r="SLB209" s="534"/>
      <c r="SLC209" s="534"/>
      <c r="SLD209" s="534"/>
      <c r="SLE209" s="534"/>
      <c r="SLF209" s="534"/>
      <c r="SLG209" s="534"/>
      <c r="SLH209" s="534"/>
      <c r="SLI209" s="534"/>
      <c r="SLJ209" s="534"/>
      <c r="SLK209" s="534"/>
      <c r="SLL209" s="534"/>
      <c r="SLM209" s="534"/>
      <c r="SLN209" s="534"/>
      <c r="SLO209" s="534"/>
      <c r="SLP209" s="534"/>
      <c r="SLQ209" s="534"/>
      <c r="SLR209" s="534"/>
      <c r="SLS209" s="534"/>
      <c r="SLT209" s="534"/>
      <c r="SLU209" s="534"/>
      <c r="SLV209" s="534"/>
      <c r="SLW209" s="534"/>
      <c r="SLX209" s="534"/>
      <c r="SLY209" s="534"/>
      <c r="SLZ209" s="534"/>
      <c r="SMA209" s="534"/>
      <c r="SMB209" s="534"/>
      <c r="SMC209" s="534"/>
      <c r="SMD209" s="534"/>
      <c r="SME209" s="534"/>
      <c r="SMF209" s="534"/>
      <c r="SMG209" s="534"/>
      <c r="SMH209" s="534"/>
      <c r="SMI209" s="534"/>
      <c r="SMJ209" s="534"/>
      <c r="SMK209" s="534"/>
      <c r="SML209" s="534"/>
      <c r="SMM209" s="534"/>
      <c r="SMN209" s="534"/>
      <c r="SMO209" s="534"/>
      <c r="SMP209" s="534"/>
      <c r="SMQ209" s="534"/>
      <c r="SMR209" s="534"/>
      <c r="SMS209" s="534"/>
      <c r="SMT209" s="534"/>
      <c r="SMU209" s="534"/>
      <c r="SMV209" s="534"/>
      <c r="SMW209" s="534"/>
      <c r="SMX209" s="534"/>
      <c r="SMY209" s="534"/>
      <c r="SMZ209" s="534"/>
      <c r="SNA209" s="534"/>
      <c r="SNB209" s="534"/>
      <c r="SNC209" s="534"/>
      <c r="SND209" s="534"/>
      <c r="SNE209" s="534"/>
      <c r="SNF209" s="534"/>
      <c r="SNG209" s="534"/>
      <c r="SNH209" s="534"/>
      <c r="SNI209" s="534"/>
      <c r="SNJ209" s="534"/>
      <c r="SNK209" s="534"/>
      <c r="SNL209" s="534"/>
      <c r="SNM209" s="534"/>
      <c r="SNN209" s="534"/>
      <c r="SNO209" s="534"/>
      <c r="SNP209" s="534"/>
      <c r="SNQ209" s="534"/>
      <c r="SNR209" s="534"/>
      <c r="SNS209" s="534"/>
      <c r="SNT209" s="534"/>
      <c r="SNU209" s="534"/>
      <c r="SNV209" s="534"/>
      <c r="SNW209" s="534"/>
      <c r="SNX209" s="534"/>
      <c r="SNY209" s="534"/>
      <c r="SNZ209" s="534"/>
      <c r="SOA209" s="534"/>
      <c r="SOB209" s="534"/>
      <c r="SOC209" s="534"/>
      <c r="SOD209" s="534"/>
      <c r="SOE209" s="534"/>
      <c r="SOF209" s="534"/>
      <c r="SOG209" s="534"/>
      <c r="SOH209" s="534"/>
      <c r="SOI209" s="534"/>
      <c r="SOJ209" s="534"/>
      <c r="SOK209" s="534"/>
      <c r="SOL209" s="534"/>
      <c r="SOM209" s="534"/>
      <c r="SON209" s="534"/>
      <c r="SOO209" s="534"/>
      <c r="SOP209" s="534"/>
      <c r="SOQ209" s="534"/>
      <c r="SOR209" s="534"/>
      <c r="SOS209" s="534"/>
      <c r="SOT209" s="534"/>
      <c r="SOU209" s="534"/>
      <c r="SOV209" s="534"/>
      <c r="SOW209" s="534"/>
      <c r="SOX209" s="534"/>
      <c r="SOY209" s="534"/>
      <c r="SOZ209" s="534"/>
      <c r="SPA209" s="534"/>
      <c r="SPB209" s="534"/>
      <c r="SPC209" s="534"/>
      <c r="SPD209" s="534"/>
      <c r="SPE209" s="534"/>
      <c r="SPF209" s="534"/>
      <c r="SPG209" s="534"/>
      <c r="SPH209" s="534"/>
      <c r="SPI209" s="534"/>
      <c r="SPJ209" s="534"/>
      <c r="SPK209" s="534"/>
      <c r="SPL209" s="534"/>
      <c r="SPM209" s="534"/>
      <c r="SPN209" s="534"/>
      <c r="SPO209" s="534"/>
      <c r="SPP209" s="534"/>
      <c r="SPQ209" s="534"/>
      <c r="SPR209" s="534"/>
      <c r="SPS209" s="534"/>
      <c r="SPT209" s="534"/>
      <c r="SPU209" s="534"/>
      <c r="SPV209" s="534"/>
      <c r="SPW209" s="534"/>
      <c r="SPX209" s="534"/>
      <c r="SPY209" s="534"/>
      <c r="SPZ209" s="534"/>
      <c r="SQA209" s="534"/>
      <c r="SQB209" s="534"/>
      <c r="SQC209" s="534"/>
      <c r="SQD209" s="534"/>
      <c r="SQE209" s="534"/>
      <c r="SQF209" s="534"/>
      <c r="SQG209" s="534"/>
      <c r="SQH209" s="534"/>
      <c r="SQI209" s="534"/>
      <c r="SQJ209" s="534"/>
      <c r="SQK209" s="534"/>
      <c r="SQL209" s="534"/>
      <c r="SQM209" s="534"/>
      <c r="SQN209" s="534"/>
      <c r="SQO209" s="534"/>
      <c r="SQP209" s="534"/>
      <c r="SQQ209" s="534"/>
      <c r="SQR209" s="534"/>
      <c r="SQS209" s="534"/>
      <c r="SQT209" s="534"/>
      <c r="SQU209" s="534"/>
      <c r="SQV209" s="534"/>
      <c r="SQW209" s="534"/>
      <c r="SQX209" s="534"/>
      <c r="SQY209" s="534"/>
      <c r="SQZ209" s="534"/>
      <c r="SRA209" s="534"/>
      <c r="SRB209" s="534"/>
      <c r="SRC209" s="534"/>
      <c r="SRD209" s="534"/>
      <c r="SRE209" s="534"/>
      <c r="SRF209" s="534"/>
      <c r="SRG209" s="534"/>
      <c r="SRH209" s="534"/>
      <c r="SRI209" s="534"/>
      <c r="SRJ209" s="534"/>
      <c r="SRK209" s="534"/>
      <c r="SRL209" s="534"/>
      <c r="SRM209" s="534"/>
      <c r="SRN209" s="534"/>
      <c r="SRO209" s="534"/>
      <c r="SRP209" s="534"/>
      <c r="SRQ209" s="534"/>
      <c r="SRR209" s="534"/>
      <c r="SRS209" s="534"/>
      <c r="SRT209" s="534"/>
      <c r="SRU209" s="534"/>
      <c r="SRV209" s="534"/>
      <c r="SRW209" s="534"/>
      <c r="SRX209" s="534"/>
      <c r="SRY209" s="534"/>
      <c r="SRZ209" s="534"/>
      <c r="SSA209" s="534"/>
      <c r="SSB209" s="534"/>
      <c r="SSC209" s="534"/>
      <c r="SSD209" s="534"/>
      <c r="SSE209" s="534"/>
      <c r="SSF209" s="534"/>
      <c r="SSG209" s="534"/>
      <c r="SSH209" s="534"/>
      <c r="SSI209" s="534"/>
      <c r="SSJ209" s="534"/>
      <c r="SSK209" s="534"/>
      <c r="SSL209" s="534"/>
      <c r="SSM209" s="534"/>
      <c r="SSN209" s="534"/>
      <c r="SSO209" s="534"/>
      <c r="SSP209" s="534"/>
      <c r="SSQ209" s="534"/>
      <c r="SSR209" s="534"/>
      <c r="SSS209" s="534"/>
      <c r="SST209" s="534"/>
      <c r="SSU209" s="534"/>
      <c r="SSV209" s="534"/>
      <c r="SSW209" s="534"/>
      <c r="SSX209" s="534"/>
      <c r="SSY209" s="534"/>
      <c r="SSZ209" s="534"/>
      <c r="STA209" s="534"/>
      <c r="STB209" s="534"/>
      <c r="STC209" s="534"/>
      <c r="STD209" s="534"/>
      <c r="STE209" s="534"/>
      <c r="STF209" s="534"/>
      <c r="STG209" s="534"/>
      <c r="STH209" s="534"/>
      <c r="STI209" s="534"/>
      <c r="STJ209" s="534"/>
      <c r="STK209" s="534"/>
      <c r="STL209" s="534"/>
      <c r="STM209" s="534"/>
      <c r="STN209" s="534"/>
      <c r="STO209" s="534"/>
      <c r="STP209" s="534"/>
      <c r="STQ209" s="534"/>
      <c r="STR209" s="534"/>
      <c r="STS209" s="534"/>
      <c r="STT209" s="534"/>
      <c r="STU209" s="534"/>
      <c r="STV209" s="534"/>
      <c r="STW209" s="534"/>
      <c r="STX209" s="534"/>
      <c r="STY209" s="534"/>
      <c r="STZ209" s="534"/>
      <c r="SUA209" s="534"/>
      <c r="SUB209" s="534"/>
      <c r="SUC209" s="534"/>
      <c r="SUD209" s="534"/>
      <c r="SUE209" s="534"/>
      <c r="SUF209" s="534"/>
      <c r="SUG209" s="534"/>
      <c r="SUH209" s="534"/>
      <c r="SUI209" s="534"/>
      <c r="SUJ209" s="534"/>
      <c r="SUK209" s="534"/>
      <c r="SUL209" s="534"/>
      <c r="SUM209" s="534"/>
      <c r="SUN209" s="534"/>
      <c r="SUO209" s="534"/>
      <c r="SUP209" s="534"/>
      <c r="SUQ209" s="534"/>
      <c r="SUR209" s="534"/>
      <c r="SUS209" s="534"/>
      <c r="SUT209" s="534"/>
      <c r="SUU209" s="534"/>
      <c r="SUV209" s="534"/>
      <c r="SUW209" s="534"/>
      <c r="SUX209" s="534"/>
      <c r="SUY209" s="534"/>
      <c r="SUZ209" s="534"/>
      <c r="SVA209" s="534"/>
      <c r="SVB209" s="534"/>
      <c r="SVC209" s="534"/>
      <c r="SVD209" s="534"/>
      <c r="SVE209" s="534"/>
      <c r="SVF209" s="534"/>
      <c r="SVG209" s="534"/>
      <c r="SVH209" s="534"/>
      <c r="SVI209" s="534"/>
      <c r="SVJ209" s="534"/>
      <c r="SVK209" s="534"/>
      <c r="SVL209" s="534"/>
      <c r="SVM209" s="534"/>
      <c r="SVN209" s="534"/>
      <c r="SVO209" s="534"/>
      <c r="SVP209" s="534"/>
      <c r="SVQ209" s="534"/>
      <c r="SVR209" s="534"/>
      <c r="SVS209" s="534"/>
      <c r="SVT209" s="534"/>
      <c r="SVU209" s="534"/>
      <c r="SVV209" s="534"/>
      <c r="SVW209" s="534"/>
      <c r="SVX209" s="534"/>
      <c r="SVY209" s="534"/>
      <c r="SVZ209" s="534"/>
      <c r="SWA209" s="534"/>
      <c r="SWB209" s="534"/>
      <c r="SWC209" s="534"/>
      <c r="SWD209" s="534"/>
      <c r="SWE209" s="534"/>
      <c r="SWF209" s="534"/>
      <c r="SWG209" s="534"/>
      <c r="SWH209" s="534"/>
      <c r="SWI209" s="534"/>
      <c r="SWJ209" s="534"/>
      <c r="SWK209" s="534"/>
      <c r="SWL209" s="534"/>
      <c r="SWM209" s="534"/>
      <c r="SWN209" s="534"/>
      <c r="SWO209" s="534"/>
      <c r="SWP209" s="534"/>
      <c r="SWQ209" s="534"/>
      <c r="SWR209" s="534"/>
      <c r="SWS209" s="534"/>
      <c r="SWT209" s="534"/>
      <c r="SWU209" s="534"/>
      <c r="SWV209" s="534"/>
      <c r="SWW209" s="534"/>
      <c r="SWX209" s="534"/>
      <c r="SWY209" s="534"/>
      <c r="SWZ209" s="534"/>
      <c r="SXA209" s="534"/>
      <c r="SXB209" s="534"/>
      <c r="SXC209" s="534"/>
      <c r="SXD209" s="534"/>
      <c r="SXE209" s="534"/>
      <c r="SXF209" s="534"/>
      <c r="SXG209" s="534"/>
      <c r="SXH209" s="534"/>
      <c r="SXI209" s="534"/>
      <c r="SXJ209" s="534"/>
      <c r="SXK209" s="534"/>
      <c r="SXL209" s="534"/>
      <c r="SXM209" s="534"/>
      <c r="SXN209" s="534"/>
      <c r="SXO209" s="534"/>
      <c r="SXP209" s="534"/>
      <c r="SXQ209" s="534"/>
      <c r="SXR209" s="534"/>
      <c r="SXS209" s="534"/>
      <c r="SXT209" s="534"/>
      <c r="SXU209" s="534"/>
      <c r="SXV209" s="534"/>
      <c r="SXW209" s="534"/>
      <c r="SXX209" s="534"/>
      <c r="SXY209" s="534"/>
      <c r="SXZ209" s="534"/>
      <c r="SYA209" s="534"/>
      <c r="SYB209" s="534"/>
      <c r="SYC209" s="534"/>
      <c r="SYD209" s="534"/>
      <c r="SYE209" s="534"/>
      <c r="SYF209" s="534"/>
      <c r="SYG209" s="534"/>
      <c r="SYH209" s="534"/>
      <c r="SYI209" s="534"/>
      <c r="SYJ209" s="534"/>
      <c r="SYK209" s="534"/>
      <c r="SYL209" s="534"/>
      <c r="SYM209" s="534"/>
      <c r="SYN209" s="534"/>
      <c r="SYO209" s="534"/>
      <c r="SYP209" s="534"/>
      <c r="SYQ209" s="534"/>
      <c r="SYR209" s="534"/>
      <c r="SYS209" s="534"/>
      <c r="SYT209" s="534"/>
      <c r="SYU209" s="534"/>
      <c r="SYV209" s="534"/>
      <c r="SYW209" s="534"/>
      <c r="SYX209" s="534"/>
      <c r="SYY209" s="534"/>
      <c r="SYZ209" s="534"/>
      <c r="SZA209" s="534"/>
      <c r="SZB209" s="534"/>
      <c r="SZC209" s="534"/>
      <c r="SZD209" s="534"/>
      <c r="SZE209" s="534"/>
      <c r="SZF209" s="534"/>
      <c r="SZG209" s="534"/>
      <c r="SZH209" s="534"/>
      <c r="SZI209" s="534"/>
      <c r="SZJ209" s="534"/>
      <c r="SZK209" s="534"/>
      <c r="SZL209" s="534"/>
      <c r="SZM209" s="534"/>
      <c r="SZN209" s="534"/>
      <c r="SZO209" s="534"/>
      <c r="SZP209" s="534"/>
      <c r="SZQ209" s="534"/>
      <c r="SZR209" s="534"/>
      <c r="SZS209" s="534"/>
      <c r="SZT209" s="534"/>
      <c r="SZU209" s="534"/>
      <c r="SZV209" s="534"/>
      <c r="SZW209" s="534"/>
      <c r="SZX209" s="534"/>
      <c r="SZY209" s="534"/>
      <c r="SZZ209" s="534"/>
      <c r="TAA209" s="534"/>
      <c r="TAB209" s="534"/>
      <c r="TAC209" s="534"/>
      <c r="TAD209" s="534"/>
      <c r="TAE209" s="534"/>
      <c r="TAF209" s="534"/>
      <c r="TAG209" s="534"/>
      <c r="TAH209" s="534"/>
      <c r="TAI209" s="534"/>
      <c r="TAJ209" s="534"/>
      <c r="TAK209" s="534"/>
      <c r="TAL209" s="534"/>
      <c r="TAM209" s="534"/>
      <c r="TAN209" s="534"/>
      <c r="TAO209" s="534"/>
      <c r="TAP209" s="534"/>
      <c r="TAQ209" s="534"/>
      <c r="TAR209" s="534"/>
      <c r="TAS209" s="534"/>
      <c r="TAT209" s="534"/>
      <c r="TAU209" s="534"/>
      <c r="TAV209" s="534"/>
      <c r="TAW209" s="534"/>
      <c r="TAX209" s="534"/>
      <c r="TAY209" s="534"/>
      <c r="TAZ209" s="534"/>
      <c r="TBA209" s="534"/>
      <c r="TBB209" s="534"/>
      <c r="TBC209" s="534"/>
      <c r="TBD209" s="534"/>
      <c r="TBE209" s="534"/>
      <c r="TBF209" s="534"/>
      <c r="TBG209" s="534"/>
      <c r="TBH209" s="534"/>
      <c r="TBI209" s="534"/>
      <c r="TBJ209" s="534"/>
      <c r="TBK209" s="534"/>
      <c r="TBL209" s="534"/>
      <c r="TBM209" s="534"/>
      <c r="TBN209" s="534"/>
      <c r="TBO209" s="534"/>
      <c r="TBP209" s="534"/>
      <c r="TBQ209" s="534"/>
      <c r="TBR209" s="534"/>
      <c r="TBS209" s="534"/>
      <c r="TBT209" s="534"/>
      <c r="TBU209" s="534"/>
      <c r="TBV209" s="534"/>
      <c r="TBW209" s="534"/>
      <c r="TBX209" s="534"/>
      <c r="TBY209" s="534"/>
      <c r="TBZ209" s="534"/>
      <c r="TCA209" s="534"/>
      <c r="TCB209" s="534"/>
      <c r="TCC209" s="534"/>
      <c r="TCD209" s="534"/>
      <c r="TCE209" s="534"/>
      <c r="TCF209" s="534"/>
      <c r="TCG209" s="534"/>
      <c r="TCH209" s="534"/>
      <c r="TCI209" s="534"/>
      <c r="TCJ209" s="534"/>
      <c r="TCK209" s="534"/>
      <c r="TCL209" s="534"/>
      <c r="TCM209" s="534"/>
      <c r="TCN209" s="534"/>
      <c r="TCO209" s="534"/>
      <c r="TCP209" s="534"/>
      <c r="TCQ209" s="534"/>
      <c r="TCR209" s="534"/>
      <c r="TCS209" s="534"/>
      <c r="TCT209" s="534"/>
      <c r="TCU209" s="534"/>
      <c r="TCV209" s="534"/>
      <c r="TCW209" s="534"/>
      <c r="TCX209" s="534"/>
      <c r="TCY209" s="534"/>
      <c r="TCZ209" s="534"/>
      <c r="TDA209" s="534"/>
      <c r="TDB209" s="534"/>
      <c r="TDC209" s="534"/>
      <c r="TDD209" s="534"/>
      <c r="TDE209" s="534"/>
      <c r="TDF209" s="534"/>
      <c r="TDG209" s="534"/>
      <c r="TDH209" s="534"/>
      <c r="TDI209" s="534"/>
      <c r="TDJ209" s="534"/>
      <c r="TDK209" s="534"/>
      <c r="TDL209" s="534"/>
      <c r="TDM209" s="534"/>
      <c r="TDN209" s="534"/>
      <c r="TDO209" s="534"/>
      <c r="TDP209" s="534"/>
      <c r="TDQ209" s="534"/>
      <c r="TDR209" s="534"/>
      <c r="TDS209" s="534"/>
      <c r="TDT209" s="534"/>
      <c r="TDU209" s="534"/>
      <c r="TDV209" s="534"/>
      <c r="TDW209" s="534"/>
      <c r="TDX209" s="534"/>
      <c r="TDY209" s="534"/>
      <c r="TDZ209" s="534"/>
      <c r="TEA209" s="534"/>
      <c r="TEB209" s="534"/>
      <c r="TEC209" s="534"/>
      <c r="TED209" s="534"/>
      <c r="TEE209" s="534"/>
      <c r="TEF209" s="534"/>
      <c r="TEG209" s="534"/>
      <c r="TEH209" s="534"/>
      <c r="TEI209" s="534"/>
      <c r="TEJ209" s="534"/>
      <c r="TEK209" s="534"/>
      <c r="TEL209" s="534"/>
      <c r="TEM209" s="534"/>
      <c r="TEN209" s="534"/>
      <c r="TEO209" s="534"/>
      <c r="TEP209" s="534"/>
      <c r="TEQ209" s="534"/>
      <c r="TER209" s="534"/>
      <c r="TES209" s="534"/>
      <c r="TET209" s="534"/>
      <c r="TEU209" s="534"/>
      <c r="TEV209" s="534"/>
      <c r="TEW209" s="534"/>
      <c r="TEX209" s="534"/>
      <c r="TEY209" s="534"/>
      <c r="TEZ209" s="534"/>
      <c r="TFA209" s="534"/>
      <c r="TFB209" s="534"/>
      <c r="TFC209" s="534"/>
      <c r="TFD209" s="534"/>
      <c r="TFE209" s="534"/>
      <c r="TFF209" s="534"/>
      <c r="TFG209" s="534"/>
      <c r="TFH209" s="534"/>
      <c r="TFI209" s="534"/>
      <c r="TFJ209" s="534"/>
      <c r="TFK209" s="534"/>
      <c r="TFL209" s="534"/>
      <c r="TFM209" s="534"/>
      <c r="TFN209" s="534"/>
      <c r="TFO209" s="534"/>
      <c r="TFP209" s="534"/>
      <c r="TFQ209" s="534"/>
      <c r="TFR209" s="534"/>
      <c r="TFS209" s="534"/>
      <c r="TFT209" s="534"/>
      <c r="TFU209" s="534"/>
      <c r="TFV209" s="534"/>
      <c r="TFW209" s="534"/>
      <c r="TFX209" s="534"/>
      <c r="TFY209" s="534"/>
      <c r="TFZ209" s="534"/>
      <c r="TGA209" s="534"/>
      <c r="TGB209" s="534"/>
      <c r="TGC209" s="534"/>
      <c r="TGD209" s="534"/>
      <c r="TGE209" s="534"/>
      <c r="TGF209" s="534"/>
      <c r="TGG209" s="534"/>
      <c r="TGH209" s="534"/>
      <c r="TGI209" s="534"/>
      <c r="TGJ209" s="534"/>
      <c r="TGK209" s="534"/>
      <c r="TGL209" s="534"/>
      <c r="TGM209" s="534"/>
      <c r="TGN209" s="534"/>
      <c r="TGO209" s="534"/>
      <c r="TGP209" s="534"/>
      <c r="TGQ209" s="534"/>
      <c r="TGR209" s="534"/>
      <c r="TGS209" s="534"/>
      <c r="TGT209" s="534"/>
      <c r="TGU209" s="534"/>
      <c r="TGV209" s="534"/>
      <c r="TGW209" s="534"/>
      <c r="TGX209" s="534"/>
      <c r="TGY209" s="534"/>
      <c r="TGZ209" s="534"/>
      <c r="THA209" s="534"/>
      <c r="THB209" s="534"/>
      <c r="THC209" s="534"/>
      <c r="THD209" s="534"/>
      <c r="THE209" s="534"/>
      <c r="THF209" s="534"/>
      <c r="THG209" s="534"/>
      <c r="THH209" s="534"/>
      <c r="THI209" s="534"/>
      <c r="THJ209" s="534"/>
      <c r="THK209" s="534"/>
      <c r="THL209" s="534"/>
      <c r="THM209" s="534"/>
      <c r="THN209" s="534"/>
      <c r="THO209" s="534"/>
      <c r="THP209" s="534"/>
      <c r="THQ209" s="534"/>
      <c r="THR209" s="534"/>
      <c r="THS209" s="534"/>
      <c r="THT209" s="534"/>
      <c r="THU209" s="534"/>
      <c r="THV209" s="534"/>
      <c r="THW209" s="534"/>
      <c r="THX209" s="534"/>
      <c r="THY209" s="534"/>
      <c r="THZ209" s="534"/>
      <c r="TIA209" s="534"/>
      <c r="TIB209" s="534"/>
      <c r="TIC209" s="534"/>
      <c r="TID209" s="534"/>
      <c r="TIE209" s="534"/>
      <c r="TIF209" s="534"/>
      <c r="TIG209" s="534"/>
      <c r="TIH209" s="534"/>
      <c r="TII209" s="534"/>
      <c r="TIJ209" s="534"/>
      <c r="TIK209" s="534"/>
      <c r="TIL209" s="534"/>
      <c r="TIM209" s="534"/>
      <c r="TIN209" s="534"/>
      <c r="TIO209" s="534"/>
      <c r="TIP209" s="534"/>
      <c r="TIQ209" s="534"/>
      <c r="TIR209" s="534"/>
      <c r="TIS209" s="534"/>
      <c r="TIT209" s="534"/>
      <c r="TIU209" s="534"/>
      <c r="TIV209" s="534"/>
      <c r="TIW209" s="534"/>
      <c r="TIX209" s="534"/>
      <c r="TIY209" s="534"/>
      <c r="TIZ209" s="534"/>
      <c r="TJA209" s="534"/>
      <c r="TJB209" s="534"/>
      <c r="TJC209" s="534"/>
      <c r="TJD209" s="534"/>
      <c r="TJE209" s="534"/>
      <c r="TJF209" s="534"/>
      <c r="TJG209" s="534"/>
      <c r="TJH209" s="534"/>
      <c r="TJI209" s="534"/>
      <c r="TJJ209" s="534"/>
      <c r="TJK209" s="534"/>
      <c r="TJL209" s="534"/>
      <c r="TJM209" s="534"/>
      <c r="TJN209" s="534"/>
      <c r="TJO209" s="534"/>
      <c r="TJP209" s="534"/>
      <c r="TJQ209" s="534"/>
      <c r="TJR209" s="534"/>
      <c r="TJS209" s="534"/>
      <c r="TJT209" s="534"/>
      <c r="TJU209" s="534"/>
      <c r="TJV209" s="534"/>
      <c r="TJW209" s="534"/>
      <c r="TJX209" s="534"/>
      <c r="TJY209" s="534"/>
      <c r="TJZ209" s="534"/>
      <c r="TKA209" s="534"/>
      <c r="TKB209" s="534"/>
      <c r="TKC209" s="534"/>
      <c r="TKD209" s="534"/>
      <c r="TKE209" s="534"/>
      <c r="TKF209" s="534"/>
      <c r="TKG209" s="534"/>
      <c r="TKH209" s="534"/>
      <c r="TKI209" s="534"/>
      <c r="TKJ209" s="534"/>
      <c r="TKK209" s="534"/>
      <c r="TKL209" s="534"/>
      <c r="TKM209" s="534"/>
      <c r="TKN209" s="534"/>
      <c r="TKO209" s="534"/>
      <c r="TKP209" s="534"/>
      <c r="TKQ209" s="534"/>
      <c r="TKR209" s="534"/>
      <c r="TKS209" s="534"/>
      <c r="TKT209" s="534"/>
      <c r="TKU209" s="534"/>
      <c r="TKV209" s="534"/>
      <c r="TKW209" s="534"/>
      <c r="TKX209" s="534"/>
      <c r="TKY209" s="534"/>
      <c r="TKZ209" s="534"/>
      <c r="TLA209" s="534"/>
      <c r="TLB209" s="534"/>
      <c r="TLC209" s="534"/>
      <c r="TLD209" s="534"/>
      <c r="TLE209" s="534"/>
      <c r="TLF209" s="534"/>
      <c r="TLG209" s="534"/>
      <c r="TLH209" s="534"/>
      <c r="TLI209" s="534"/>
      <c r="TLJ209" s="534"/>
      <c r="TLK209" s="534"/>
      <c r="TLL209" s="534"/>
      <c r="TLM209" s="534"/>
      <c r="TLN209" s="534"/>
      <c r="TLO209" s="534"/>
      <c r="TLP209" s="534"/>
      <c r="TLQ209" s="534"/>
      <c r="TLR209" s="534"/>
      <c r="TLS209" s="534"/>
      <c r="TLT209" s="534"/>
      <c r="TLU209" s="534"/>
      <c r="TLV209" s="534"/>
      <c r="TLW209" s="534"/>
      <c r="TLX209" s="534"/>
      <c r="TLY209" s="534"/>
      <c r="TLZ209" s="534"/>
      <c r="TMA209" s="534"/>
      <c r="TMB209" s="534"/>
      <c r="TMC209" s="534"/>
      <c r="TMD209" s="534"/>
      <c r="TME209" s="534"/>
      <c r="TMF209" s="534"/>
      <c r="TMG209" s="534"/>
      <c r="TMH209" s="534"/>
      <c r="TMI209" s="534"/>
      <c r="TMJ209" s="534"/>
      <c r="TMK209" s="534"/>
      <c r="TML209" s="534"/>
      <c r="TMM209" s="534"/>
      <c r="TMN209" s="534"/>
      <c r="TMO209" s="534"/>
      <c r="TMP209" s="534"/>
      <c r="TMQ209" s="534"/>
      <c r="TMR209" s="534"/>
      <c r="TMS209" s="534"/>
      <c r="TMT209" s="534"/>
      <c r="TMU209" s="534"/>
      <c r="TMV209" s="534"/>
      <c r="TMW209" s="534"/>
      <c r="TMX209" s="534"/>
      <c r="TMY209" s="534"/>
      <c r="TMZ209" s="534"/>
      <c r="TNA209" s="534"/>
      <c r="TNB209" s="534"/>
      <c r="TNC209" s="534"/>
      <c r="TND209" s="534"/>
      <c r="TNE209" s="534"/>
      <c r="TNF209" s="534"/>
      <c r="TNG209" s="534"/>
      <c r="TNH209" s="534"/>
      <c r="TNI209" s="534"/>
      <c r="TNJ209" s="534"/>
      <c r="TNK209" s="534"/>
      <c r="TNL209" s="534"/>
      <c r="TNM209" s="534"/>
      <c r="TNN209" s="534"/>
      <c r="TNO209" s="534"/>
      <c r="TNP209" s="534"/>
      <c r="TNQ209" s="534"/>
      <c r="TNR209" s="534"/>
      <c r="TNS209" s="534"/>
      <c r="TNT209" s="534"/>
      <c r="TNU209" s="534"/>
      <c r="TNV209" s="534"/>
      <c r="TNW209" s="534"/>
      <c r="TNX209" s="534"/>
      <c r="TNY209" s="534"/>
      <c r="TNZ209" s="534"/>
      <c r="TOA209" s="534"/>
      <c r="TOB209" s="534"/>
      <c r="TOC209" s="534"/>
      <c r="TOD209" s="534"/>
      <c r="TOE209" s="534"/>
      <c r="TOF209" s="534"/>
      <c r="TOG209" s="534"/>
      <c r="TOH209" s="534"/>
      <c r="TOI209" s="534"/>
      <c r="TOJ209" s="534"/>
      <c r="TOK209" s="534"/>
      <c r="TOL209" s="534"/>
      <c r="TOM209" s="534"/>
      <c r="TON209" s="534"/>
      <c r="TOO209" s="534"/>
      <c r="TOP209" s="534"/>
      <c r="TOQ209" s="534"/>
      <c r="TOR209" s="534"/>
      <c r="TOS209" s="534"/>
      <c r="TOT209" s="534"/>
      <c r="TOU209" s="534"/>
      <c r="TOV209" s="534"/>
      <c r="TOW209" s="534"/>
      <c r="TOX209" s="534"/>
      <c r="TOY209" s="534"/>
      <c r="TOZ209" s="534"/>
      <c r="TPA209" s="534"/>
      <c r="TPB209" s="534"/>
      <c r="TPC209" s="534"/>
      <c r="TPD209" s="534"/>
      <c r="TPE209" s="534"/>
      <c r="TPF209" s="534"/>
      <c r="TPG209" s="534"/>
      <c r="TPH209" s="534"/>
      <c r="TPI209" s="534"/>
      <c r="TPJ209" s="534"/>
      <c r="TPK209" s="534"/>
      <c r="TPL209" s="534"/>
      <c r="TPM209" s="534"/>
      <c r="TPN209" s="534"/>
      <c r="TPO209" s="534"/>
      <c r="TPP209" s="534"/>
      <c r="TPQ209" s="534"/>
      <c r="TPR209" s="534"/>
      <c r="TPS209" s="534"/>
      <c r="TPT209" s="534"/>
      <c r="TPU209" s="534"/>
      <c r="TPV209" s="534"/>
      <c r="TPW209" s="534"/>
      <c r="TPX209" s="534"/>
      <c r="TPY209" s="534"/>
      <c r="TPZ209" s="534"/>
      <c r="TQA209" s="534"/>
      <c r="TQB209" s="534"/>
      <c r="TQC209" s="534"/>
      <c r="TQD209" s="534"/>
      <c r="TQE209" s="534"/>
      <c r="TQF209" s="534"/>
      <c r="TQG209" s="534"/>
      <c r="TQH209" s="534"/>
      <c r="TQI209" s="534"/>
      <c r="TQJ209" s="534"/>
      <c r="TQK209" s="534"/>
      <c r="TQL209" s="534"/>
      <c r="TQM209" s="534"/>
      <c r="TQN209" s="534"/>
      <c r="TQO209" s="534"/>
      <c r="TQP209" s="534"/>
      <c r="TQQ209" s="534"/>
      <c r="TQR209" s="534"/>
      <c r="TQS209" s="534"/>
      <c r="TQT209" s="534"/>
      <c r="TQU209" s="534"/>
      <c r="TQV209" s="534"/>
      <c r="TQW209" s="534"/>
      <c r="TQX209" s="534"/>
      <c r="TQY209" s="534"/>
      <c r="TQZ209" s="534"/>
      <c r="TRA209" s="534"/>
      <c r="TRB209" s="534"/>
      <c r="TRC209" s="534"/>
      <c r="TRD209" s="534"/>
      <c r="TRE209" s="534"/>
      <c r="TRF209" s="534"/>
      <c r="TRG209" s="534"/>
      <c r="TRH209" s="534"/>
      <c r="TRI209" s="534"/>
      <c r="TRJ209" s="534"/>
      <c r="TRK209" s="534"/>
      <c r="TRL209" s="534"/>
      <c r="TRM209" s="534"/>
      <c r="TRN209" s="534"/>
      <c r="TRO209" s="534"/>
      <c r="TRP209" s="534"/>
      <c r="TRQ209" s="534"/>
      <c r="TRR209" s="534"/>
      <c r="TRS209" s="534"/>
      <c r="TRT209" s="534"/>
      <c r="TRU209" s="534"/>
      <c r="TRV209" s="534"/>
      <c r="TRW209" s="534"/>
      <c r="TRX209" s="534"/>
      <c r="TRY209" s="534"/>
      <c r="TRZ209" s="534"/>
      <c r="TSA209" s="534"/>
      <c r="TSB209" s="534"/>
      <c r="TSC209" s="534"/>
      <c r="TSD209" s="534"/>
      <c r="TSE209" s="534"/>
      <c r="TSF209" s="534"/>
      <c r="TSG209" s="534"/>
      <c r="TSH209" s="534"/>
      <c r="TSI209" s="534"/>
      <c r="TSJ209" s="534"/>
      <c r="TSK209" s="534"/>
      <c r="TSL209" s="534"/>
      <c r="TSM209" s="534"/>
      <c r="TSN209" s="534"/>
      <c r="TSO209" s="534"/>
      <c r="TSP209" s="534"/>
      <c r="TSQ209" s="534"/>
      <c r="TSR209" s="534"/>
      <c r="TSS209" s="534"/>
      <c r="TST209" s="534"/>
      <c r="TSU209" s="534"/>
      <c r="TSV209" s="534"/>
      <c r="TSW209" s="534"/>
      <c r="TSX209" s="534"/>
      <c r="TSY209" s="534"/>
      <c r="TSZ209" s="534"/>
      <c r="TTA209" s="534"/>
      <c r="TTB209" s="534"/>
      <c r="TTC209" s="534"/>
      <c r="TTD209" s="534"/>
      <c r="TTE209" s="534"/>
      <c r="TTF209" s="534"/>
      <c r="TTG209" s="534"/>
      <c r="TTH209" s="534"/>
      <c r="TTI209" s="534"/>
      <c r="TTJ209" s="534"/>
      <c r="TTK209" s="534"/>
      <c r="TTL209" s="534"/>
      <c r="TTM209" s="534"/>
      <c r="TTN209" s="534"/>
      <c r="TTO209" s="534"/>
      <c r="TTP209" s="534"/>
      <c r="TTQ209" s="534"/>
      <c r="TTR209" s="534"/>
      <c r="TTS209" s="534"/>
      <c r="TTT209" s="534"/>
      <c r="TTU209" s="534"/>
      <c r="TTV209" s="534"/>
      <c r="TTW209" s="534"/>
      <c r="TTX209" s="534"/>
      <c r="TTY209" s="534"/>
      <c r="TTZ209" s="534"/>
      <c r="TUA209" s="534"/>
      <c r="TUB209" s="534"/>
      <c r="TUC209" s="534"/>
      <c r="TUD209" s="534"/>
      <c r="TUE209" s="534"/>
      <c r="TUF209" s="534"/>
      <c r="TUG209" s="534"/>
      <c r="TUH209" s="534"/>
      <c r="TUI209" s="534"/>
      <c r="TUJ209" s="534"/>
      <c r="TUK209" s="534"/>
      <c r="TUL209" s="534"/>
      <c r="TUM209" s="534"/>
      <c r="TUN209" s="534"/>
      <c r="TUO209" s="534"/>
      <c r="TUP209" s="534"/>
      <c r="TUQ209" s="534"/>
      <c r="TUR209" s="534"/>
      <c r="TUS209" s="534"/>
      <c r="TUT209" s="534"/>
      <c r="TUU209" s="534"/>
      <c r="TUV209" s="534"/>
      <c r="TUW209" s="534"/>
      <c r="TUX209" s="534"/>
      <c r="TUY209" s="534"/>
      <c r="TUZ209" s="534"/>
      <c r="TVA209" s="534"/>
      <c r="TVB209" s="534"/>
      <c r="TVC209" s="534"/>
      <c r="TVD209" s="534"/>
      <c r="TVE209" s="534"/>
      <c r="TVF209" s="534"/>
      <c r="TVG209" s="534"/>
      <c r="TVH209" s="534"/>
      <c r="TVI209" s="534"/>
      <c r="TVJ209" s="534"/>
      <c r="TVK209" s="534"/>
      <c r="TVL209" s="534"/>
      <c r="TVM209" s="534"/>
      <c r="TVN209" s="534"/>
      <c r="TVO209" s="534"/>
      <c r="TVP209" s="534"/>
      <c r="TVQ209" s="534"/>
      <c r="TVR209" s="534"/>
      <c r="TVS209" s="534"/>
      <c r="TVT209" s="534"/>
      <c r="TVU209" s="534"/>
      <c r="TVV209" s="534"/>
      <c r="TVW209" s="534"/>
      <c r="TVX209" s="534"/>
      <c r="TVY209" s="534"/>
      <c r="TVZ209" s="534"/>
      <c r="TWA209" s="534"/>
      <c r="TWB209" s="534"/>
      <c r="TWC209" s="534"/>
      <c r="TWD209" s="534"/>
      <c r="TWE209" s="534"/>
      <c r="TWF209" s="534"/>
      <c r="TWG209" s="534"/>
      <c r="TWH209" s="534"/>
      <c r="TWI209" s="534"/>
      <c r="TWJ209" s="534"/>
      <c r="TWK209" s="534"/>
      <c r="TWL209" s="534"/>
      <c r="TWM209" s="534"/>
      <c r="TWN209" s="534"/>
      <c r="TWO209" s="534"/>
      <c r="TWP209" s="534"/>
      <c r="TWQ209" s="534"/>
      <c r="TWR209" s="534"/>
      <c r="TWS209" s="534"/>
      <c r="TWT209" s="534"/>
      <c r="TWU209" s="534"/>
      <c r="TWV209" s="534"/>
      <c r="TWW209" s="534"/>
      <c r="TWX209" s="534"/>
      <c r="TWY209" s="534"/>
      <c r="TWZ209" s="534"/>
      <c r="TXA209" s="534"/>
      <c r="TXB209" s="534"/>
      <c r="TXC209" s="534"/>
      <c r="TXD209" s="534"/>
      <c r="TXE209" s="534"/>
      <c r="TXF209" s="534"/>
      <c r="TXG209" s="534"/>
      <c r="TXH209" s="534"/>
      <c r="TXI209" s="534"/>
      <c r="TXJ209" s="534"/>
      <c r="TXK209" s="534"/>
      <c r="TXL209" s="534"/>
      <c r="TXM209" s="534"/>
      <c r="TXN209" s="534"/>
      <c r="TXO209" s="534"/>
      <c r="TXP209" s="534"/>
      <c r="TXQ209" s="534"/>
      <c r="TXR209" s="534"/>
      <c r="TXS209" s="534"/>
      <c r="TXT209" s="534"/>
      <c r="TXU209" s="534"/>
      <c r="TXV209" s="534"/>
      <c r="TXW209" s="534"/>
      <c r="TXX209" s="534"/>
      <c r="TXY209" s="534"/>
      <c r="TXZ209" s="534"/>
      <c r="TYA209" s="534"/>
      <c r="TYB209" s="534"/>
      <c r="TYC209" s="534"/>
      <c r="TYD209" s="534"/>
      <c r="TYE209" s="534"/>
      <c r="TYF209" s="534"/>
      <c r="TYG209" s="534"/>
      <c r="TYH209" s="534"/>
      <c r="TYI209" s="534"/>
      <c r="TYJ209" s="534"/>
      <c r="TYK209" s="534"/>
      <c r="TYL209" s="534"/>
      <c r="TYM209" s="534"/>
      <c r="TYN209" s="534"/>
      <c r="TYO209" s="534"/>
      <c r="TYP209" s="534"/>
      <c r="TYQ209" s="534"/>
      <c r="TYR209" s="534"/>
      <c r="TYS209" s="534"/>
      <c r="TYT209" s="534"/>
      <c r="TYU209" s="534"/>
      <c r="TYV209" s="534"/>
      <c r="TYW209" s="534"/>
      <c r="TYX209" s="534"/>
      <c r="TYY209" s="534"/>
      <c r="TYZ209" s="534"/>
      <c r="TZA209" s="534"/>
      <c r="TZB209" s="534"/>
      <c r="TZC209" s="534"/>
      <c r="TZD209" s="534"/>
      <c r="TZE209" s="534"/>
      <c r="TZF209" s="534"/>
      <c r="TZG209" s="534"/>
      <c r="TZH209" s="534"/>
      <c r="TZI209" s="534"/>
      <c r="TZJ209" s="534"/>
      <c r="TZK209" s="534"/>
      <c r="TZL209" s="534"/>
      <c r="TZM209" s="534"/>
      <c r="TZN209" s="534"/>
      <c r="TZO209" s="534"/>
      <c r="TZP209" s="534"/>
      <c r="TZQ209" s="534"/>
      <c r="TZR209" s="534"/>
      <c r="TZS209" s="534"/>
      <c r="TZT209" s="534"/>
      <c r="TZU209" s="534"/>
      <c r="TZV209" s="534"/>
      <c r="TZW209" s="534"/>
      <c r="TZX209" s="534"/>
      <c r="TZY209" s="534"/>
      <c r="TZZ209" s="534"/>
      <c r="UAA209" s="534"/>
      <c r="UAB209" s="534"/>
      <c r="UAC209" s="534"/>
      <c r="UAD209" s="534"/>
      <c r="UAE209" s="534"/>
      <c r="UAF209" s="534"/>
      <c r="UAG209" s="534"/>
      <c r="UAH209" s="534"/>
      <c r="UAI209" s="534"/>
      <c r="UAJ209" s="534"/>
      <c r="UAK209" s="534"/>
      <c r="UAL209" s="534"/>
      <c r="UAM209" s="534"/>
      <c r="UAN209" s="534"/>
      <c r="UAO209" s="534"/>
      <c r="UAP209" s="534"/>
      <c r="UAQ209" s="534"/>
      <c r="UAR209" s="534"/>
      <c r="UAS209" s="534"/>
      <c r="UAT209" s="534"/>
      <c r="UAU209" s="534"/>
      <c r="UAV209" s="534"/>
      <c r="UAW209" s="534"/>
      <c r="UAX209" s="534"/>
      <c r="UAY209" s="534"/>
      <c r="UAZ209" s="534"/>
      <c r="UBA209" s="534"/>
      <c r="UBB209" s="534"/>
      <c r="UBC209" s="534"/>
      <c r="UBD209" s="534"/>
      <c r="UBE209" s="534"/>
      <c r="UBF209" s="534"/>
      <c r="UBG209" s="534"/>
      <c r="UBH209" s="534"/>
      <c r="UBI209" s="534"/>
      <c r="UBJ209" s="534"/>
      <c r="UBK209" s="534"/>
      <c r="UBL209" s="534"/>
      <c r="UBM209" s="534"/>
      <c r="UBN209" s="534"/>
      <c r="UBO209" s="534"/>
      <c r="UBP209" s="534"/>
      <c r="UBQ209" s="534"/>
      <c r="UBR209" s="534"/>
      <c r="UBS209" s="534"/>
      <c r="UBT209" s="534"/>
      <c r="UBU209" s="534"/>
      <c r="UBV209" s="534"/>
      <c r="UBW209" s="534"/>
      <c r="UBX209" s="534"/>
      <c r="UBY209" s="534"/>
      <c r="UBZ209" s="534"/>
      <c r="UCA209" s="534"/>
      <c r="UCB209" s="534"/>
      <c r="UCC209" s="534"/>
      <c r="UCD209" s="534"/>
      <c r="UCE209" s="534"/>
      <c r="UCF209" s="534"/>
      <c r="UCG209" s="534"/>
      <c r="UCH209" s="534"/>
      <c r="UCI209" s="534"/>
      <c r="UCJ209" s="534"/>
      <c r="UCK209" s="534"/>
      <c r="UCL209" s="534"/>
      <c r="UCM209" s="534"/>
      <c r="UCN209" s="534"/>
      <c r="UCO209" s="534"/>
      <c r="UCP209" s="534"/>
      <c r="UCQ209" s="534"/>
      <c r="UCR209" s="534"/>
      <c r="UCS209" s="534"/>
      <c r="UCT209" s="534"/>
      <c r="UCU209" s="534"/>
      <c r="UCV209" s="534"/>
      <c r="UCW209" s="534"/>
      <c r="UCX209" s="534"/>
      <c r="UCY209" s="534"/>
      <c r="UCZ209" s="534"/>
      <c r="UDA209" s="534"/>
      <c r="UDB209" s="534"/>
      <c r="UDC209" s="534"/>
      <c r="UDD209" s="534"/>
      <c r="UDE209" s="534"/>
      <c r="UDF209" s="534"/>
      <c r="UDG209" s="534"/>
      <c r="UDH209" s="534"/>
      <c r="UDI209" s="534"/>
      <c r="UDJ209" s="534"/>
      <c r="UDK209" s="534"/>
      <c r="UDL209" s="534"/>
      <c r="UDM209" s="534"/>
      <c r="UDN209" s="534"/>
      <c r="UDO209" s="534"/>
      <c r="UDP209" s="534"/>
      <c r="UDQ209" s="534"/>
      <c r="UDR209" s="534"/>
      <c r="UDS209" s="534"/>
      <c r="UDT209" s="534"/>
      <c r="UDU209" s="534"/>
      <c r="UDV209" s="534"/>
      <c r="UDW209" s="534"/>
      <c r="UDX209" s="534"/>
      <c r="UDY209" s="534"/>
      <c r="UDZ209" s="534"/>
      <c r="UEA209" s="534"/>
      <c r="UEB209" s="534"/>
      <c r="UEC209" s="534"/>
      <c r="UED209" s="534"/>
      <c r="UEE209" s="534"/>
      <c r="UEF209" s="534"/>
      <c r="UEG209" s="534"/>
      <c r="UEH209" s="534"/>
      <c r="UEI209" s="534"/>
      <c r="UEJ209" s="534"/>
      <c r="UEK209" s="534"/>
      <c r="UEL209" s="534"/>
      <c r="UEM209" s="534"/>
      <c r="UEN209" s="534"/>
      <c r="UEO209" s="534"/>
      <c r="UEP209" s="534"/>
      <c r="UEQ209" s="534"/>
      <c r="UER209" s="534"/>
      <c r="UES209" s="534"/>
      <c r="UET209" s="534"/>
      <c r="UEU209" s="534"/>
      <c r="UEV209" s="534"/>
      <c r="UEW209" s="534"/>
      <c r="UEX209" s="534"/>
      <c r="UEY209" s="534"/>
      <c r="UEZ209" s="534"/>
      <c r="UFA209" s="534"/>
      <c r="UFB209" s="534"/>
      <c r="UFC209" s="534"/>
      <c r="UFD209" s="534"/>
      <c r="UFE209" s="534"/>
      <c r="UFF209" s="534"/>
      <c r="UFG209" s="534"/>
      <c r="UFH209" s="534"/>
      <c r="UFI209" s="534"/>
      <c r="UFJ209" s="534"/>
      <c r="UFK209" s="534"/>
      <c r="UFL209" s="534"/>
      <c r="UFM209" s="534"/>
      <c r="UFN209" s="534"/>
      <c r="UFO209" s="534"/>
      <c r="UFP209" s="534"/>
      <c r="UFQ209" s="534"/>
      <c r="UFR209" s="534"/>
      <c r="UFS209" s="534"/>
      <c r="UFT209" s="534"/>
      <c r="UFU209" s="534"/>
      <c r="UFV209" s="534"/>
      <c r="UFW209" s="534"/>
      <c r="UFX209" s="534"/>
      <c r="UFY209" s="534"/>
      <c r="UFZ209" s="534"/>
      <c r="UGA209" s="534"/>
      <c r="UGB209" s="534"/>
      <c r="UGC209" s="534"/>
      <c r="UGD209" s="534"/>
      <c r="UGE209" s="534"/>
      <c r="UGF209" s="534"/>
      <c r="UGG209" s="534"/>
      <c r="UGH209" s="534"/>
      <c r="UGI209" s="534"/>
      <c r="UGJ209" s="534"/>
      <c r="UGK209" s="534"/>
      <c r="UGL209" s="534"/>
      <c r="UGM209" s="534"/>
      <c r="UGN209" s="534"/>
      <c r="UGO209" s="534"/>
      <c r="UGP209" s="534"/>
      <c r="UGQ209" s="534"/>
      <c r="UGR209" s="534"/>
      <c r="UGS209" s="534"/>
      <c r="UGT209" s="534"/>
      <c r="UGU209" s="534"/>
      <c r="UGV209" s="534"/>
      <c r="UGW209" s="534"/>
      <c r="UGX209" s="534"/>
      <c r="UGY209" s="534"/>
      <c r="UGZ209" s="534"/>
      <c r="UHA209" s="534"/>
      <c r="UHB209" s="534"/>
      <c r="UHC209" s="534"/>
      <c r="UHD209" s="534"/>
      <c r="UHE209" s="534"/>
      <c r="UHF209" s="534"/>
      <c r="UHG209" s="534"/>
      <c r="UHH209" s="534"/>
      <c r="UHI209" s="534"/>
      <c r="UHJ209" s="534"/>
      <c r="UHK209" s="534"/>
      <c r="UHL209" s="534"/>
      <c r="UHM209" s="534"/>
      <c r="UHN209" s="534"/>
      <c r="UHO209" s="534"/>
      <c r="UHP209" s="534"/>
      <c r="UHQ209" s="534"/>
      <c r="UHR209" s="534"/>
      <c r="UHS209" s="534"/>
      <c r="UHT209" s="534"/>
      <c r="UHU209" s="534"/>
      <c r="UHV209" s="534"/>
      <c r="UHW209" s="534"/>
      <c r="UHX209" s="534"/>
      <c r="UHY209" s="534"/>
      <c r="UHZ209" s="534"/>
      <c r="UIA209" s="534"/>
      <c r="UIB209" s="534"/>
      <c r="UIC209" s="534"/>
      <c r="UID209" s="534"/>
      <c r="UIE209" s="534"/>
      <c r="UIF209" s="534"/>
      <c r="UIG209" s="534"/>
      <c r="UIH209" s="534"/>
      <c r="UII209" s="534"/>
      <c r="UIJ209" s="534"/>
      <c r="UIK209" s="534"/>
      <c r="UIL209" s="534"/>
      <c r="UIM209" s="534"/>
      <c r="UIN209" s="534"/>
      <c r="UIO209" s="534"/>
      <c r="UIP209" s="534"/>
      <c r="UIQ209" s="534"/>
      <c r="UIR209" s="534"/>
      <c r="UIS209" s="534"/>
      <c r="UIT209" s="534"/>
      <c r="UIU209" s="534"/>
      <c r="UIV209" s="534"/>
      <c r="UIW209" s="534"/>
      <c r="UIX209" s="534"/>
      <c r="UIY209" s="534"/>
      <c r="UIZ209" s="534"/>
      <c r="UJA209" s="534"/>
      <c r="UJB209" s="534"/>
      <c r="UJC209" s="534"/>
      <c r="UJD209" s="534"/>
      <c r="UJE209" s="534"/>
      <c r="UJF209" s="534"/>
      <c r="UJG209" s="534"/>
      <c r="UJH209" s="534"/>
      <c r="UJI209" s="534"/>
      <c r="UJJ209" s="534"/>
      <c r="UJK209" s="534"/>
      <c r="UJL209" s="534"/>
      <c r="UJM209" s="534"/>
      <c r="UJN209" s="534"/>
      <c r="UJO209" s="534"/>
      <c r="UJP209" s="534"/>
      <c r="UJQ209" s="534"/>
      <c r="UJR209" s="534"/>
      <c r="UJS209" s="534"/>
      <c r="UJT209" s="534"/>
      <c r="UJU209" s="534"/>
      <c r="UJV209" s="534"/>
      <c r="UJW209" s="534"/>
      <c r="UJX209" s="534"/>
      <c r="UJY209" s="534"/>
      <c r="UJZ209" s="534"/>
      <c r="UKA209" s="534"/>
      <c r="UKB209" s="534"/>
      <c r="UKC209" s="534"/>
      <c r="UKD209" s="534"/>
      <c r="UKE209" s="534"/>
      <c r="UKF209" s="534"/>
      <c r="UKG209" s="534"/>
      <c r="UKH209" s="534"/>
      <c r="UKI209" s="534"/>
      <c r="UKJ209" s="534"/>
      <c r="UKK209" s="534"/>
      <c r="UKL209" s="534"/>
      <c r="UKM209" s="534"/>
      <c r="UKN209" s="534"/>
      <c r="UKO209" s="534"/>
      <c r="UKP209" s="534"/>
      <c r="UKQ209" s="534"/>
      <c r="UKR209" s="534"/>
      <c r="UKS209" s="534"/>
      <c r="UKT209" s="534"/>
      <c r="UKU209" s="534"/>
      <c r="UKV209" s="534"/>
      <c r="UKW209" s="534"/>
      <c r="UKX209" s="534"/>
      <c r="UKY209" s="534"/>
      <c r="UKZ209" s="534"/>
      <c r="ULA209" s="534"/>
      <c r="ULB209" s="534"/>
      <c r="ULC209" s="534"/>
      <c r="ULD209" s="534"/>
      <c r="ULE209" s="534"/>
      <c r="ULF209" s="534"/>
      <c r="ULG209" s="534"/>
      <c r="ULH209" s="534"/>
      <c r="ULI209" s="534"/>
      <c r="ULJ209" s="534"/>
      <c r="ULK209" s="534"/>
      <c r="ULL209" s="534"/>
      <c r="ULM209" s="534"/>
      <c r="ULN209" s="534"/>
      <c r="ULO209" s="534"/>
      <c r="ULP209" s="534"/>
      <c r="ULQ209" s="534"/>
      <c r="ULR209" s="534"/>
      <c r="ULS209" s="534"/>
      <c r="ULT209" s="534"/>
      <c r="ULU209" s="534"/>
      <c r="ULV209" s="534"/>
      <c r="ULW209" s="534"/>
      <c r="ULX209" s="534"/>
      <c r="ULY209" s="534"/>
      <c r="ULZ209" s="534"/>
      <c r="UMA209" s="534"/>
      <c r="UMB209" s="534"/>
      <c r="UMC209" s="534"/>
      <c r="UMD209" s="534"/>
      <c r="UME209" s="534"/>
      <c r="UMF209" s="534"/>
      <c r="UMG209" s="534"/>
      <c r="UMH209" s="534"/>
      <c r="UMI209" s="534"/>
      <c r="UMJ209" s="534"/>
      <c r="UMK209" s="534"/>
      <c r="UML209" s="534"/>
      <c r="UMM209" s="534"/>
      <c r="UMN209" s="534"/>
      <c r="UMO209" s="534"/>
      <c r="UMP209" s="534"/>
      <c r="UMQ209" s="534"/>
      <c r="UMR209" s="534"/>
      <c r="UMS209" s="534"/>
      <c r="UMT209" s="534"/>
      <c r="UMU209" s="534"/>
      <c r="UMV209" s="534"/>
      <c r="UMW209" s="534"/>
      <c r="UMX209" s="534"/>
      <c r="UMY209" s="534"/>
      <c r="UMZ209" s="534"/>
      <c r="UNA209" s="534"/>
      <c r="UNB209" s="534"/>
      <c r="UNC209" s="534"/>
      <c r="UND209" s="534"/>
      <c r="UNE209" s="534"/>
      <c r="UNF209" s="534"/>
      <c r="UNG209" s="534"/>
      <c r="UNH209" s="534"/>
      <c r="UNI209" s="534"/>
      <c r="UNJ209" s="534"/>
      <c r="UNK209" s="534"/>
      <c r="UNL209" s="534"/>
      <c r="UNM209" s="534"/>
      <c r="UNN209" s="534"/>
      <c r="UNO209" s="534"/>
      <c r="UNP209" s="534"/>
      <c r="UNQ209" s="534"/>
      <c r="UNR209" s="534"/>
      <c r="UNS209" s="534"/>
      <c r="UNT209" s="534"/>
      <c r="UNU209" s="534"/>
      <c r="UNV209" s="534"/>
      <c r="UNW209" s="534"/>
      <c r="UNX209" s="534"/>
      <c r="UNY209" s="534"/>
      <c r="UNZ209" s="534"/>
      <c r="UOA209" s="534"/>
      <c r="UOB209" s="534"/>
      <c r="UOC209" s="534"/>
      <c r="UOD209" s="534"/>
      <c r="UOE209" s="534"/>
      <c r="UOF209" s="534"/>
      <c r="UOG209" s="534"/>
      <c r="UOH209" s="534"/>
      <c r="UOI209" s="534"/>
      <c r="UOJ209" s="534"/>
      <c r="UOK209" s="534"/>
      <c r="UOL209" s="534"/>
      <c r="UOM209" s="534"/>
      <c r="UON209" s="534"/>
      <c r="UOO209" s="534"/>
      <c r="UOP209" s="534"/>
      <c r="UOQ209" s="534"/>
      <c r="UOR209" s="534"/>
      <c r="UOS209" s="534"/>
      <c r="UOT209" s="534"/>
      <c r="UOU209" s="534"/>
      <c r="UOV209" s="534"/>
      <c r="UOW209" s="534"/>
      <c r="UOX209" s="534"/>
      <c r="UOY209" s="534"/>
      <c r="UOZ209" s="534"/>
      <c r="UPA209" s="534"/>
      <c r="UPB209" s="534"/>
      <c r="UPC209" s="534"/>
      <c r="UPD209" s="534"/>
      <c r="UPE209" s="534"/>
      <c r="UPF209" s="534"/>
      <c r="UPG209" s="534"/>
      <c r="UPH209" s="534"/>
      <c r="UPI209" s="534"/>
      <c r="UPJ209" s="534"/>
      <c r="UPK209" s="534"/>
      <c r="UPL209" s="534"/>
      <c r="UPM209" s="534"/>
      <c r="UPN209" s="534"/>
      <c r="UPO209" s="534"/>
      <c r="UPP209" s="534"/>
      <c r="UPQ209" s="534"/>
      <c r="UPR209" s="534"/>
      <c r="UPS209" s="534"/>
      <c r="UPT209" s="534"/>
      <c r="UPU209" s="534"/>
      <c r="UPV209" s="534"/>
      <c r="UPW209" s="534"/>
      <c r="UPX209" s="534"/>
      <c r="UPY209" s="534"/>
      <c r="UPZ209" s="534"/>
      <c r="UQA209" s="534"/>
      <c r="UQB209" s="534"/>
      <c r="UQC209" s="534"/>
      <c r="UQD209" s="534"/>
      <c r="UQE209" s="534"/>
      <c r="UQF209" s="534"/>
      <c r="UQG209" s="534"/>
      <c r="UQH209" s="534"/>
      <c r="UQI209" s="534"/>
      <c r="UQJ209" s="534"/>
      <c r="UQK209" s="534"/>
      <c r="UQL209" s="534"/>
      <c r="UQM209" s="534"/>
      <c r="UQN209" s="534"/>
      <c r="UQO209" s="534"/>
      <c r="UQP209" s="534"/>
      <c r="UQQ209" s="534"/>
      <c r="UQR209" s="534"/>
      <c r="UQS209" s="534"/>
      <c r="UQT209" s="534"/>
      <c r="UQU209" s="534"/>
      <c r="UQV209" s="534"/>
      <c r="UQW209" s="534"/>
      <c r="UQX209" s="534"/>
      <c r="UQY209" s="534"/>
      <c r="UQZ209" s="534"/>
      <c r="URA209" s="534"/>
      <c r="URB209" s="534"/>
      <c r="URC209" s="534"/>
      <c r="URD209" s="534"/>
      <c r="URE209" s="534"/>
      <c r="URF209" s="534"/>
      <c r="URG209" s="534"/>
      <c r="URH209" s="534"/>
      <c r="URI209" s="534"/>
      <c r="URJ209" s="534"/>
      <c r="URK209" s="534"/>
      <c r="URL209" s="534"/>
      <c r="URM209" s="534"/>
      <c r="URN209" s="534"/>
      <c r="URO209" s="534"/>
      <c r="URP209" s="534"/>
      <c r="URQ209" s="534"/>
      <c r="URR209" s="534"/>
      <c r="URS209" s="534"/>
      <c r="URT209" s="534"/>
      <c r="URU209" s="534"/>
      <c r="URV209" s="534"/>
      <c r="URW209" s="534"/>
      <c r="URX209" s="534"/>
      <c r="URY209" s="534"/>
      <c r="URZ209" s="534"/>
      <c r="USA209" s="534"/>
      <c r="USB209" s="534"/>
      <c r="USC209" s="534"/>
      <c r="USD209" s="534"/>
      <c r="USE209" s="534"/>
      <c r="USF209" s="534"/>
      <c r="USG209" s="534"/>
      <c r="USH209" s="534"/>
      <c r="USI209" s="534"/>
      <c r="USJ209" s="534"/>
      <c r="USK209" s="534"/>
      <c r="USL209" s="534"/>
      <c r="USM209" s="534"/>
      <c r="USN209" s="534"/>
      <c r="USO209" s="534"/>
      <c r="USP209" s="534"/>
      <c r="USQ209" s="534"/>
      <c r="USR209" s="534"/>
      <c r="USS209" s="534"/>
      <c r="UST209" s="534"/>
      <c r="USU209" s="534"/>
      <c r="USV209" s="534"/>
      <c r="USW209" s="534"/>
      <c r="USX209" s="534"/>
      <c r="USY209" s="534"/>
      <c r="USZ209" s="534"/>
      <c r="UTA209" s="534"/>
      <c r="UTB209" s="534"/>
      <c r="UTC209" s="534"/>
      <c r="UTD209" s="534"/>
      <c r="UTE209" s="534"/>
      <c r="UTF209" s="534"/>
      <c r="UTG209" s="534"/>
      <c r="UTH209" s="534"/>
      <c r="UTI209" s="534"/>
      <c r="UTJ209" s="534"/>
      <c r="UTK209" s="534"/>
      <c r="UTL209" s="534"/>
      <c r="UTM209" s="534"/>
      <c r="UTN209" s="534"/>
      <c r="UTO209" s="534"/>
      <c r="UTP209" s="534"/>
      <c r="UTQ209" s="534"/>
      <c r="UTR209" s="534"/>
      <c r="UTS209" s="534"/>
      <c r="UTT209" s="534"/>
      <c r="UTU209" s="534"/>
      <c r="UTV209" s="534"/>
      <c r="UTW209" s="534"/>
      <c r="UTX209" s="534"/>
      <c r="UTY209" s="534"/>
      <c r="UTZ209" s="534"/>
      <c r="UUA209" s="534"/>
      <c r="UUB209" s="534"/>
      <c r="UUC209" s="534"/>
      <c r="UUD209" s="534"/>
      <c r="UUE209" s="534"/>
      <c r="UUF209" s="534"/>
      <c r="UUG209" s="534"/>
      <c r="UUH209" s="534"/>
      <c r="UUI209" s="534"/>
      <c r="UUJ209" s="534"/>
      <c r="UUK209" s="534"/>
      <c r="UUL209" s="534"/>
      <c r="UUM209" s="534"/>
      <c r="UUN209" s="534"/>
      <c r="UUO209" s="534"/>
      <c r="UUP209" s="534"/>
      <c r="UUQ209" s="534"/>
      <c r="UUR209" s="534"/>
      <c r="UUS209" s="534"/>
      <c r="UUT209" s="534"/>
      <c r="UUU209" s="534"/>
      <c r="UUV209" s="534"/>
      <c r="UUW209" s="534"/>
      <c r="UUX209" s="534"/>
      <c r="UUY209" s="534"/>
      <c r="UUZ209" s="534"/>
      <c r="UVA209" s="534"/>
      <c r="UVB209" s="534"/>
      <c r="UVC209" s="534"/>
      <c r="UVD209" s="534"/>
      <c r="UVE209" s="534"/>
      <c r="UVF209" s="534"/>
      <c r="UVG209" s="534"/>
      <c r="UVH209" s="534"/>
      <c r="UVI209" s="534"/>
      <c r="UVJ209" s="534"/>
      <c r="UVK209" s="534"/>
      <c r="UVL209" s="534"/>
      <c r="UVM209" s="534"/>
      <c r="UVN209" s="534"/>
      <c r="UVO209" s="534"/>
      <c r="UVP209" s="534"/>
      <c r="UVQ209" s="534"/>
      <c r="UVR209" s="534"/>
      <c r="UVS209" s="534"/>
      <c r="UVT209" s="534"/>
      <c r="UVU209" s="534"/>
      <c r="UVV209" s="534"/>
      <c r="UVW209" s="534"/>
      <c r="UVX209" s="534"/>
      <c r="UVY209" s="534"/>
      <c r="UVZ209" s="534"/>
      <c r="UWA209" s="534"/>
      <c r="UWB209" s="534"/>
      <c r="UWC209" s="534"/>
      <c r="UWD209" s="534"/>
      <c r="UWE209" s="534"/>
      <c r="UWF209" s="534"/>
      <c r="UWG209" s="534"/>
      <c r="UWH209" s="534"/>
      <c r="UWI209" s="534"/>
      <c r="UWJ209" s="534"/>
      <c r="UWK209" s="534"/>
      <c r="UWL209" s="534"/>
      <c r="UWM209" s="534"/>
      <c r="UWN209" s="534"/>
      <c r="UWO209" s="534"/>
      <c r="UWP209" s="534"/>
      <c r="UWQ209" s="534"/>
      <c r="UWR209" s="534"/>
      <c r="UWS209" s="534"/>
      <c r="UWT209" s="534"/>
      <c r="UWU209" s="534"/>
      <c r="UWV209" s="534"/>
      <c r="UWW209" s="534"/>
      <c r="UWX209" s="534"/>
      <c r="UWY209" s="534"/>
      <c r="UWZ209" s="534"/>
      <c r="UXA209" s="534"/>
      <c r="UXB209" s="534"/>
      <c r="UXC209" s="534"/>
      <c r="UXD209" s="534"/>
      <c r="UXE209" s="534"/>
      <c r="UXF209" s="534"/>
      <c r="UXG209" s="534"/>
      <c r="UXH209" s="534"/>
      <c r="UXI209" s="534"/>
      <c r="UXJ209" s="534"/>
      <c r="UXK209" s="534"/>
      <c r="UXL209" s="534"/>
      <c r="UXM209" s="534"/>
      <c r="UXN209" s="534"/>
      <c r="UXO209" s="534"/>
      <c r="UXP209" s="534"/>
      <c r="UXQ209" s="534"/>
      <c r="UXR209" s="534"/>
      <c r="UXS209" s="534"/>
      <c r="UXT209" s="534"/>
      <c r="UXU209" s="534"/>
      <c r="UXV209" s="534"/>
      <c r="UXW209" s="534"/>
      <c r="UXX209" s="534"/>
      <c r="UXY209" s="534"/>
      <c r="UXZ209" s="534"/>
      <c r="UYA209" s="534"/>
      <c r="UYB209" s="534"/>
      <c r="UYC209" s="534"/>
      <c r="UYD209" s="534"/>
      <c r="UYE209" s="534"/>
      <c r="UYF209" s="534"/>
      <c r="UYG209" s="534"/>
      <c r="UYH209" s="534"/>
      <c r="UYI209" s="534"/>
      <c r="UYJ209" s="534"/>
      <c r="UYK209" s="534"/>
      <c r="UYL209" s="534"/>
      <c r="UYM209" s="534"/>
      <c r="UYN209" s="534"/>
      <c r="UYO209" s="534"/>
      <c r="UYP209" s="534"/>
      <c r="UYQ209" s="534"/>
      <c r="UYR209" s="534"/>
      <c r="UYS209" s="534"/>
      <c r="UYT209" s="534"/>
      <c r="UYU209" s="534"/>
      <c r="UYV209" s="534"/>
      <c r="UYW209" s="534"/>
      <c r="UYX209" s="534"/>
      <c r="UYY209" s="534"/>
      <c r="UYZ209" s="534"/>
      <c r="UZA209" s="534"/>
      <c r="UZB209" s="534"/>
      <c r="UZC209" s="534"/>
      <c r="UZD209" s="534"/>
      <c r="UZE209" s="534"/>
      <c r="UZF209" s="534"/>
      <c r="UZG209" s="534"/>
      <c r="UZH209" s="534"/>
      <c r="UZI209" s="534"/>
      <c r="UZJ209" s="534"/>
      <c r="UZK209" s="534"/>
      <c r="UZL209" s="534"/>
      <c r="UZM209" s="534"/>
      <c r="UZN209" s="534"/>
      <c r="UZO209" s="534"/>
      <c r="UZP209" s="534"/>
      <c r="UZQ209" s="534"/>
      <c r="UZR209" s="534"/>
      <c r="UZS209" s="534"/>
      <c r="UZT209" s="534"/>
      <c r="UZU209" s="534"/>
      <c r="UZV209" s="534"/>
      <c r="UZW209" s="534"/>
      <c r="UZX209" s="534"/>
      <c r="UZY209" s="534"/>
      <c r="UZZ209" s="534"/>
      <c r="VAA209" s="534"/>
      <c r="VAB209" s="534"/>
      <c r="VAC209" s="534"/>
      <c r="VAD209" s="534"/>
      <c r="VAE209" s="534"/>
      <c r="VAF209" s="534"/>
      <c r="VAG209" s="534"/>
      <c r="VAH209" s="534"/>
      <c r="VAI209" s="534"/>
      <c r="VAJ209" s="534"/>
      <c r="VAK209" s="534"/>
      <c r="VAL209" s="534"/>
      <c r="VAM209" s="534"/>
      <c r="VAN209" s="534"/>
      <c r="VAO209" s="534"/>
      <c r="VAP209" s="534"/>
      <c r="VAQ209" s="534"/>
      <c r="VAR209" s="534"/>
      <c r="VAS209" s="534"/>
      <c r="VAT209" s="534"/>
      <c r="VAU209" s="534"/>
      <c r="VAV209" s="534"/>
      <c r="VAW209" s="534"/>
      <c r="VAX209" s="534"/>
      <c r="VAY209" s="534"/>
      <c r="VAZ209" s="534"/>
      <c r="VBA209" s="534"/>
      <c r="VBB209" s="534"/>
      <c r="VBC209" s="534"/>
      <c r="VBD209" s="534"/>
      <c r="VBE209" s="534"/>
      <c r="VBF209" s="534"/>
      <c r="VBG209" s="534"/>
      <c r="VBH209" s="534"/>
      <c r="VBI209" s="534"/>
      <c r="VBJ209" s="534"/>
      <c r="VBK209" s="534"/>
      <c r="VBL209" s="534"/>
      <c r="VBM209" s="534"/>
      <c r="VBN209" s="534"/>
      <c r="VBO209" s="534"/>
      <c r="VBP209" s="534"/>
      <c r="VBQ209" s="534"/>
      <c r="VBR209" s="534"/>
      <c r="VBS209" s="534"/>
      <c r="VBT209" s="534"/>
      <c r="VBU209" s="534"/>
      <c r="VBV209" s="534"/>
      <c r="VBW209" s="534"/>
      <c r="VBX209" s="534"/>
      <c r="VBY209" s="534"/>
      <c r="VBZ209" s="534"/>
      <c r="VCA209" s="534"/>
      <c r="VCB209" s="534"/>
      <c r="VCC209" s="534"/>
      <c r="VCD209" s="534"/>
      <c r="VCE209" s="534"/>
      <c r="VCF209" s="534"/>
      <c r="VCG209" s="534"/>
      <c r="VCH209" s="534"/>
      <c r="VCI209" s="534"/>
      <c r="VCJ209" s="534"/>
      <c r="VCK209" s="534"/>
      <c r="VCL209" s="534"/>
      <c r="VCM209" s="534"/>
      <c r="VCN209" s="534"/>
      <c r="VCO209" s="534"/>
      <c r="VCP209" s="534"/>
      <c r="VCQ209" s="534"/>
      <c r="VCR209" s="534"/>
      <c r="VCS209" s="534"/>
      <c r="VCT209" s="534"/>
      <c r="VCU209" s="534"/>
      <c r="VCV209" s="534"/>
      <c r="VCW209" s="534"/>
      <c r="VCX209" s="534"/>
      <c r="VCY209" s="534"/>
      <c r="VCZ209" s="534"/>
      <c r="VDA209" s="534"/>
      <c r="VDB209" s="534"/>
      <c r="VDC209" s="534"/>
      <c r="VDD209" s="534"/>
      <c r="VDE209" s="534"/>
      <c r="VDF209" s="534"/>
      <c r="VDG209" s="534"/>
      <c r="VDH209" s="534"/>
      <c r="VDI209" s="534"/>
      <c r="VDJ209" s="534"/>
      <c r="VDK209" s="534"/>
      <c r="VDL209" s="534"/>
      <c r="VDM209" s="534"/>
      <c r="VDN209" s="534"/>
      <c r="VDO209" s="534"/>
      <c r="VDP209" s="534"/>
      <c r="VDQ209" s="534"/>
      <c r="VDR209" s="534"/>
      <c r="VDS209" s="534"/>
      <c r="VDT209" s="534"/>
      <c r="VDU209" s="534"/>
      <c r="VDV209" s="534"/>
      <c r="VDW209" s="534"/>
      <c r="VDX209" s="534"/>
      <c r="VDY209" s="534"/>
      <c r="VDZ209" s="534"/>
      <c r="VEA209" s="534"/>
      <c r="VEB209" s="534"/>
      <c r="VEC209" s="534"/>
      <c r="VED209" s="534"/>
      <c r="VEE209" s="534"/>
      <c r="VEF209" s="534"/>
      <c r="VEG209" s="534"/>
      <c r="VEH209" s="534"/>
      <c r="VEI209" s="534"/>
      <c r="VEJ209" s="534"/>
      <c r="VEK209" s="534"/>
      <c r="VEL209" s="534"/>
      <c r="VEM209" s="534"/>
      <c r="VEN209" s="534"/>
      <c r="VEO209" s="534"/>
      <c r="VEP209" s="534"/>
      <c r="VEQ209" s="534"/>
      <c r="VER209" s="534"/>
      <c r="VES209" s="534"/>
      <c r="VET209" s="534"/>
      <c r="VEU209" s="534"/>
      <c r="VEV209" s="534"/>
      <c r="VEW209" s="534"/>
      <c r="VEX209" s="534"/>
      <c r="VEY209" s="534"/>
      <c r="VEZ209" s="534"/>
      <c r="VFA209" s="534"/>
      <c r="VFB209" s="534"/>
      <c r="VFC209" s="534"/>
      <c r="VFD209" s="534"/>
      <c r="VFE209" s="534"/>
      <c r="VFF209" s="534"/>
      <c r="VFG209" s="534"/>
      <c r="VFH209" s="534"/>
      <c r="VFI209" s="534"/>
      <c r="VFJ209" s="534"/>
      <c r="VFK209" s="534"/>
      <c r="VFL209" s="534"/>
      <c r="VFM209" s="534"/>
      <c r="VFN209" s="534"/>
      <c r="VFO209" s="534"/>
      <c r="VFP209" s="534"/>
      <c r="VFQ209" s="534"/>
      <c r="VFR209" s="534"/>
      <c r="VFS209" s="534"/>
      <c r="VFT209" s="534"/>
      <c r="VFU209" s="534"/>
      <c r="VFV209" s="534"/>
      <c r="VFW209" s="534"/>
      <c r="VFX209" s="534"/>
      <c r="VFY209" s="534"/>
      <c r="VFZ209" s="534"/>
      <c r="VGA209" s="534"/>
      <c r="VGB209" s="534"/>
      <c r="VGC209" s="534"/>
      <c r="VGD209" s="534"/>
      <c r="VGE209" s="534"/>
      <c r="VGF209" s="534"/>
      <c r="VGG209" s="534"/>
      <c r="VGH209" s="534"/>
      <c r="VGI209" s="534"/>
      <c r="VGJ209" s="534"/>
      <c r="VGK209" s="534"/>
      <c r="VGL209" s="534"/>
      <c r="VGM209" s="534"/>
      <c r="VGN209" s="534"/>
      <c r="VGO209" s="534"/>
      <c r="VGP209" s="534"/>
      <c r="VGQ209" s="534"/>
      <c r="VGR209" s="534"/>
      <c r="VGS209" s="534"/>
      <c r="VGT209" s="534"/>
      <c r="VGU209" s="534"/>
      <c r="VGV209" s="534"/>
      <c r="VGW209" s="534"/>
      <c r="VGX209" s="534"/>
      <c r="VGY209" s="534"/>
      <c r="VGZ209" s="534"/>
      <c r="VHA209" s="534"/>
      <c r="VHB209" s="534"/>
      <c r="VHC209" s="534"/>
      <c r="VHD209" s="534"/>
      <c r="VHE209" s="534"/>
      <c r="VHF209" s="534"/>
      <c r="VHG209" s="534"/>
      <c r="VHH209" s="534"/>
      <c r="VHI209" s="534"/>
      <c r="VHJ209" s="534"/>
      <c r="VHK209" s="534"/>
      <c r="VHL209" s="534"/>
      <c r="VHM209" s="534"/>
      <c r="VHN209" s="534"/>
      <c r="VHO209" s="534"/>
      <c r="VHP209" s="534"/>
      <c r="VHQ209" s="534"/>
      <c r="VHR209" s="534"/>
      <c r="VHS209" s="534"/>
      <c r="VHT209" s="534"/>
      <c r="VHU209" s="534"/>
      <c r="VHV209" s="534"/>
      <c r="VHW209" s="534"/>
      <c r="VHX209" s="534"/>
      <c r="VHY209" s="534"/>
      <c r="VHZ209" s="534"/>
      <c r="VIA209" s="534"/>
      <c r="VIB209" s="534"/>
      <c r="VIC209" s="534"/>
      <c r="VID209" s="534"/>
      <c r="VIE209" s="534"/>
      <c r="VIF209" s="534"/>
      <c r="VIG209" s="534"/>
      <c r="VIH209" s="534"/>
      <c r="VII209" s="534"/>
      <c r="VIJ209" s="534"/>
      <c r="VIK209" s="534"/>
      <c r="VIL209" s="534"/>
      <c r="VIM209" s="534"/>
      <c r="VIN209" s="534"/>
      <c r="VIO209" s="534"/>
      <c r="VIP209" s="534"/>
      <c r="VIQ209" s="534"/>
      <c r="VIR209" s="534"/>
      <c r="VIS209" s="534"/>
      <c r="VIT209" s="534"/>
      <c r="VIU209" s="534"/>
      <c r="VIV209" s="534"/>
      <c r="VIW209" s="534"/>
      <c r="VIX209" s="534"/>
      <c r="VIY209" s="534"/>
      <c r="VIZ209" s="534"/>
      <c r="VJA209" s="534"/>
      <c r="VJB209" s="534"/>
      <c r="VJC209" s="534"/>
      <c r="VJD209" s="534"/>
      <c r="VJE209" s="534"/>
      <c r="VJF209" s="534"/>
      <c r="VJG209" s="534"/>
      <c r="VJH209" s="534"/>
      <c r="VJI209" s="534"/>
      <c r="VJJ209" s="534"/>
      <c r="VJK209" s="534"/>
      <c r="VJL209" s="534"/>
      <c r="VJM209" s="534"/>
      <c r="VJN209" s="534"/>
      <c r="VJO209" s="534"/>
      <c r="VJP209" s="534"/>
      <c r="VJQ209" s="534"/>
      <c r="VJR209" s="534"/>
      <c r="VJS209" s="534"/>
      <c r="VJT209" s="534"/>
      <c r="VJU209" s="534"/>
      <c r="VJV209" s="534"/>
      <c r="VJW209" s="534"/>
      <c r="VJX209" s="534"/>
      <c r="VJY209" s="534"/>
      <c r="VJZ209" s="534"/>
      <c r="VKA209" s="534"/>
      <c r="VKB209" s="534"/>
      <c r="VKC209" s="534"/>
      <c r="VKD209" s="534"/>
      <c r="VKE209" s="534"/>
      <c r="VKF209" s="534"/>
      <c r="VKG209" s="534"/>
      <c r="VKH209" s="534"/>
      <c r="VKI209" s="534"/>
      <c r="VKJ209" s="534"/>
      <c r="VKK209" s="534"/>
      <c r="VKL209" s="534"/>
      <c r="VKM209" s="534"/>
      <c r="VKN209" s="534"/>
      <c r="VKO209" s="534"/>
      <c r="VKP209" s="534"/>
      <c r="VKQ209" s="534"/>
      <c r="VKR209" s="534"/>
      <c r="VKS209" s="534"/>
      <c r="VKT209" s="534"/>
      <c r="VKU209" s="534"/>
      <c r="VKV209" s="534"/>
      <c r="VKW209" s="534"/>
      <c r="VKX209" s="534"/>
      <c r="VKY209" s="534"/>
      <c r="VKZ209" s="534"/>
      <c r="VLA209" s="534"/>
      <c r="VLB209" s="534"/>
      <c r="VLC209" s="534"/>
      <c r="VLD209" s="534"/>
      <c r="VLE209" s="534"/>
      <c r="VLF209" s="534"/>
      <c r="VLG209" s="534"/>
      <c r="VLH209" s="534"/>
      <c r="VLI209" s="534"/>
      <c r="VLJ209" s="534"/>
      <c r="VLK209" s="534"/>
      <c r="VLL209" s="534"/>
      <c r="VLM209" s="534"/>
      <c r="VLN209" s="534"/>
      <c r="VLO209" s="534"/>
      <c r="VLP209" s="534"/>
      <c r="VLQ209" s="534"/>
      <c r="VLR209" s="534"/>
      <c r="VLS209" s="534"/>
      <c r="VLT209" s="534"/>
      <c r="VLU209" s="534"/>
      <c r="VLV209" s="534"/>
      <c r="VLW209" s="534"/>
      <c r="VLX209" s="534"/>
      <c r="VLY209" s="534"/>
      <c r="VLZ209" s="534"/>
      <c r="VMA209" s="534"/>
      <c r="VMB209" s="534"/>
      <c r="VMC209" s="534"/>
      <c r="VMD209" s="534"/>
      <c r="VME209" s="534"/>
      <c r="VMF209" s="534"/>
      <c r="VMG209" s="534"/>
      <c r="VMH209" s="534"/>
      <c r="VMI209" s="534"/>
      <c r="VMJ209" s="534"/>
      <c r="VMK209" s="534"/>
      <c r="VML209" s="534"/>
      <c r="VMM209" s="534"/>
      <c r="VMN209" s="534"/>
      <c r="VMO209" s="534"/>
      <c r="VMP209" s="534"/>
      <c r="VMQ209" s="534"/>
      <c r="VMR209" s="534"/>
      <c r="VMS209" s="534"/>
      <c r="VMT209" s="534"/>
      <c r="VMU209" s="534"/>
      <c r="VMV209" s="534"/>
      <c r="VMW209" s="534"/>
      <c r="VMX209" s="534"/>
      <c r="VMY209" s="534"/>
      <c r="VMZ209" s="534"/>
      <c r="VNA209" s="534"/>
      <c r="VNB209" s="534"/>
      <c r="VNC209" s="534"/>
      <c r="VND209" s="534"/>
      <c r="VNE209" s="534"/>
      <c r="VNF209" s="534"/>
      <c r="VNG209" s="534"/>
      <c r="VNH209" s="534"/>
      <c r="VNI209" s="534"/>
      <c r="VNJ209" s="534"/>
      <c r="VNK209" s="534"/>
      <c r="VNL209" s="534"/>
      <c r="VNM209" s="534"/>
      <c r="VNN209" s="534"/>
      <c r="VNO209" s="534"/>
      <c r="VNP209" s="534"/>
      <c r="VNQ209" s="534"/>
      <c r="VNR209" s="534"/>
      <c r="VNS209" s="534"/>
      <c r="VNT209" s="534"/>
      <c r="VNU209" s="534"/>
      <c r="VNV209" s="534"/>
      <c r="VNW209" s="534"/>
      <c r="VNX209" s="534"/>
      <c r="VNY209" s="534"/>
      <c r="VNZ209" s="534"/>
      <c r="VOA209" s="534"/>
      <c r="VOB209" s="534"/>
      <c r="VOC209" s="534"/>
      <c r="VOD209" s="534"/>
      <c r="VOE209" s="534"/>
      <c r="VOF209" s="534"/>
      <c r="VOG209" s="534"/>
      <c r="VOH209" s="534"/>
      <c r="VOI209" s="534"/>
      <c r="VOJ209" s="534"/>
      <c r="VOK209" s="534"/>
      <c r="VOL209" s="534"/>
      <c r="VOM209" s="534"/>
      <c r="VON209" s="534"/>
      <c r="VOO209" s="534"/>
      <c r="VOP209" s="534"/>
      <c r="VOQ209" s="534"/>
      <c r="VOR209" s="534"/>
      <c r="VOS209" s="534"/>
      <c r="VOT209" s="534"/>
      <c r="VOU209" s="534"/>
      <c r="VOV209" s="534"/>
      <c r="VOW209" s="534"/>
      <c r="VOX209" s="534"/>
      <c r="VOY209" s="534"/>
      <c r="VOZ209" s="534"/>
      <c r="VPA209" s="534"/>
      <c r="VPB209" s="534"/>
      <c r="VPC209" s="534"/>
      <c r="VPD209" s="534"/>
      <c r="VPE209" s="534"/>
      <c r="VPF209" s="534"/>
      <c r="VPG209" s="534"/>
      <c r="VPH209" s="534"/>
      <c r="VPI209" s="534"/>
      <c r="VPJ209" s="534"/>
      <c r="VPK209" s="534"/>
      <c r="VPL209" s="534"/>
      <c r="VPM209" s="534"/>
      <c r="VPN209" s="534"/>
      <c r="VPO209" s="534"/>
      <c r="VPP209" s="534"/>
      <c r="VPQ209" s="534"/>
      <c r="VPR209" s="534"/>
      <c r="VPS209" s="534"/>
      <c r="VPT209" s="534"/>
      <c r="VPU209" s="534"/>
      <c r="VPV209" s="534"/>
      <c r="VPW209" s="534"/>
      <c r="VPX209" s="534"/>
      <c r="VPY209" s="534"/>
      <c r="VPZ209" s="534"/>
      <c r="VQA209" s="534"/>
      <c r="VQB209" s="534"/>
      <c r="VQC209" s="534"/>
      <c r="VQD209" s="534"/>
      <c r="VQE209" s="534"/>
      <c r="VQF209" s="534"/>
      <c r="VQG209" s="534"/>
      <c r="VQH209" s="534"/>
      <c r="VQI209" s="534"/>
      <c r="VQJ209" s="534"/>
      <c r="VQK209" s="534"/>
      <c r="VQL209" s="534"/>
      <c r="VQM209" s="534"/>
      <c r="VQN209" s="534"/>
      <c r="VQO209" s="534"/>
      <c r="VQP209" s="534"/>
      <c r="VQQ209" s="534"/>
      <c r="VQR209" s="534"/>
      <c r="VQS209" s="534"/>
      <c r="VQT209" s="534"/>
      <c r="VQU209" s="534"/>
      <c r="VQV209" s="534"/>
      <c r="VQW209" s="534"/>
      <c r="VQX209" s="534"/>
      <c r="VQY209" s="534"/>
      <c r="VQZ209" s="534"/>
      <c r="VRA209" s="534"/>
      <c r="VRB209" s="534"/>
      <c r="VRC209" s="534"/>
      <c r="VRD209" s="534"/>
      <c r="VRE209" s="534"/>
      <c r="VRF209" s="534"/>
      <c r="VRG209" s="534"/>
      <c r="VRH209" s="534"/>
      <c r="VRI209" s="534"/>
      <c r="VRJ209" s="534"/>
      <c r="VRK209" s="534"/>
      <c r="VRL209" s="534"/>
      <c r="VRM209" s="534"/>
      <c r="VRN209" s="534"/>
      <c r="VRO209" s="534"/>
      <c r="VRP209" s="534"/>
      <c r="VRQ209" s="534"/>
      <c r="VRR209" s="534"/>
      <c r="VRS209" s="534"/>
      <c r="VRT209" s="534"/>
      <c r="VRU209" s="534"/>
      <c r="VRV209" s="534"/>
      <c r="VRW209" s="534"/>
      <c r="VRX209" s="534"/>
      <c r="VRY209" s="534"/>
      <c r="VRZ209" s="534"/>
      <c r="VSA209" s="534"/>
      <c r="VSB209" s="534"/>
      <c r="VSC209" s="534"/>
      <c r="VSD209" s="534"/>
      <c r="VSE209" s="534"/>
      <c r="VSF209" s="534"/>
      <c r="VSG209" s="534"/>
      <c r="VSH209" s="534"/>
      <c r="VSI209" s="534"/>
      <c r="VSJ209" s="534"/>
      <c r="VSK209" s="534"/>
      <c r="VSL209" s="534"/>
      <c r="VSM209" s="534"/>
      <c r="VSN209" s="534"/>
      <c r="VSO209" s="534"/>
      <c r="VSP209" s="534"/>
      <c r="VSQ209" s="534"/>
      <c r="VSR209" s="534"/>
      <c r="VSS209" s="534"/>
      <c r="VST209" s="534"/>
      <c r="VSU209" s="534"/>
      <c r="VSV209" s="534"/>
      <c r="VSW209" s="534"/>
      <c r="VSX209" s="534"/>
      <c r="VSY209" s="534"/>
      <c r="VSZ209" s="534"/>
      <c r="VTA209" s="534"/>
      <c r="VTB209" s="534"/>
      <c r="VTC209" s="534"/>
      <c r="VTD209" s="534"/>
      <c r="VTE209" s="534"/>
      <c r="VTF209" s="534"/>
      <c r="VTG209" s="534"/>
      <c r="VTH209" s="534"/>
      <c r="VTI209" s="534"/>
      <c r="VTJ209" s="534"/>
      <c r="VTK209" s="534"/>
      <c r="VTL209" s="534"/>
      <c r="VTM209" s="534"/>
      <c r="VTN209" s="534"/>
      <c r="VTO209" s="534"/>
      <c r="VTP209" s="534"/>
      <c r="VTQ209" s="534"/>
      <c r="VTR209" s="534"/>
      <c r="VTS209" s="534"/>
      <c r="VTT209" s="534"/>
      <c r="VTU209" s="534"/>
      <c r="VTV209" s="534"/>
      <c r="VTW209" s="534"/>
      <c r="VTX209" s="534"/>
      <c r="VTY209" s="534"/>
      <c r="VTZ209" s="534"/>
      <c r="VUA209" s="534"/>
      <c r="VUB209" s="534"/>
      <c r="VUC209" s="534"/>
      <c r="VUD209" s="534"/>
      <c r="VUE209" s="534"/>
      <c r="VUF209" s="534"/>
      <c r="VUG209" s="534"/>
      <c r="VUH209" s="534"/>
      <c r="VUI209" s="534"/>
      <c r="VUJ209" s="534"/>
      <c r="VUK209" s="534"/>
      <c r="VUL209" s="534"/>
      <c r="VUM209" s="534"/>
      <c r="VUN209" s="534"/>
      <c r="VUO209" s="534"/>
      <c r="VUP209" s="534"/>
      <c r="VUQ209" s="534"/>
      <c r="VUR209" s="534"/>
      <c r="VUS209" s="534"/>
      <c r="VUT209" s="534"/>
      <c r="VUU209" s="534"/>
      <c r="VUV209" s="534"/>
      <c r="VUW209" s="534"/>
      <c r="VUX209" s="534"/>
      <c r="VUY209" s="534"/>
      <c r="VUZ209" s="534"/>
      <c r="VVA209" s="534"/>
      <c r="VVB209" s="534"/>
      <c r="VVC209" s="534"/>
      <c r="VVD209" s="534"/>
      <c r="VVE209" s="534"/>
      <c r="VVF209" s="534"/>
      <c r="VVG209" s="534"/>
      <c r="VVH209" s="534"/>
      <c r="VVI209" s="534"/>
      <c r="VVJ209" s="534"/>
      <c r="VVK209" s="534"/>
      <c r="VVL209" s="534"/>
      <c r="VVM209" s="534"/>
      <c r="VVN209" s="534"/>
      <c r="VVO209" s="534"/>
      <c r="VVP209" s="534"/>
      <c r="VVQ209" s="534"/>
      <c r="VVR209" s="534"/>
      <c r="VVS209" s="534"/>
      <c r="VVT209" s="534"/>
      <c r="VVU209" s="534"/>
      <c r="VVV209" s="534"/>
      <c r="VVW209" s="534"/>
      <c r="VVX209" s="534"/>
      <c r="VVY209" s="534"/>
      <c r="VVZ209" s="534"/>
      <c r="VWA209" s="534"/>
      <c r="VWB209" s="534"/>
      <c r="VWC209" s="534"/>
      <c r="VWD209" s="534"/>
      <c r="VWE209" s="534"/>
      <c r="VWF209" s="534"/>
      <c r="VWG209" s="534"/>
      <c r="VWH209" s="534"/>
      <c r="VWI209" s="534"/>
      <c r="VWJ209" s="534"/>
      <c r="VWK209" s="534"/>
      <c r="VWL209" s="534"/>
      <c r="VWM209" s="534"/>
      <c r="VWN209" s="534"/>
      <c r="VWO209" s="534"/>
      <c r="VWP209" s="534"/>
      <c r="VWQ209" s="534"/>
      <c r="VWR209" s="534"/>
      <c r="VWS209" s="534"/>
      <c r="VWT209" s="534"/>
      <c r="VWU209" s="534"/>
      <c r="VWV209" s="534"/>
      <c r="VWW209" s="534"/>
      <c r="VWX209" s="534"/>
      <c r="VWY209" s="534"/>
      <c r="VWZ209" s="534"/>
      <c r="VXA209" s="534"/>
      <c r="VXB209" s="534"/>
      <c r="VXC209" s="534"/>
      <c r="VXD209" s="534"/>
      <c r="VXE209" s="534"/>
      <c r="VXF209" s="534"/>
      <c r="VXG209" s="534"/>
      <c r="VXH209" s="534"/>
      <c r="VXI209" s="534"/>
      <c r="VXJ209" s="534"/>
      <c r="VXK209" s="534"/>
      <c r="VXL209" s="534"/>
      <c r="VXM209" s="534"/>
      <c r="VXN209" s="534"/>
      <c r="VXO209" s="534"/>
      <c r="VXP209" s="534"/>
      <c r="VXQ209" s="534"/>
      <c r="VXR209" s="534"/>
      <c r="VXS209" s="534"/>
      <c r="VXT209" s="534"/>
      <c r="VXU209" s="534"/>
      <c r="VXV209" s="534"/>
      <c r="VXW209" s="534"/>
      <c r="VXX209" s="534"/>
      <c r="VXY209" s="534"/>
      <c r="VXZ209" s="534"/>
      <c r="VYA209" s="534"/>
      <c r="VYB209" s="534"/>
      <c r="VYC209" s="534"/>
      <c r="VYD209" s="534"/>
      <c r="VYE209" s="534"/>
      <c r="VYF209" s="534"/>
      <c r="VYG209" s="534"/>
      <c r="VYH209" s="534"/>
      <c r="VYI209" s="534"/>
      <c r="VYJ209" s="534"/>
      <c r="VYK209" s="534"/>
      <c r="VYL209" s="534"/>
      <c r="VYM209" s="534"/>
      <c r="VYN209" s="534"/>
      <c r="VYO209" s="534"/>
      <c r="VYP209" s="534"/>
      <c r="VYQ209" s="534"/>
      <c r="VYR209" s="534"/>
      <c r="VYS209" s="534"/>
      <c r="VYT209" s="534"/>
      <c r="VYU209" s="534"/>
      <c r="VYV209" s="534"/>
      <c r="VYW209" s="534"/>
      <c r="VYX209" s="534"/>
      <c r="VYY209" s="534"/>
      <c r="VYZ209" s="534"/>
      <c r="VZA209" s="534"/>
      <c r="VZB209" s="534"/>
      <c r="VZC209" s="534"/>
      <c r="VZD209" s="534"/>
      <c r="VZE209" s="534"/>
      <c r="VZF209" s="534"/>
      <c r="VZG209" s="534"/>
      <c r="VZH209" s="534"/>
      <c r="VZI209" s="534"/>
      <c r="VZJ209" s="534"/>
      <c r="VZK209" s="534"/>
      <c r="VZL209" s="534"/>
      <c r="VZM209" s="534"/>
      <c r="VZN209" s="534"/>
      <c r="VZO209" s="534"/>
      <c r="VZP209" s="534"/>
      <c r="VZQ209" s="534"/>
      <c r="VZR209" s="534"/>
      <c r="VZS209" s="534"/>
      <c r="VZT209" s="534"/>
      <c r="VZU209" s="534"/>
      <c r="VZV209" s="534"/>
      <c r="VZW209" s="534"/>
      <c r="VZX209" s="534"/>
      <c r="VZY209" s="534"/>
      <c r="VZZ209" s="534"/>
      <c r="WAA209" s="534"/>
      <c r="WAB209" s="534"/>
      <c r="WAC209" s="534"/>
      <c r="WAD209" s="534"/>
      <c r="WAE209" s="534"/>
      <c r="WAF209" s="534"/>
      <c r="WAG209" s="534"/>
      <c r="WAH209" s="534"/>
      <c r="WAI209" s="534"/>
      <c r="WAJ209" s="534"/>
      <c r="WAK209" s="534"/>
      <c r="WAL209" s="534"/>
      <c r="WAM209" s="534"/>
      <c r="WAN209" s="534"/>
      <c r="WAO209" s="534"/>
      <c r="WAP209" s="534"/>
      <c r="WAQ209" s="534"/>
      <c r="WAR209" s="534"/>
      <c r="WAS209" s="534"/>
      <c r="WAT209" s="534"/>
      <c r="WAU209" s="534"/>
      <c r="WAV209" s="534"/>
      <c r="WAW209" s="534"/>
      <c r="WAX209" s="534"/>
      <c r="WAY209" s="534"/>
      <c r="WAZ209" s="534"/>
      <c r="WBA209" s="534"/>
      <c r="WBB209" s="534"/>
      <c r="WBC209" s="534"/>
      <c r="WBD209" s="534"/>
      <c r="WBE209" s="534"/>
      <c r="WBF209" s="534"/>
      <c r="WBG209" s="534"/>
      <c r="WBH209" s="534"/>
      <c r="WBI209" s="534"/>
      <c r="WBJ209" s="534"/>
      <c r="WBK209" s="534"/>
      <c r="WBL209" s="534"/>
      <c r="WBM209" s="534"/>
      <c r="WBN209" s="534"/>
      <c r="WBO209" s="534"/>
      <c r="WBP209" s="534"/>
      <c r="WBQ209" s="534"/>
      <c r="WBR209" s="534"/>
      <c r="WBS209" s="534"/>
      <c r="WBT209" s="534"/>
      <c r="WBU209" s="534"/>
      <c r="WBV209" s="534"/>
      <c r="WBW209" s="534"/>
      <c r="WBX209" s="534"/>
      <c r="WBY209" s="534"/>
      <c r="WBZ209" s="534"/>
      <c r="WCA209" s="534"/>
      <c r="WCB209" s="534"/>
      <c r="WCC209" s="534"/>
      <c r="WCD209" s="534"/>
      <c r="WCE209" s="534"/>
      <c r="WCF209" s="534"/>
      <c r="WCG209" s="534"/>
      <c r="WCH209" s="534"/>
      <c r="WCI209" s="534"/>
      <c r="WCJ209" s="534"/>
      <c r="WCK209" s="534"/>
      <c r="WCL209" s="534"/>
      <c r="WCM209" s="534"/>
      <c r="WCN209" s="534"/>
      <c r="WCO209" s="534"/>
      <c r="WCP209" s="534"/>
      <c r="WCQ209" s="534"/>
      <c r="WCR209" s="534"/>
      <c r="WCS209" s="534"/>
      <c r="WCT209" s="534"/>
      <c r="WCU209" s="534"/>
      <c r="WCV209" s="534"/>
      <c r="WCW209" s="534"/>
      <c r="WCX209" s="534"/>
      <c r="WCY209" s="534"/>
      <c r="WCZ209" s="534"/>
      <c r="WDA209" s="534"/>
      <c r="WDB209" s="534"/>
      <c r="WDC209" s="534"/>
      <c r="WDD209" s="534"/>
      <c r="WDE209" s="534"/>
      <c r="WDF209" s="534"/>
      <c r="WDG209" s="534"/>
      <c r="WDH209" s="534"/>
      <c r="WDI209" s="534"/>
      <c r="WDJ209" s="534"/>
      <c r="WDK209" s="534"/>
      <c r="WDL209" s="534"/>
      <c r="WDM209" s="534"/>
      <c r="WDN209" s="534"/>
      <c r="WDO209" s="534"/>
      <c r="WDP209" s="534"/>
      <c r="WDQ209" s="534"/>
      <c r="WDR209" s="534"/>
      <c r="WDS209" s="534"/>
      <c r="WDT209" s="534"/>
      <c r="WDU209" s="534"/>
      <c r="WDV209" s="534"/>
      <c r="WDW209" s="534"/>
      <c r="WDX209" s="534"/>
      <c r="WDY209" s="534"/>
      <c r="WDZ209" s="534"/>
      <c r="WEA209" s="534"/>
      <c r="WEB209" s="534"/>
      <c r="WEC209" s="534"/>
      <c r="WED209" s="534"/>
      <c r="WEE209" s="534"/>
      <c r="WEF209" s="534"/>
      <c r="WEG209" s="534"/>
      <c r="WEH209" s="534"/>
      <c r="WEI209" s="534"/>
      <c r="WEJ209" s="534"/>
      <c r="WEK209" s="534"/>
      <c r="WEL209" s="534"/>
      <c r="WEM209" s="534"/>
      <c r="WEN209" s="534"/>
      <c r="WEO209" s="534"/>
      <c r="WEP209" s="534"/>
      <c r="WEQ209" s="534"/>
      <c r="WER209" s="534"/>
      <c r="WES209" s="534"/>
      <c r="WET209" s="534"/>
      <c r="WEU209" s="534"/>
      <c r="WEV209" s="534"/>
      <c r="WEW209" s="534"/>
      <c r="WEX209" s="534"/>
      <c r="WEY209" s="534"/>
      <c r="WEZ209" s="534"/>
      <c r="WFA209" s="534"/>
      <c r="WFB209" s="534"/>
      <c r="WFC209" s="534"/>
      <c r="WFD209" s="534"/>
      <c r="WFE209" s="534"/>
      <c r="WFF209" s="534"/>
      <c r="WFG209" s="534"/>
      <c r="WFH209" s="534"/>
      <c r="WFI209" s="534"/>
      <c r="WFJ209" s="534"/>
      <c r="WFK209" s="534"/>
      <c r="WFL209" s="534"/>
      <c r="WFM209" s="534"/>
      <c r="WFN209" s="534"/>
      <c r="WFO209" s="534"/>
      <c r="WFP209" s="534"/>
      <c r="WFQ209" s="534"/>
      <c r="WFR209" s="534"/>
      <c r="WFS209" s="534"/>
      <c r="WFT209" s="534"/>
      <c r="WFU209" s="534"/>
      <c r="WFV209" s="534"/>
      <c r="WFW209" s="534"/>
      <c r="WFX209" s="534"/>
      <c r="WFY209" s="534"/>
      <c r="WFZ209" s="534"/>
      <c r="WGA209" s="534"/>
      <c r="WGB209" s="534"/>
      <c r="WGC209" s="534"/>
      <c r="WGD209" s="534"/>
      <c r="WGE209" s="534"/>
      <c r="WGF209" s="534"/>
      <c r="WGG209" s="534"/>
      <c r="WGH209" s="534"/>
      <c r="WGI209" s="534"/>
      <c r="WGJ209" s="534"/>
      <c r="WGK209" s="534"/>
      <c r="WGL209" s="534"/>
      <c r="WGM209" s="534"/>
      <c r="WGN209" s="534"/>
      <c r="WGO209" s="534"/>
      <c r="WGP209" s="534"/>
      <c r="WGQ209" s="534"/>
      <c r="WGR209" s="534"/>
      <c r="WGS209" s="534"/>
      <c r="WGT209" s="534"/>
      <c r="WGU209" s="534"/>
      <c r="WGV209" s="534"/>
      <c r="WGW209" s="534"/>
      <c r="WGX209" s="534"/>
      <c r="WGY209" s="534"/>
      <c r="WGZ209" s="534"/>
      <c r="WHA209" s="534"/>
      <c r="WHB209" s="534"/>
      <c r="WHC209" s="534"/>
      <c r="WHD209" s="534"/>
      <c r="WHE209" s="534"/>
      <c r="WHF209" s="534"/>
      <c r="WHG209" s="534"/>
      <c r="WHH209" s="534"/>
      <c r="WHI209" s="534"/>
      <c r="WHJ209" s="534"/>
      <c r="WHK209" s="534"/>
      <c r="WHL209" s="534"/>
      <c r="WHM209" s="534"/>
      <c r="WHN209" s="534"/>
      <c r="WHO209" s="534"/>
      <c r="WHP209" s="534"/>
      <c r="WHQ209" s="534"/>
      <c r="WHR209" s="534"/>
      <c r="WHS209" s="534"/>
      <c r="WHT209" s="534"/>
      <c r="WHU209" s="534"/>
      <c r="WHV209" s="534"/>
      <c r="WHW209" s="534"/>
      <c r="WHX209" s="534"/>
      <c r="WHY209" s="534"/>
      <c r="WHZ209" s="534"/>
      <c r="WIA209" s="534"/>
      <c r="WIB209" s="534"/>
      <c r="WIC209" s="534"/>
      <c r="WID209" s="534"/>
      <c r="WIE209" s="534"/>
      <c r="WIF209" s="534"/>
      <c r="WIG209" s="534"/>
      <c r="WIH209" s="534"/>
      <c r="WII209" s="534"/>
      <c r="WIJ209" s="534"/>
      <c r="WIK209" s="534"/>
      <c r="WIL209" s="534"/>
      <c r="WIM209" s="534"/>
      <c r="WIN209" s="534"/>
      <c r="WIO209" s="534"/>
      <c r="WIP209" s="534"/>
      <c r="WIQ209" s="534"/>
      <c r="WIR209" s="534"/>
      <c r="WIS209" s="534"/>
      <c r="WIT209" s="534"/>
      <c r="WIU209" s="534"/>
      <c r="WIV209" s="534"/>
      <c r="WIW209" s="534"/>
      <c r="WIX209" s="534"/>
      <c r="WIY209" s="534"/>
      <c r="WIZ209" s="534"/>
      <c r="WJA209" s="534"/>
      <c r="WJB209" s="534"/>
      <c r="WJC209" s="534"/>
      <c r="WJD209" s="534"/>
      <c r="WJE209" s="534"/>
      <c r="WJF209" s="534"/>
      <c r="WJG209" s="534"/>
      <c r="WJH209" s="534"/>
      <c r="WJI209" s="534"/>
      <c r="WJJ209" s="534"/>
      <c r="WJK209" s="534"/>
      <c r="WJL209" s="534"/>
      <c r="WJM209" s="534"/>
      <c r="WJN209" s="534"/>
      <c r="WJO209" s="534"/>
      <c r="WJP209" s="534"/>
      <c r="WJQ209" s="534"/>
      <c r="WJR209" s="534"/>
      <c r="WJS209" s="534"/>
      <c r="WJT209" s="534"/>
      <c r="WJU209" s="534"/>
      <c r="WJV209" s="534"/>
      <c r="WJW209" s="534"/>
      <c r="WJX209" s="534"/>
      <c r="WJY209" s="534"/>
      <c r="WJZ209" s="534"/>
      <c r="WKA209" s="534"/>
      <c r="WKB209" s="534"/>
      <c r="WKC209" s="534"/>
      <c r="WKD209" s="534"/>
      <c r="WKE209" s="534"/>
      <c r="WKF209" s="534"/>
      <c r="WKG209" s="534"/>
      <c r="WKH209" s="534"/>
      <c r="WKI209" s="534"/>
      <c r="WKJ209" s="534"/>
      <c r="WKK209" s="534"/>
      <c r="WKL209" s="534"/>
      <c r="WKM209" s="534"/>
      <c r="WKN209" s="534"/>
      <c r="WKO209" s="534"/>
      <c r="WKP209" s="534"/>
      <c r="WKQ209" s="534"/>
      <c r="WKR209" s="534"/>
      <c r="WKS209" s="534"/>
      <c r="WKT209" s="534"/>
      <c r="WKU209" s="534"/>
      <c r="WKV209" s="534"/>
      <c r="WKW209" s="534"/>
      <c r="WKX209" s="534"/>
      <c r="WKY209" s="534"/>
      <c r="WKZ209" s="534"/>
      <c r="WLA209" s="534"/>
      <c r="WLB209" s="534"/>
      <c r="WLC209" s="534"/>
      <c r="WLD209" s="534"/>
      <c r="WLE209" s="534"/>
      <c r="WLF209" s="534"/>
      <c r="WLG209" s="534"/>
      <c r="WLH209" s="534"/>
      <c r="WLI209" s="534"/>
      <c r="WLJ209" s="534"/>
      <c r="WLK209" s="534"/>
      <c r="WLL209" s="534"/>
      <c r="WLM209" s="534"/>
      <c r="WLN209" s="534"/>
      <c r="WLO209" s="534"/>
      <c r="WLP209" s="534"/>
      <c r="WLQ209" s="534"/>
      <c r="WLR209" s="534"/>
      <c r="WLS209" s="534"/>
      <c r="WLT209" s="534"/>
      <c r="WLU209" s="534"/>
      <c r="WLV209" s="534"/>
      <c r="WLW209" s="534"/>
      <c r="WLX209" s="534"/>
      <c r="WLY209" s="534"/>
      <c r="WLZ209" s="534"/>
      <c r="WMA209" s="534"/>
      <c r="WMB209" s="534"/>
      <c r="WMC209" s="534"/>
      <c r="WMD209" s="534"/>
      <c r="WME209" s="534"/>
      <c r="WMF209" s="534"/>
      <c r="WMG209" s="534"/>
      <c r="WMH209" s="534"/>
      <c r="WMI209" s="534"/>
      <c r="WMJ209" s="534"/>
      <c r="WMK209" s="534"/>
      <c r="WML209" s="534"/>
      <c r="WMM209" s="534"/>
      <c r="WMN209" s="534"/>
      <c r="WMO209" s="534"/>
      <c r="WMP209" s="534"/>
      <c r="WMQ209" s="534"/>
      <c r="WMR209" s="534"/>
      <c r="WMS209" s="534"/>
      <c r="WMT209" s="534"/>
      <c r="WMU209" s="534"/>
      <c r="WMV209" s="534"/>
      <c r="WMW209" s="534"/>
      <c r="WMX209" s="534"/>
      <c r="WMY209" s="534"/>
      <c r="WMZ209" s="534"/>
      <c r="WNA209" s="534"/>
      <c r="WNB209" s="534"/>
      <c r="WNC209" s="534"/>
      <c r="WND209" s="534"/>
      <c r="WNE209" s="534"/>
      <c r="WNF209" s="534"/>
      <c r="WNG209" s="534"/>
      <c r="WNH209" s="534"/>
      <c r="WNI209" s="534"/>
      <c r="WNJ209" s="534"/>
      <c r="WNK209" s="534"/>
      <c r="WNL209" s="534"/>
      <c r="WNM209" s="534"/>
      <c r="WNN209" s="534"/>
      <c r="WNO209" s="534"/>
      <c r="WNP209" s="534"/>
      <c r="WNQ209" s="534"/>
      <c r="WNR209" s="534"/>
      <c r="WNS209" s="534"/>
      <c r="WNT209" s="534"/>
      <c r="WNU209" s="534"/>
      <c r="WNV209" s="534"/>
      <c r="WNW209" s="534"/>
      <c r="WNX209" s="534"/>
      <c r="WNY209" s="534"/>
      <c r="WNZ209" s="534"/>
      <c r="WOA209" s="534"/>
      <c r="WOB209" s="534"/>
      <c r="WOC209" s="534"/>
      <c r="WOD209" s="534"/>
      <c r="WOE209" s="534"/>
      <c r="WOF209" s="534"/>
      <c r="WOG209" s="534"/>
      <c r="WOH209" s="534"/>
      <c r="WOI209" s="534"/>
      <c r="WOJ209" s="534"/>
      <c r="WOK209" s="534"/>
      <c r="WOL209" s="534"/>
      <c r="WOM209" s="534"/>
      <c r="WON209" s="534"/>
      <c r="WOO209" s="534"/>
      <c r="WOP209" s="534"/>
      <c r="WOQ209" s="534"/>
      <c r="WOR209" s="534"/>
      <c r="WOS209" s="534"/>
      <c r="WOT209" s="534"/>
      <c r="WOU209" s="534"/>
      <c r="WOV209" s="534"/>
      <c r="WOW209" s="534"/>
      <c r="WOX209" s="534"/>
      <c r="WOY209" s="534"/>
      <c r="WOZ209" s="534"/>
      <c r="WPA209" s="534"/>
      <c r="WPB209" s="534"/>
      <c r="WPC209" s="534"/>
      <c r="WPD209" s="534"/>
      <c r="WPE209" s="534"/>
      <c r="WPF209" s="534"/>
      <c r="WPG209" s="534"/>
      <c r="WPH209" s="534"/>
      <c r="WPI209" s="534"/>
      <c r="WPJ209" s="534"/>
      <c r="WPK209" s="534"/>
      <c r="WPL209" s="534"/>
      <c r="WPM209" s="534"/>
      <c r="WPN209" s="534"/>
      <c r="WPO209" s="534"/>
      <c r="WPP209" s="534"/>
      <c r="WPQ209" s="534"/>
      <c r="WPR209" s="534"/>
      <c r="WPS209" s="534"/>
      <c r="WPT209" s="534"/>
      <c r="WPU209" s="534"/>
      <c r="WPV209" s="534"/>
      <c r="WPW209" s="534"/>
      <c r="WPX209" s="534"/>
      <c r="WPY209" s="534"/>
      <c r="WPZ209" s="534"/>
      <c r="WQA209" s="534"/>
      <c r="WQB209" s="534"/>
      <c r="WQC209" s="534"/>
      <c r="WQD209" s="534"/>
      <c r="WQE209" s="534"/>
      <c r="WQF209" s="534"/>
      <c r="WQG209" s="534"/>
      <c r="WQH209" s="534"/>
      <c r="WQI209" s="534"/>
      <c r="WQJ209" s="534"/>
      <c r="WQK209" s="534"/>
      <c r="WQL209" s="534"/>
      <c r="WQM209" s="534"/>
      <c r="WQN209" s="534"/>
      <c r="WQO209" s="534"/>
      <c r="WQP209" s="534"/>
      <c r="WQQ209" s="534"/>
      <c r="WQR209" s="534"/>
      <c r="WQS209" s="534"/>
      <c r="WQT209" s="534"/>
      <c r="WQU209" s="534"/>
      <c r="WQV209" s="534"/>
      <c r="WQW209" s="534"/>
      <c r="WQX209" s="534"/>
      <c r="WQY209" s="534"/>
      <c r="WQZ209" s="534"/>
      <c r="WRA209" s="534"/>
      <c r="WRB209" s="534"/>
      <c r="WRC209" s="534"/>
      <c r="WRD209" s="534"/>
      <c r="WRE209" s="534"/>
      <c r="WRF209" s="534"/>
      <c r="WRG209" s="534"/>
      <c r="WRH209" s="534"/>
      <c r="WRI209" s="534"/>
      <c r="WRJ209" s="534"/>
      <c r="WRK209" s="534"/>
      <c r="WRL209" s="534"/>
      <c r="WRM209" s="534"/>
      <c r="WRN209" s="534"/>
      <c r="WRO209" s="534"/>
      <c r="WRP209" s="534"/>
      <c r="WRQ209" s="534"/>
      <c r="WRR209" s="534"/>
      <c r="WRS209" s="534"/>
      <c r="WRT209" s="534"/>
      <c r="WRU209" s="534"/>
      <c r="WRV209" s="534"/>
      <c r="WRW209" s="534"/>
      <c r="WRX209" s="534"/>
      <c r="WRY209" s="534"/>
      <c r="WRZ209" s="534"/>
      <c r="WSA209" s="534"/>
      <c r="WSB209" s="534"/>
      <c r="WSC209" s="534"/>
      <c r="WSD209" s="534"/>
      <c r="WSE209" s="534"/>
      <c r="WSF209" s="534"/>
      <c r="WSG209" s="534"/>
      <c r="WSH209" s="534"/>
      <c r="WSI209" s="534"/>
      <c r="WSJ209" s="534"/>
      <c r="WSK209" s="534"/>
      <c r="WSL209" s="534"/>
      <c r="WSM209" s="534"/>
      <c r="WSN209" s="534"/>
      <c r="WSO209" s="534"/>
      <c r="WSP209" s="534"/>
      <c r="WSQ209" s="534"/>
      <c r="WSR209" s="534"/>
      <c r="WSS209" s="534"/>
      <c r="WST209" s="534"/>
      <c r="WSU209" s="534"/>
      <c r="WSV209" s="534"/>
      <c r="WSW209" s="534"/>
      <c r="WSX209" s="534"/>
      <c r="WSY209" s="534"/>
      <c r="WSZ209" s="534"/>
      <c r="WTA209" s="534"/>
      <c r="WTB209" s="534"/>
      <c r="WTC209" s="534"/>
      <c r="WTD209" s="534"/>
      <c r="WTE209" s="534"/>
      <c r="WTF209" s="534"/>
      <c r="WTG209" s="534"/>
      <c r="WTH209" s="534"/>
      <c r="WTI209" s="534"/>
      <c r="WTJ209" s="534"/>
      <c r="WTK209" s="534"/>
      <c r="WTL209" s="534"/>
      <c r="WTM209" s="534"/>
      <c r="WTN209" s="534"/>
      <c r="WTO209" s="534"/>
      <c r="WTP209" s="534"/>
      <c r="WTQ209" s="534"/>
      <c r="WTR209" s="534"/>
      <c r="WTS209" s="534"/>
      <c r="WTT209" s="534"/>
      <c r="WTU209" s="534"/>
      <c r="WTV209" s="534"/>
      <c r="WTW209" s="534"/>
      <c r="WTX209" s="534"/>
      <c r="WTY209" s="534"/>
      <c r="WTZ209" s="534"/>
      <c r="WUA209" s="534"/>
      <c r="WUB209" s="534"/>
      <c r="WUC209" s="534"/>
      <c r="WUD209" s="534"/>
      <c r="WUE209" s="534"/>
      <c r="WUF209" s="534"/>
      <c r="WUG209" s="534"/>
      <c r="WUH209" s="534"/>
      <c r="WUI209" s="534"/>
      <c r="WUJ209" s="534"/>
      <c r="WUK209" s="534"/>
      <c r="WUL209" s="534"/>
      <c r="WUM209" s="534"/>
      <c r="WUN209" s="534"/>
      <c r="WUO209" s="534"/>
      <c r="WUP209" s="534"/>
      <c r="WUQ209" s="534"/>
      <c r="WUR209" s="534"/>
      <c r="WUS209" s="534"/>
      <c r="WUT209" s="534"/>
      <c r="WUU209" s="534"/>
      <c r="WUV209" s="534"/>
      <c r="WUW209" s="534"/>
      <c r="WUX209" s="534"/>
      <c r="WUY209" s="534"/>
      <c r="WUZ209" s="534"/>
      <c r="WVA209" s="534"/>
      <c r="WVB209" s="534"/>
      <c r="WVC209" s="534"/>
      <c r="WVD209" s="534"/>
      <c r="WVE209" s="534"/>
      <c r="WVF209" s="534"/>
      <c r="WVG209" s="534"/>
      <c r="WVH209" s="534"/>
      <c r="WVI209" s="534"/>
      <c r="WVJ209" s="534"/>
      <c r="WVK209" s="534"/>
      <c r="WVL209" s="534"/>
      <c r="WVM209" s="534"/>
      <c r="WVN209" s="534"/>
      <c r="WVO209" s="534"/>
      <c r="WVP209" s="534"/>
      <c r="WVQ209" s="534"/>
      <c r="WVR209" s="534"/>
      <c r="WVS209" s="534"/>
      <c r="WVT209" s="534"/>
      <c r="WVU209" s="534"/>
      <c r="WVV209" s="534"/>
      <c r="WVW209" s="534"/>
      <c r="WVX209" s="534"/>
      <c r="WVY209" s="534"/>
      <c r="WVZ209" s="534"/>
      <c r="WWA209" s="534"/>
      <c r="WWB209" s="534"/>
      <c r="WWC209" s="534"/>
      <c r="WWD209" s="534"/>
      <c r="WWE209" s="534"/>
      <c r="WWF209" s="534"/>
      <c r="WWG209" s="534"/>
      <c r="WWH209" s="534"/>
      <c r="WWI209" s="534"/>
      <c r="WWJ209" s="534"/>
      <c r="WWK209" s="534"/>
      <c r="WWL209" s="534"/>
      <c r="WWM209" s="534"/>
      <c r="WWN209" s="534"/>
      <c r="WWO209" s="534"/>
      <c r="WWP209" s="534"/>
      <c r="WWQ209" s="534"/>
      <c r="WWR209" s="534"/>
      <c r="WWS209" s="534"/>
      <c r="WWT209" s="534"/>
      <c r="WWU209" s="534"/>
      <c r="WWV209" s="534"/>
      <c r="WWW209" s="534"/>
      <c r="WWX209" s="534"/>
      <c r="WWY209" s="534"/>
      <c r="WWZ209" s="534"/>
      <c r="WXA209" s="534"/>
      <c r="WXB209" s="534"/>
      <c r="WXC209" s="534"/>
      <c r="WXD209" s="534"/>
      <c r="WXE209" s="534"/>
      <c r="WXF209" s="534"/>
      <c r="WXG209" s="534"/>
      <c r="WXH209" s="534"/>
      <c r="WXI209" s="534"/>
      <c r="WXJ209" s="534"/>
      <c r="WXK209" s="534"/>
      <c r="WXL209" s="534"/>
      <c r="WXM209" s="534"/>
      <c r="WXN209" s="534"/>
      <c r="WXO209" s="534"/>
      <c r="WXP209" s="534"/>
      <c r="WXQ209" s="534"/>
      <c r="WXR209" s="534"/>
      <c r="WXS209" s="534"/>
      <c r="WXT209" s="534"/>
      <c r="WXU209" s="534"/>
      <c r="WXV209" s="534"/>
      <c r="WXW209" s="534"/>
      <c r="WXX209" s="534"/>
      <c r="WXY209" s="534"/>
      <c r="WXZ209" s="534"/>
      <c r="WYA209" s="534"/>
      <c r="WYB209" s="534"/>
      <c r="WYC209" s="534"/>
      <c r="WYD209" s="534"/>
      <c r="WYE209" s="534"/>
      <c r="WYF209" s="534"/>
      <c r="WYG209" s="534"/>
      <c r="WYH209" s="534"/>
      <c r="WYI209" s="534"/>
      <c r="WYJ209" s="534"/>
      <c r="WYK209" s="534"/>
      <c r="WYL209" s="534"/>
      <c r="WYM209" s="534"/>
      <c r="WYN209" s="534"/>
      <c r="WYO209" s="534"/>
      <c r="WYP209" s="534"/>
      <c r="WYQ209" s="534"/>
      <c r="WYR209" s="534"/>
      <c r="WYS209" s="534"/>
      <c r="WYT209" s="534"/>
      <c r="WYU209" s="534"/>
      <c r="WYV209" s="534"/>
      <c r="WYW209" s="534"/>
      <c r="WYX209" s="534"/>
      <c r="WYY209" s="534"/>
      <c r="WYZ209" s="534"/>
      <c r="WZA209" s="534"/>
      <c r="WZB209" s="534"/>
      <c r="WZC209" s="534"/>
      <c r="WZD209" s="534"/>
      <c r="WZE209" s="534"/>
      <c r="WZF209" s="534"/>
      <c r="WZG209" s="534"/>
      <c r="WZH209" s="534"/>
      <c r="WZI209" s="534"/>
      <c r="WZJ209" s="534"/>
      <c r="WZK209" s="534"/>
      <c r="WZL209" s="534"/>
      <c r="WZM209" s="534"/>
      <c r="WZN209" s="534"/>
      <c r="WZO209" s="534"/>
      <c r="WZP209" s="534"/>
      <c r="WZQ209" s="534"/>
      <c r="WZR209" s="534"/>
      <c r="WZS209" s="534"/>
      <c r="WZT209" s="534"/>
      <c r="WZU209" s="534"/>
      <c r="WZV209" s="534"/>
      <c r="WZW209" s="534"/>
      <c r="WZX209" s="534"/>
      <c r="WZY209" s="534"/>
      <c r="WZZ209" s="534"/>
      <c r="XAA209" s="534"/>
      <c r="XAB209" s="534"/>
      <c r="XAC209" s="534"/>
      <c r="XAD209" s="534"/>
      <c r="XAE209" s="534"/>
      <c r="XAF209" s="534"/>
      <c r="XAG209" s="534"/>
      <c r="XAH209" s="534"/>
      <c r="XAI209" s="534"/>
      <c r="XAJ209" s="534"/>
      <c r="XAK209" s="534"/>
      <c r="XAL209" s="534"/>
      <c r="XAM209" s="534"/>
      <c r="XAN209" s="534"/>
      <c r="XAO209" s="534"/>
      <c r="XAP209" s="534"/>
      <c r="XAQ209" s="534"/>
      <c r="XAR209" s="534"/>
      <c r="XAS209" s="534"/>
      <c r="XAT209" s="534"/>
      <c r="XAU209" s="534"/>
      <c r="XAV209" s="534"/>
      <c r="XAW209" s="534"/>
      <c r="XAX209" s="534"/>
      <c r="XAY209" s="534"/>
      <c r="XAZ209" s="534"/>
      <c r="XBA209" s="534"/>
      <c r="XBB209" s="534"/>
      <c r="XBC209" s="534"/>
      <c r="XBD209" s="534"/>
      <c r="XBE209" s="534"/>
      <c r="XBF209" s="534"/>
      <c r="XBG209" s="534"/>
      <c r="XBH209" s="534"/>
      <c r="XBI209" s="534"/>
      <c r="XBJ209" s="534"/>
      <c r="XBK209" s="534"/>
      <c r="XBL209" s="534"/>
      <c r="XBM209" s="534"/>
      <c r="XBN209" s="534"/>
      <c r="XBO209" s="534"/>
      <c r="XBP209" s="534"/>
      <c r="XBQ209" s="534"/>
      <c r="XBR209" s="534"/>
      <c r="XBS209" s="534"/>
      <c r="XBT209" s="534"/>
      <c r="XBU209" s="534"/>
      <c r="XBV209" s="534"/>
      <c r="XBW209" s="534"/>
      <c r="XBX209" s="534"/>
      <c r="XBY209" s="534"/>
      <c r="XBZ209" s="534"/>
      <c r="XCA209" s="534"/>
      <c r="XCB209" s="534"/>
      <c r="XCC209" s="534"/>
      <c r="XCD209" s="534"/>
      <c r="XCE209" s="534"/>
      <c r="XCF209" s="534"/>
      <c r="XCG209" s="534"/>
      <c r="XCH209" s="534"/>
      <c r="XCI209" s="534"/>
      <c r="XCJ209" s="534"/>
      <c r="XCK209" s="534"/>
      <c r="XCL209" s="534"/>
      <c r="XCM209" s="534"/>
      <c r="XCN209" s="534"/>
      <c r="XCO209" s="534"/>
      <c r="XCP209" s="534"/>
      <c r="XCQ209" s="534"/>
      <c r="XCR209" s="534"/>
      <c r="XCS209" s="534"/>
      <c r="XCT209" s="534"/>
      <c r="XCU209" s="534"/>
      <c r="XCV209" s="534"/>
      <c r="XCW209" s="534"/>
      <c r="XCX209" s="534"/>
      <c r="XCY209" s="534"/>
      <c r="XCZ209" s="534"/>
      <c r="XDA209" s="534"/>
      <c r="XDB209" s="534"/>
      <c r="XDC209" s="534"/>
      <c r="XDD209" s="534"/>
      <c r="XDE209" s="534"/>
      <c r="XDF209" s="534"/>
      <c r="XDG209" s="534"/>
      <c r="XDH209" s="534"/>
      <c r="XDI209" s="534"/>
      <c r="XDJ209" s="534"/>
      <c r="XDK209" s="534"/>
      <c r="XDL209" s="534"/>
      <c r="XDM209" s="534"/>
      <c r="XDN209" s="534"/>
      <c r="XDO209" s="534"/>
      <c r="XDP209" s="534"/>
      <c r="XDQ209" s="534"/>
      <c r="XDR209" s="534"/>
      <c r="XDS209" s="534"/>
      <c r="XDT209" s="534"/>
      <c r="XDU209" s="534"/>
      <c r="XDV209" s="534"/>
      <c r="XDW209" s="534"/>
      <c r="XDX209" s="534"/>
      <c r="XDY209" s="534"/>
      <c r="XDZ209" s="534"/>
      <c r="XEA209" s="534"/>
      <c r="XEB209" s="534"/>
      <c r="XEC209" s="534"/>
      <c r="XED209" s="534"/>
      <c r="XEE209" s="534"/>
      <c r="XEF209" s="534"/>
      <c r="XEG209" s="534"/>
      <c r="XEH209" s="534"/>
      <c r="XEI209" s="534"/>
      <c r="XEJ209" s="534"/>
      <c r="XEK209" s="534"/>
      <c r="XEL209" s="534"/>
      <c r="XEM209" s="534"/>
      <c r="XEN209" s="534"/>
      <c r="XEO209" s="534"/>
      <c r="XEP209" s="534"/>
      <c r="XEQ209" s="534"/>
      <c r="XER209" s="534"/>
      <c r="XES209" s="534"/>
      <c r="XET209" s="534"/>
      <c r="XEU209" s="534"/>
      <c r="XEV209" s="534"/>
      <c r="XEW209" s="534"/>
      <c r="XEX209" s="534"/>
      <c r="XEY209" s="534"/>
      <c r="XEZ209" s="534"/>
      <c r="XFA209" s="534"/>
      <c r="XFB209" s="534"/>
      <c r="XFC209" s="534"/>
      <c r="XFD209" s="534"/>
    </row>
    <row r="210" spans="1:16384" s="272" customFormat="1" ht="12.75" customHeight="1" x14ac:dyDescent="0.25">
      <c r="B210" s="319"/>
      <c r="C210" s="695" t="s">
        <v>217</v>
      </c>
      <c r="D210" s="695"/>
      <c r="E210" s="695"/>
      <c r="F210" s="274"/>
      <c r="G210" s="273"/>
      <c r="H210" s="113"/>
      <c r="I210" s="113"/>
      <c r="J210" s="113"/>
      <c r="K210" s="113"/>
      <c r="L210" s="113"/>
      <c r="M210" s="113"/>
      <c r="N210" s="381"/>
    </row>
    <row r="211" spans="1:16384" s="272" customFormat="1" ht="12.75" customHeight="1" x14ac:dyDescent="0.25">
      <c r="B211" s="319"/>
      <c r="C211" s="695" t="s">
        <v>216</v>
      </c>
      <c r="D211" s="695"/>
      <c r="E211" s="695"/>
      <c r="F211" s="274"/>
      <c r="G211" s="273"/>
      <c r="H211" s="113"/>
      <c r="I211" s="113"/>
      <c r="J211" s="113"/>
      <c r="K211" s="113"/>
      <c r="L211" s="113"/>
      <c r="M211" s="113"/>
      <c r="N211" s="381"/>
    </row>
    <row r="212" spans="1:16384" s="272" customFormat="1" ht="12.75" customHeight="1" x14ac:dyDescent="0.25">
      <c r="B212" s="319"/>
      <c r="C212" s="695" t="s">
        <v>6659</v>
      </c>
      <c r="D212" s="695"/>
      <c r="E212" s="695"/>
      <c r="F212" s="274"/>
      <c r="G212" s="273"/>
      <c r="H212" s="113"/>
      <c r="I212" s="113"/>
      <c r="J212" s="113"/>
      <c r="K212" s="113"/>
      <c r="L212" s="113"/>
      <c r="M212" s="113"/>
      <c r="N212" s="381"/>
    </row>
    <row r="213" spans="1:16384" s="272" customFormat="1" ht="12.75" customHeight="1" x14ac:dyDescent="0.25">
      <c r="B213" s="319"/>
      <c r="C213" s="695" t="s">
        <v>237</v>
      </c>
      <c r="D213" s="695"/>
      <c r="E213" s="695"/>
      <c r="F213" s="274"/>
      <c r="G213" s="273"/>
      <c r="H213" s="113"/>
      <c r="I213" s="113"/>
      <c r="J213" s="113"/>
      <c r="K213" s="113"/>
      <c r="L213" s="113"/>
      <c r="M213" s="113"/>
      <c r="N213" s="381"/>
    </row>
    <row r="214" spans="1:16384" s="272" customFormat="1" ht="10.35" customHeight="1" x14ac:dyDescent="0.25">
      <c r="B214" s="319"/>
      <c r="C214" s="319"/>
      <c r="D214" s="319"/>
      <c r="E214" s="319"/>
      <c r="F214" s="274"/>
      <c r="G214" s="273"/>
      <c r="H214" s="113"/>
      <c r="I214" s="113"/>
      <c r="J214" s="113"/>
      <c r="K214" s="113"/>
      <c r="L214" s="113"/>
      <c r="M214" s="113"/>
      <c r="N214" s="381"/>
    </row>
    <row r="215" spans="1:16384" s="316" customFormat="1" ht="18.75" x14ac:dyDescent="0.25">
      <c r="B215" s="602" t="s">
        <v>215</v>
      </c>
      <c r="C215" s="602"/>
      <c r="D215" s="602"/>
      <c r="E215" s="602"/>
      <c r="F215" s="602"/>
      <c r="G215" s="602"/>
      <c r="H215" s="602"/>
      <c r="I215" s="602"/>
      <c r="J215" s="602"/>
      <c r="K215" s="602"/>
      <c r="L215" s="602"/>
      <c r="M215" s="602"/>
      <c r="N215" s="327"/>
    </row>
    <row r="216" spans="1:16384" s="12" customFormat="1" ht="10.35" hidden="1" customHeight="1" x14ac:dyDescent="0.25">
      <c r="A216" s="316"/>
      <c r="B216" s="258"/>
      <c r="C216" s="257"/>
      <c r="D216" s="256"/>
      <c r="E216" s="255"/>
      <c r="F216" s="254"/>
      <c r="G216" s="253"/>
      <c r="H216" s="252"/>
      <c r="I216" s="252"/>
      <c r="J216" s="252"/>
      <c r="K216" s="252"/>
      <c r="L216" s="252"/>
      <c r="M216" s="252"/>
      <c r="N216" s="327"/>
    </row>
    <row r="217" spans="1:16384" s="249" customFormat="1" ht="55.35" customHeight="1" x14ac:dyDescent="0.25">
      <c r="A217" s="251"/>
      <c r="B217" s="696" t="s">
        <v>17</v>
      </c>
      <c r="C217" s="698" t="s">
        <v>209</v>
      </c>
      <c r="D217" s="693" t="s">
        <v>18</v>
      </c>
      <c r="E217" s="693" t="s">
        <v>208</v>
      </c>
      <c r="F217" s="690" t="s">
        <v>207</v>
      </c>
      <c r="G217" s="690" t="s">
        <v>206</v>
      </c>
      <c r="H217" s="692" t="s">
        <v>8916</v>
      </c>
      <c r="I217" s="692"/>
      <c r="J217" s="692"/>
      <c r="K217" s="692"/>
      <c r="L217" s="692"/>
      <c r="M217" s="692"/>
      <c r="N217" s="327"/>
    </row>
    <row r="218" spans="1:16384" s="249" customFormat="1" ht="55.35" customHeight="1" x14ac:dyDescent="0.25">
      <c r="A218" s="251"/>
      <c r="B218" s="697"/>
      <c r="C218" s="691"/>
      <c r="D218" s="694"/>
      <c r="E218" s="694"/>
      <c r="F218" s="691"/>
      <c r="G218" s="691"/>
      <c r="H218" s="250" t="s">
        <v>205</v>
      </c>
      <c r="I218" s="250" t="s">
        <v>204</v>
      </c>
      <c r="J218" s="250" t="s">
        <v>203</v>
      </c>
      <c r="K218" s="250" t="s">
        <v>202</v>
      </c>
      <c r="L218" s="250" t="s">
        <v>201</v>
      </c>
      <c r="M218" s="250" t="s">
        <v>200</v>
      </c>
      <c r="N218" s="380"/>
    </row>
    <row r="219" spans="1:16384" ht="125.25" customHeight="1" x14ac:dyDescent="0.25">
      <c r="B219" s="302" t="s">
        <v>126</v>
      </c>
      <c r="C219" s="303">
        <v>4</v>
      </c>
      <c r="D219" s="307" t="s">
        <v>2912</v>
      </c>
      <c r="E219" s="296"/>
      <c r="F219" s="271" t="s">
        <v>10298</v>
      </c>
      <c r="G219" s="297" t="s">
        <v>161</v>
      </c>
      <c r="H219" s="298"/>
      <c r="I219" s="298"/>
      <c r="J219" s="298"/>
      <c r="K219" s="298"/>
      <c r="L219" s="298"/>
      <c r="M219" s="298"/>
    </row>
    <row r="220" spans="1:16384" ht="202.5" customHeight="1" x14ac:dyDescent="0.25">
      <c r="B220" s="302" t="s">
        <v>127</v>
      </c>
      <c r="C220" s="303">
        <v>4</v>
      </c>
      <c r="D220" s="307" t="s">
        <v>2925</v>
      </c>
      <c r="E220" s="313" t="s">
        <v>4064</v>
      </c>
      <c r="F220" s="314" t="s">
        <v>10299</v>
      </c>
      <c r="G220" s="297" t="s">
        <v>161</v>
      </c>
      <c r="H220" s="298"/>
      <c r="I220" s="298"/>
      <c r="J220" s="298"/>
      <c r="K220" s="298"/>
      <c r="L220" s="298"/>
      <c r="M220" s="298"/>
    </row>
    <row r="221" spans="1:16384" ht="107.25" customHeight="1" x14ac:dyDescent="0.25">
      <c r="B221" s="302" t="s">
        <v>128</v>
      </c>
      <c r="C221" s="303">
        <v>4</v>
      </c>
      <c r="D221" s="307" t="s">
        <v>2938</v>
      </c>
      <c r="E221" s="313"/>
      <c r="F221" s="314" t="s">
        <v>5157</v>
      </c>
      <c r="G221" s="297" t="s">
        <v>161</v>
      </c>
      <c r="H221" s="298"/>
      <c r="I221" s="298"/>
      <c r="J221" s="298"/>
      <c r="K221" s="298"/>
      <c r="L221" s="298"/>
      <c r="M221" s="298"/>
    </row>
    <row r="222" spans="1:16384" ht="93.75" customHeight="1" x14ac:dyDescent="0.25">
      <c r="B222" s="302" t="s">
        <v>129</v>
      </c>
      <c r="C222" s="303">
        <v>4</v>
      </c>
      <c r="D222" s="307" t="s">
        <v>2951</v>
      </c>
      <c r="E222" s="391" t="s">
        <v>4075</v>
      </c>
      <c r="F222" s="314" t="s">
        <v>5172</v>
      </c>
      <c r="G222" s="297" t="s">
        <v>161</v>
      </c>
      <c r="H222" s="298"/>
      <c r="I222" s="298"/>
      <c r="J222" s="298"/>
      <c r="K222" s="298"/>
      <c r="L222" s="298"/>
      <c r="M222" s="298"/>
    </row>
    <row r="223" spans="1:16384" ht="144.75" customHeight="1" x14ac:dyDescent="0.25">
      <c r="B223" s="302" t="s">
        <v>130</v>
      </c>
      <c r="C223" s="303">
        <v>4</v>
      </c>
      <c r="D223" s="307" t="s">
        <v>2963</v>
      </c>
      <c r="E223" s="391" t="s">
        <v>4075</v>
      </c>
      <c r="F223" s="314" t="s">
        <v>9331</v>
      </c>
      <c r="G223" s="297" t="s">
        <v>161</v>
      </c>
      <c r="H223" s="298"/>
      <c r="I223" s="298"/>
      <c r="J223" s="298"/>
      <c r="K223" s="298"/>
      <c r="L223" s="298"/>
      <c r="M223" s="298"/>
    </row>
    <row r="224" spans="1:16384" ht="42.75" customHeight="1" x14ac:dyDescent="0.25">
      <c r="B224" s="302" t="s">
        <v>19</v>
      </c>
      <c r="C224" s="303">
        <v>4</v>
      </c>
      <c r="D224" s="307" t="s">
        <v>2973</v>
      </c>
      <c r="E224" s="296" t="s">
        <v>8363</v>
      </c>
      <c r="F224" s="304" t="s">
        <v>5186</v>
      </c>
      <c r="G224" s="297" t="s">
        <v>161</v>
      </c>
      <c r="H224" s="299" t="s">
        <v>194</v>
      </c>
      <c r="I224" s="299">
        <v>47</v>
      </c>
      <c r="J224" s="299" t="s">
        <v>193</v>
      </c>
      <c r="K224" s="299"/>
      <c r="L224" s="300" t="s">
        <v>192</v>
      </c>
      <c r="M224" s="299">
        <v>340</v>
      </c>
    </row>
    <row r="225" spans="1:14" ht="145.5" customHeight="1" x14ac:dyDescent="0.25">
      <c r="B225" s="302" t="s">
        <v>20</v>
      </c>
      <c r="C225" s="303">
        <v>4</v>
      </c>
      <c r="D225" s="307" t="s">
        <v>2977</v>
      </c>
      <c r="E225" s="296"/>
      <c r="F225" s="314" t="s">
        <v>10300</v>
      </c>
      <c r="G225" s="297" t="s">
        <v>161</v>
      </c>
      <c r="H225" s="298"/>
      <c r="I225" s="298"/>
      <c r="J225" s="298"/>
      <c r="K225" s="298"/>
      <c r="L225" s="298"/>
      <c r="M225" s="298"/>
    </row>
    <row r="226" spans="1:14" ht="42" customHeight="1" x14ac:dyDescent="0.25">
      <c r="B226" s="302" t="s">
        <v>131</v>
      </c>
      <c r="C226" s="303">
        <v>4</v>
      </c>
      <c r="D226" s="307" t="s">
        <v>2990</v>
      </c>
      <c r="E226" s="296" t="s">
        <v>4101</v>
      </c>
      <c r="F226" s="313" t="s">
        <v>10301</v>
      </c>
      <c r="G226" s="297" t="s">
        <v>161</v>
      </c>
      <c r="H226" s="298"/>
      <c r="I226" s="298"/>
      <c r="J226" s="298"/>
      <c r="K226" s="298"/>
      <c r="L226" s="298"/>
      <c r="M226" s="298"/>
    </row>
    <row r="227" spans="1:14" ht="25.5" x14ac:dyDescent="0.25">
      <c r="B227" s="302" t="s">
        <v>132</v>
      </c>
      <c r="C227" s="303">
        <v>4</v>
      </c>
      <c r="D227" s="307" t="s">
        <v>2938</v>
      </c>
      <c r="E227" s="296"/>
      <c r="F227" s="313" t="s">
        <v>5206</v>
      </c>
      <c r="G227" s="297" t="s">
        <v>161</v>
      </c>
      <c r="H227" s="298"/>
      <c r="I227" s="298"/>
      <c r="J227" s="298"/>
      <c r="K227" s="298"/>
      <c r="L227" s="298"/>
      <c r="M227" s="298"/>
    </row>
    <row r="228" spans="1:14" ht="25.5" x14ac:dyDescent="0.25">
      <c r="B228" s="302" t="s">
        <v>133</v>
      </c>
      <c r="C228" s="303">
        <v>4</v>
      </c>
      <c r="D228" s="307" t="s">
        <v>2951</v>
      </c>
      <c r="E228" s="390" t="s">
        <v>4075</v>
      </c>
      <c r="F228" s="313" t="s">
        <v>5221</v>
      </c>
      <c r="G228" s="297" t="s">
        <v>161</v>
      </c>
      <c r="H228" s="298"/>
      <c r="I228" s="298"/>
      <c r="J228" s="298"/>
      <c r="K228" s="298"/>
      <c r="L228" s="298"/>
      <c r="M228" s="298"/>
    </row>
    <row r="229" spans="1:14" ht="51" x14ac:dyDescent="0.25">
      <c r="B229" s="302" t="s">
        <v>134</v>
      </c>
      <c r="C229" s="303">
        <v>4</v>
      </c>
      <c r="D229" s="307" t="s">
        <v>2963</v>
      </c>
      <c r="E229" s="390" t="s">
        <v>4075</v>
      </c>
      <c r="F229" s="313" t="s">
        <v>5236</v>
      </c>
      <c r="G229" s="297" t="s">
        <v>161</v>
      </c>
      <c r="H229" s="298"/>
      <c r="I229" s="298"/>
      <c r="J229" s="298"/>
      <c r="K229" s="298"/>
      <c r="L229" s="298"/>
      <c r="M229" s="298"/>
    </row>
    <row r="230" spans="1:14" ht="52.5" customHeight="1" x14ac:dyDescent="0.25">
      <c r="B230" s="302" t="s">
        <v>135</v>
      </c>
      <c r="C230" s="303">
        <v>4</v>
      </c>
      <c r="D230" s="307" t="s">
        <v>3007</v>
      </c>
      <c r="E230" s="308" t="s">
        <v>9213</v>
      </c>
      <c r="F230" s="314" t="s">
        <v>5251</v>
      </c>
      <c r="G230" s="297" t="s">
        <v>161</v>
      </c>
      <c r="H230" s="110" t="s">
        <v>199</v>
      </c>
      <c r="I230" s="110">
        <v>1</v>
      </c>
      <c r="J230" s="110" t="s">
        <v>214</v>
      </c>
      <c r="K230" s="110" t="s">
        <v>213</v>
      </c>
      <c r="L230" s="110" t="s">
        <v>0</v>
      </c>
      <c r="M230" s="270" t="s">
        <v>212</v>
      </c>
    </row>
    <row r="231" spans="1:14" ht="60.75" customHeight="1" x14ac:dyDescent="0.25">
      <c r="B231" s="302" t="s">
        <v>136</v>
      </c>
      <c r="C231" s="303">
        <v>4</v>
      </c>
      <c r="D231" s="307" t="s">
        <v>3020</v>
      </c>
      <c r="E231" s="308" t="s">
        <v>9214</v>
      </c>
      <c r="F231" s="314" t="s">
        <v>5251</v>
      </c>
      <c r="G231" s="297" t="s">
        <v>161</v>
      </c>
      <c r="H231" s="110" t="s">
        <v>199</v>
      </c>
      <c r="I231" s="110">
        <v>2</v>
      </c>
      <c r="J231" s="110" t="s">
        <v>198</v>
      </c>
      <c r="K231" s="110">
        <v>1</v>
      </c>
      <c r="L231" s="110" t="s">
        <v>0</v>
      </c>
      <c r="M231" s="270" t="s">
        <v>192</v>
      </c>
    </row>
    <row r="232" spans="1:14" ht="84.75" customHeight="1" x14ac:dyDescent="0.25">
      <c r="B232" s="269" t="s">
        <v>137</v>
      </c>
      <c r="C232" s="305">
        <v>4</v>
      </c>
      <c r="D232" s="306" t="s">
        <v>3033</v>
      </c>
      <c r="E232" s="308" t="s">
        <v>9215</v>
      </c>
      <c r="F232" s="304" t="s">
        <v>5268</v>
      </c>
      <c r="G232" s="297" t="s">
        <v>162</v>
      </c>
      <c r="H232" s="110" t="s">
        <v>199</v>
      </c>
      <c r="I232" s="110">
        <v>3</v>
      </c>
      <c r="J232" s="110" t="s">
        <v>211</v>
      </c>
      <c r="K232" s="110">
        <v>1</v>
      </c>
      <c r="L232" s="110" t="s">
        <v>0</v>
      </c>
      <c r="M232" s="270" t="s">
        <v>192</v>
      </c>
    </row>
    <row r="233" spans="1:14" ht="73.5" customHeight="1" x14ac:dyDescent="0.25">
      <c r="B233" s="302" t="s">
        <v>53</v>
      </c>
      <c r="C233" s="303">
        <v>4</v>
      </c>
      <c r="D233" s="307" t="s">
        <v>3047</v>
      </c>
      <c r="E233" s="296" t="s">
        <v>4128</v>
      </c>
      <c r="F233" s="304" t="s">
        <v>8325</v>
      </c>
      <c r="G233" s="297" t="s">
        <v>161</v>
      </c>
      <c r="H233" s="298"/>
      <c r="I233" s="298"/>
      <c r="J233" s="298"/>
      <c r="K233" s="298"/>
      <c r="L233" s="298"/>
      <c r="M233" s="298"/>
    </row>
    <row r="234" spans="1:14" ht="86.25" customHeight="1" x14ac:dyDescent="0.25">
      <c r="B234" s="269" t="s">
        <v>54</v>
      </c>
      <c r="C234" s="305">
        <v>4</v>
      </c>
      <c r="D234" s="306" t="s">
        <v>3061</v>
      </c>
      <c r="E234" s="296"/>
      <c r="F234" s="304" t="s">
        <v>5268</v>
      </c>
      <c r="G234" s="297" t="s">
        <v>162</v>
      </c>
      <c r="H234" s="298"/>
      <c r="I234" s="298"/>
      <c r="J234" s="298"/>
      <c r="K234" s="298"/>
      <c r="L234" s="298"/>
      <c r="M234" s="298"/>
    </row>
    <row r="235" spans="1:14" s="12" customFormat="1" ht="10.35" customHeight="1" x14ac:dyDescent="0.25">
      <c r="A235" s="316"/>
      <c r="B235" s="265"/>
      <c r="C235" s="264"/>
      <c r="D235" s="263"/>
      <c r="E235" s="262"/>
      <c r="F235" s="261"/>
      <c r="G235" s="260"/>
      <c r="H235" s="259"/>
      <c r="I235" s="259"/>
      <c r="J235" s="259"/>
      <c r="K235" s="259"/>
      <c r="L235" s="259"/>
      <c r="M235" s="259"/>
      <c r="N235" s="327"/>
    </row>
    <row r="236" spans="1:14" s="316" customFormat="1" ht="18.75" x14ac:dyDescent="0.25">
      <c r="B236" s="602" t="s">
        <v>52</v>
      </c>
      <c r="C236" s="602"/>
      <c r="D236" s="602"/>
      <c r="E236" s="602"/>
      <c r="F236" s="602"/>
      <c r="G236" s="602"/>
      <c r="H236" s="602"/>
      <c r="I236" s="602"/>
      <c r="J236" s="602"/>
      <c r="K236" s="602"/>
      <c r="L236" s="602"/>
      <c r="M236" s="602"/>
      <c r="N236" s="327"/>
    </row>
    <row r="237" spans="1:14" s="12" customFormat="1" ht="10.35" hidden="1" customHeight="1" x14ac:dyDescent="0.25">
      <c r="A237" s="316"/>
      <c r="B237" s="258"/>
      <c r="C237" s="257"/>
      <c r="D237" s="256"/>
      <c r="E237" s="255"/>
      <c r="F237" s="254"/>
      <c r="G237" s="253"/>
      <c r="H237" s="252"/>
      <c r="I237" s="252"/>
      <c r="J237" s="252"/>
      <c r="K237" s="252"/>
      <c r="L237" s="252"/>
      <c r="M237" s="252"/>
      <c r="N237" s="327"/>
    </row>
    <row r="238" spans="1:14" s="249" customFormat="1" ht="55.35" customHeight="1" x14ac:dyDescent="0.25">
      <c r="A238" s="251"/>
      <c r="B238" s="696" t="s">
        <v>17</v>
      </c>
      <c r="C238" s="698" t="s">
        <v>209</v>
      </c>
      <c r="D238" s="693" t="s">
        <v>18</v>
      </c>
      <c r="E238" s="693" t="s">
        <v>208</v>
      </c>
      <c r="F238" s="690" t="s">
        <v>207</v>
      </c>
      <c r="G238" s="690" t="s">
        <v>206</v>
      </c>
      <c r="H238" s="692" t="s">
        <v>8916</v>
      </c>
      <c r="I238" s="692"/>
      <c r="J238" s="692"/>
      <c r="K238" s="692"/>
      <c r="L238" s="692"/>
      <c r="M238" s="692"/>
      <c r="N238" s="327"/>
    </row>
    <row r="239" spans="1:14" s="249" customFormat="1" ht="55.35" customHeight="1" x14ac:dyDescent="0.25">
      <c r="A239" s="251"/>
      <c r="B239" s="697"/>
      <c r="C239" s="691"/>
      <c r="D239" s="694"/>
      <c r="E239" s="694"/>
      <c r="F239" s="691"/>
      <c r="G239" s="691"/>
      <c r="H239" s="250" t="s">
        <v>205</v>
      </c>
      <c r="I239" s="250" t="s">
        <v>204</v>
      </c>
      <c r="J239" s="250" t="s">
        <v>203</v>
      </c>
      <c r="K239" s="250" t="s">
        <v>202</v>
      </c>
      <c r="L239" s="250" t="s">
        <v>201</v>
      </c>
      <c r="M239" s="250" t="s">
        <v>200</v>
      </c>
      <c r="N239" s="380"/>
    </row>
    <row r="240" spans="1:14" ht="133.5" customHeight="1" x14ac:dyDescent="0.25">
      <c r="B240" s="302" t="s">
        <v>159</v>
      </c>
      <c r="C240" s="303">
        <v>4</v>
      </c>
      <c r="D240" s="307" t="s">
        <v>3075</v>
      </c>
      <c r="E240" s="313"/>
      <c r="F240" s="268" t="s">
        <v>10302</v>
      </c>
      <c r="G240" s="297" t="s">
        <v>161</v>
      </c>
      <c r="H240" s="267"/>
      <c r="I240" s="267"/>
      <c r="J240" s="267"/>
      <c r="K240" s="267"/>
      <c r="L240" s="267"/>
      <c r="M240" s="267"/>
    </row>
    <row r="241" spans="1:14" ht="108" customHeight="1" x14ac:dyDescent="0.25">
      <c r="B241" s="302" t="s">
        <v>158</v>
      </c>
      <c r="C241" s="303">
        <v>4</v>
      </c>
      <c r="D241" s="307" t="s">
        <v>3088</v>
      </c>
      <c r="E241" s="313" t="s">
        <v>4101</v>
      </c>
      <c r="F241" s="314" t="s">
        <v>10303</v>
      </c>
      <c r="G241" s="297" t="s">
        <v>161</v>
      </c>
      <c r="H241" s="267"/>
      <c r="I241" s="267"/>
      <c r="J241" s="267"/>
      <c r="K241" s="267"/>
      <c r="L241" s="267"/>
      <c r="M241" s="267"/>
    </row>
    <row r="242" spans="1:14" ht="25.5" x14ac:dyDescent="0.25">
      <c r="B242" s="302" t="s">
        <v>157</v>
      </c>
      <c r="C242" s="303">
        <v>4</v>
      </c>
      <c r="D242" s="307" t="s">
        <v>2938</v>
      </c>
      <c r="E242" s="313"/>
      <c r="F242" s="313" t="s">
        <v>5206</v>
      </c>
      <c r="G242" s="297" t="s">
        <v>161</v>
      </c>
      <c r="H242" s="267"/>
      <c r="I242" s="267"/>
      <c r="J242" s="267"/>
      <c r="K242" s="267"/>
      <c r="L242" s="267"/>
      <c r="M242" s="267"/>
    </row>
    <row r="243" spans="1:14" ht="25.5" x14ac:dyDescent="0.25">
      <c r="B243" s="302" t="s">
        <v>156</v>
      </c>
      <c r="C243" s="303">
        <v>4</v>
      </c>
      <c r="D243" s="307" t="s">
        <v>2951</v>
      </c>
      <c r="E243" s="390" t="s">
        <v>4075</v>
      </c>
      <c r="F243" s="313" t="s">
        <v>5221</v>
      </c>
      <c r="G243" s="297" t="s">
        <v>161</v>
      </c>
      <c r="H243" s="267"/>
      <c r="I243" s="267"/>
      <c r="J243" s="267"/>
      <c r="K243" s="267"/>
      <c r="L243" s="267"/>
      <c r="M243" s="267"/>
    </row>
    <row r="244" spans="1:14" ht="51" x14ac:dyDescent="0.25">
      <c r="B244" s="302" t="s">
        <v>155</v>
      </c>
      <c r="C244" s="303">
        <v>4</v>
      </c>
      <c r="D244" s="307" t="s">
        <v>2963</v>
      </c>
      <c r="E244" s="390" t="s">
        <v>4075</v>
      </c>
      <c r="F244" s="313" t="s">
        <v>5236</v>
      </c>
      <c r="G244" s="297" t="s">
        <v>161</v>
      </c>
      <c r="H244" s="267"/>
      <c r="I244" s="267"/>
      <c r="J244" s="267"/>
      <c r="K244" s="267"/>
      <c r="L244" s="267"/>
      <c r="M244" s="267"/>
    </row>
    <row r="245" spans="1:14" ht="41.25" customHeight="1" x14ac:dyDescent="0.25">
      <c r="B245" s="302" t="s">
        <v>154</v>
      </c>
      <c r="C245" s="303">
        <v>4</v>
      </c>
      <c r="D245" s="307" t="s">
        <v>3106</v>
      </c>
      <c r="E245" s="266" t="s">
        <v>8800</v>
      </c>
      <c r="F245" s="304" t="s">
        <v>5301</v>
      </c>
      <c r="G245" s="297" t="s">
        <v>161</v>
      </c>
      <c r="H245" s="299" t="s">
        <v>8335</v>
      </c>
      <c r="I245" s="299">
        <v>76</v>
      </c>
      <c r="J245" s="299" t="s">
        <v>210</v>
      </c>
      <c r="K245" s="299">
        <v>3</v>
      </c>
      <c r="L245" s="300">
        <v>10</v>
      </c>
      <c r="M245" s="299">
        <v>30</v>
      </c>
    </row>
    <row r="246" spans="1:14" s="12" customFormat="1" ht="10.35" customHeight="1" x14ac:dyDescent="0.25">
      <c r="A246" s="316"/>
      <c r="B246" s="265"/>
      <c r="C246" s="264"/>
      <c r="D246" s="263"/>
      <c r="E246" s="262"/>
      <c r="F246" s="261"/>
      <c r="G246" s="260"/>
      <c r="H246" s="259"/>
      <c r="I246" s="259"/>
      <c r="J246" s="259"/>
      <c r="K246" s="259"/>
      <c r="L246" s="259"/>
      <c r="M246" s="259"/>
      <c r="N246" s="327"/>
    </row>
    <row r="247" spans="1:14" s="316" customFormat="1" ht="18.75" x14ac:dyDescent="0.25">
      <c r="B247" s="602" t="s">
        <v>241</v>
      </c>
      <c r="C247" s="602"/>
      <c r="D247" s="602"/>
      <c r="E247" s="602"/>
      <c r="F247" s="602"/>
      <c r="G247" s="602"/>
      <c r="H247" s="602"/>
      <c r="I247" s="602"/>
      <c r="J247" s="602"/>
      <c r="K247" s="602"/>
      <c r="L247" s="602"/>
      <c r="M247" s="602"/>
      <c r="N247" s="327"/>
    </row>
    <row r="248" spans="1:14" s="12" customFormat="1" ht="10.35" hidden="1" customHeight="1" x14ac:dyDescent="0.25">
      <c r="A248" s="316"/>
      <c r="B248" s="293"/>
      <c r="C248" s="293"/>
      <c r="D248" s="293"/>
      <c r="E248" s="293"/>
      <c r="F248" s="293"/>
      <c r="G248" s="293"/>
      <c r="H248" s="293"/>
      <c r="I248" s="293"/>
      <c r="J248" s="293"/>
      <c r="K248" s="293"/>
      <c r="L248" s="293"/>
      <c r="M248" s="293"/>
      <c r="N248" s="327"/>
    </row>
    <row r="249" spans="1:14" s="12" customFormat="1" ht="55.35" customHeight="1" x14ac:dyDescent="0.25">
      <c r="A249" s="316"/>
      <c r="B249" s="696" t="s">
        <v>17</v>
      </c>
      <c r="C249" s="698" t="s">
        <v>209</v>
      </c>
      <c r="D249" s="693" t="s">
        <v>18</v>
      </c>
      <c r="E249" s="693" t="s">
        <v>208</v>
      </c>
      <c r="F249" s="690" t="s">
        <v>207</v>
      </c>
      <c r="G249" s="690" t="s">
        <v>206</v>
      </c>
      <c r="H249" s="692" t="s">
        <v>8916</v>
      </c>
      <c r="I249" s="692"/>
      <c r="J249" s="692"/>
      <c r="K249" s="692"/>
      <c r="L249" s="692"/>
      <c r="M249" s="692"/>
      <c r="N249" s="327"/>
    </row>
    <row r="250" spans="1:14" s="12" customFormat="1" ht="55.35" customHeight="1" x14ac:dyDescent="0.25">
      <c r="A250" s="316"/>
      <c r="B250" s="697"/>
      <c r="C250" s="691"/>
      <c r="D250" s="694"/>
      <c r="E250" s="694"/>
      <c r="F250" s="691"/>
      <c r="G250" s="691"/>
      <c r="H250" s="250" t="s">
        <v>205</v>
      </c>
      <c r="I250" s="250" t="s">
        <v>204</v>
      </c>
      <c r="J250" s="250" t="s">
        <v>203</v>
      </c>
      <c r="K250" s="250" t="s">
        <v>202</v>
      </c>
      <c r="L250" s="250" t="s">
        <v>201</v>
      </c>
      <c r="M250" s="250" t="s">
        <v>200</v>
      </c>
      <c r="N250" s="327"/>
    </row>
    <row r="251" spans="1:14" s="12" customFormat="1" ht="136.5" customHeight="1" x14ac:dyDescent="0.25">
      <c r="A251" s="316"/>
      <c r="B251" s="302" t="s">
        <v>164</v>
      </c>
      <c r="C251" s="303">
        <v>4</v>
      </c>
      <c r="D251" s="307" t="s">
        <v>3117</v>
      </c>
      <c r="E251" s="294" t="s">
        <v>11107</v>
      </c>
      <c r="F251" s="268" t="s">
        <v>10304</v>
      </c>
      <c r="G251" s="297" t="s">
        <v>161</v>
      </c>
      <c r="H251" s="298"/>
      <c r="I251" s="298"/>
      <c r="J251" s="298"/>
      <c r="K251" s="298"/>
      <c r="L251" s="298"/>
      <c r="M251" s="298"/>
      <c r="N251" s="327"/>
    </row>
    <row r="252" spans="1:14" s="12" customFormat="1" ht="194.25" customHeight="1" x14ac:dyDescent="0.25">
      <c r="A252" s="316"/>
      <c r="B252" s="302" t="s">
        <v>165</v>
      </c>
      <c r="C252" s="303">
        <v>4</v>
      </c>
      <c r="D252" s="307" t="s">
        <v>3131</v>
      </c>
      <c r="E252" s="268" t="s">
        <v>4101</v>
      </c>
      <c r="F252" s="268" t="s">
        <v>11159</v>
      </c>
      <c r="G252" s="297" t="s">
        <v>161</v>
      </c>
      <c r="H252" s="298"/>
      <c r="I252" s="298"/>
      <c r="J252" s="298"/>
      <c r="K252" s="298"/>
      <c r="L252" s="298"/>
      <c r="M252" s="298"/>
      <c r="N252" s="327"/>
    </row>
    <row r="253" spans="1:14" s="12" customFormat="1" ht="49.5" customHeight="1" x14ac:dyDescent="0.25">
      <c r="A253" s="316"/>
      <c r="B253" s="302" t="s">
        <v>166</v>
      </c>
      <c r="C253" s="303">
        <v>4</v>
      </c>
      <c r="D253" s="307" t="s">
        <v>2938</v>
      </c>
      <c r="E253" s="294" t="s">
        <v>11107</v>
      </c>
      <c r="F253" s="313" t="s">
        <v>5206</v>
      </c>
      <c r="G253" s="297" t="s">
        <v>161</v>
      </c>
      <c r="H253" s="298"/>
      <c r="I253" s="298"/>
      <c r="J253" s="298"/>
      <c r="K253" s="298"/>
      <c r="L253" s="298"/>
      <c r="M253" s="298"/>
      <c r="N253" s="327"/>
    </row>
    <row r="254" spans="1:14" s="12" customFormat="1" ht="32.25" customHeight="1" x14ac:dyDescent="0.25">
      <c r="A254" s="316"/>
      <c r="B254" s="302" t="s">
        <v>167</v>
      </c>
      <c r="C254" s="303">
        <v>4</v>
      </c>
      <c r="D254" s="307" t="s">
        <v>2951</v>
      </c>
      <c r="E254" s="390" t="s">
        <v>4075</v>
      </c>
      <c r="F254" s="313" t="s">
        <v>5221</v>
      </c>
      <c r="G254" s="297" t="s">
        <v>161</v>
      </c>
      <c r="H254" s="298"/>
      <c r="I254" s="298"/>
      <c r="J254" s="298"/>
      <c r="K254" s="298"/>
      <c r="L254" s="298"/>
      <c r="M254" s="298"/>
      <c r="N254" s="327"/>
    </row>
    <row r="255" spans="1:14" s="12" customFormat="1" ht="56.25" customHeight="1" x14ac:dyDescent="0.25">
      <c r="A255" s="316"/>
      <c r="B255" s="302" t="s">
        <v>168</v>
      </c>
      <c r="C255" s="303">
        <v>4</v>
      </c>
      <c r="D255" s="307" t="s">
        <v>2963</v>
      </c>
      <c r="E255" s="390" t="s">
        <v>4075</v>
      </c>
      <c r="F255" s="313" t="s">
        <v>5236</v>
      </c>
      <c r="G255" s="297" t="s">
        <v>161</v>
      </c>
      <c r="H255" s="298"/>
      <c r="I255" s="298"/>
      <c r="J255" s="298"/>
      <c r="K255" s="298"/>
      <c r="L255" s="298"/>
      <c r="M255" s="298"/>
      <c r="N255" s="327"/>
    </row>
    <row r="256" spans="1:14" s="12" customFormat="1" ht="147.75" customHeight="1" x14ac:dyDescent="0.25">
      <c r="A256" s="316"/>
      <c r="B256" s="302" t="s">
        <v>169</v>
      </c>
      <c r="C256" s="303">
        <v>4</v>
      </c>
      <c r="D256" s="307" t="s">
        <v>3157</v>
      </c>
      <c r="E256" s="266" t="s">
        <v>8811</v>
      </c>
      <c r="F256" s="268" t="s">
        <v>7073</v>
      </c>
      <c r="G256" s="297" t="s">
        <v>161</v>
      </c>
      <c r="H256" s="386" t="s">
        <v>238</v>
      </c>
      <c r="I256" s="313" t="s">
        <v>9216</v>
      </c>
      <c r="J256" s="313" t="s">
        <v>9217</v>
      </c>
      <c r="K256" s="366"/>
      <c r="L256" s="313" t="s">
        <v>9218</v>
      </c>
      <c r="M256" s="313" t="s">
        <v>9219</v>
      </c>
      <c r="N256" s="327"/>
    </row>
    <row r="257" spans="1:14" s="12" customFormat="1" ht="83.25" customHeight="1" x14ac:dyDescent="0.25">
      <c r="A257" s="316"/>
      <c r="B257" s="302" t="s">
        <v>171</v>
      </c>
      <c r="C257" s="303">
        <v>4</v>
      </c>
      <c r="D257" s="307" t="s">
        <v>3170</v>
      </c>
      <c r="E257" s="266" t="s">
        <v>8809</v>
      </c>
      <c r="F257" s="268" t="s">
        <v>7066</v>
      </c>
      <c r="G257" s="297" t="s">
        <v>161</v>
      </c>
      <c r="H257" s="386" t="s">
        <v>238</v>
      </c>
      <c r="I257" s="387" t="s">
        <v>8813</v>
      </c>
      <c r="J257" s="388" t="s">
        <v>8814</v>
      </c>
      <c r="K257" s="388"/>
      <c r="L257" s="389" t="s">
        <v>239</v>
      </c>
      <c r="M257" s="388" t="s">
        <v>240</v>
      </c>
      <c r="N257" s="327"/>
    </row>
    <row r="258" spans="1:14" s="12" customFormat="1" ht="80.25" customHeight="1" x14ac:dyDescent="0.25">
      <c r="A258" s="316"/>
      <c r="B258" s="269" t="s">
        <v>170</v>
      </c>
      <c r="C258" s="305">
        <v>4</v>
      </c>
      <c r="D258" s="306" t="s">
        <v>3183</v>
      </c>
      <c r="E258" s="266" t="s">
        <v>8347</v>
      </c>
      <c r="F258" s="483"/>
      <c r="G258" s="297" t="s">
        <v>162</v>
      </c>
      <c r="H258" s="298"/>
      <c r="I258" s="298"/>
      <c r="J258" s="298"/>
      <c r="K258" s="298"/>
      <c r="L258" s="298"/>
      <c r="M258" s="298"/>
      <c r="N258" s="327"/>
    </row>
    <row r="259" spans="1:14" s="12" customFormat="1" ht="10.35" customHeight="1" x14ac:dyDescent="0.25">
      <c r="A259" s="316"/>
      <c r="B259" s="320"/>
      <c r="C259" s="284"/>
      <c r="D259" s="112"/>
      <c r="E259" s="316"/>
      <c r="F259" s="274"/>
      <c r="G259" s="273"/>
      <c r="H259" s="113"/>
      <c r="I259" s="113"/>
      <c r="J259" s="113"/>
      <c r="K259" s="113"/>
      <c r="L259" s="113"/>
      <c r="M259" s="113"/>
      <c r="N259" s="327"/>
    </row>
    <row r="260" spans="1:14" s="12" customFormat="1" ht="18.75" x14ac:dyDescent="0.25">
      <c r="A260" s="316"/>
      <c r="B260" s="602" t="s">
        <v>4</v>
      </c>
      <c r="C260" s="602"/>
      <c r="D260" s="602"/>
      <c r="E260" s="602"/>
      <c r="F260" s="602"/>
      <c r="G260" s="602"/>
      <c r="H260" s="602"/>
      <c r="I260" s="602"/>
      <c r="J260" s="602"/>
      <c r="K260" s="602"/>
      <c r="L260" s="602"/>
      <c r="M260" s="602"/>
      <c r="N260" s="327"/>
    </row>
    <row r="261" spans="1:14" s="12" customFormat="1" ht="10.35" hidden="1" customHeight="1" x14ac:dyDescent="0.25">
      <c r="A261" s="316"/>
      <c r="B261" s="258"/>
      <c r="C261" s="257"/>
      <c r="D261" s="256"/>
      <c r="E261" s="110"/>
      <c r="F261" s="254"/>
      <c r="G261" s="253"/>
      <c r="H261" s="252"/>
      <c r="I261" s="252"/>
      <c r="J261" s="252"/>
      <c r="K261" s="252"/>
      <c r="L261" s="252"/>
      <c r="M261" s="252"/>
      <c r="N261" s="327"/>
    </row>
    <row r="262" spans="1:14" s="249" customFormat="1" ht="55.35" customHeight="1" x14ac:dyDescent="0.25">
      <c r="A262" s="251"/>
      <c r="B262" s="696" t="s">
        <v>17</v>
      </c>
      <c r="C262" s="698" t="s">
        <v>209</v>
      </c>
      <c r="D262" s="693" t="s">
        <v>18</v>
      </c>
      <c r="E262" s="693" t="s">
        <v>208</v>
      </c>
      <c r="F262" s="690" t="s">
        <v>207</v>
      </c>
      <c r="G262" s="690" t="s">
        <v>206</v>
      </c>
      <c r="H262" s="692" t="s">
        <v>8916</v>
      </c>
      <c r="I262" s="692"/>
      <c r="J262" s="692"/>
      <c r="K262" s="692"/>
      <c r="L262" s="692"/>
      <c r="M262" s="692"/>
      <c r="N262" s="327"/>
    </row>
    <row r="263" spans="1:14" s="249" customFormat="1" ht="55.35" customHeight="1" x14ac:dyDescent="0.25">
      <c r="A263" s="251"/>
      <c r="B263" s="697"/>
      <c r="C263" s="691"/>
      <c r="D263" s="694"/>
      <c r="E263" s="694"/>
      <c r="F263" s="691"/>
      <c r="G263" s="691"/>
      <c r="H263" s="250" t="s">
        <v>205</v>
      </c>
      <c r="I263" s="250" t="s">
        <v>204</v>
      </c>
      <c r="J263" s="250" t="s">
        <v>203</v>
      </c>
      <c r="K263" s="250" t="s">
        <v>202</v>
      </c>
      <c r="L263" s="250" t="s">
        <v>201</v>
      </c>
      <c r="M263" s="250" t="s">
        <v>200</v>
      </c>
      <c r="N263" s="380"/>
    </row>
    <row r="264" spans="1:14" ht="132.75" customHeight="1" x14ac:dyDescent="0.25">
      <c r="B264" s="325" t="s">
        <v>21</v>
      </c>
      <c r="C264" s="303">
        <v>4</v>
      </c>
      <c r="D264" s="307" t="s">
        <v>3195</v>
      </c>
      <c r="E264" s="304" t="s">
        <v>9220</v>
      </c>
      <c r="F264" s="314" t="s">
        <v>5328</v>
      </c>
      <c r="G264" s="297" t="s">
        <v>161</v>
      </c>
      <c r="H264" s="383" t="s">
        <v>199</v>
      </c>
      <c r="I264" s="313">
        <v>2</v>
      </c>
      <c r="J264" s="384" t="s">
        <v>198</v>
      </c>
      <c r="K264" s="384" t="s">
        <v>11122</v>
      </c>
      <c r="L264" s="385" t="s">
        <v>192</v>
      </c>
      <c r="M264" s="384" t="s">
        <v>11123</v>
      </c>
    </row>
    <row r="265" spans="1:14" ht="50.25" customHeight="1" x14ac:dyDescent="0.25">
      <c r="B265" s="326" t="s">
        <v>22</v>
      </c>
      <c r="C265" s="305">
        <v>4</v>
      </c>
      <c r="D265" s="306" t="s">
        <v>3207</v>
      </c>
      <c r="E265" s="301"/>
      <c r="F265" s="304" t="s">
        <v>5338</v>
      </c>
      <c r="G265" s="297" t="s">
        <v>162</v>
      </c>
      <c r="H265" s="298"/>
      <c r="I265" s="298"/>
      <c r="J265" s="298"/>
      <c r="K265" s="298"/>
      <c r="L265" s="298"/>
      <c r="M265" s="298"/>
    </row>
    <row r="266" spans="1:14" s="246" customFormat="1" ht="55.5" customHeight="1" x14ac:dyDescent="0.25">
      <c r="A266" s="316"/>
      <c r="B266" s="326" t="s">
        <v>23</v>
      </c>
      <c r="C266" s="305">
        <v>4</v>
      </c>
      <c r="D266" s="306" t="s">
        <v>3221</v>
      </c>
      <c r="E266" s="301"/>
      <c r="F266" s="304" t="s">
        <v>5353</v>
      </c>
      <c r="G266" s="297" t="s">
        <v>162</v>
      </c>
      <c r="H266" s="298"/>
      <c r="I266" s="298"/>
      <c r="J266" s="298"/>
      <c r="K266" s="298"/>
      <c r="L266" s="298"/>
      <c r="M266" s="298"/>
      <c r="N266" s="382"/>
    </row>
    <row r="267" spans="1:14" s="246" customFormat="1" ht="57" customHeight="1" x14ac:dyDescent="0.25">
      <c r="A267" s="316"/>
      <c r="B267" s="326" t="s">
        <v>24</v>
      </c>
      <c r="C267" s="305">
        <v>4</v>
      </c>
      <c r="D267" s="306" t="s">
        <v>3235</v>
      </c>
      <c r="E267" s="301"/>
      <c r="F267" s="304" t="s">
        <v>5368</v>
      </c>
      <c r="G267" s="297" t="s">
        <v>162</v>
      </c>
      <c r="H267" s="298"/>
      <c r="I267" s="298"/>
      <c r="J267" s="298"/>
      <c r="K267" s="298"/>
      <c r="L267" s="298"/>
      <c r="M267" s="298"/>
      <c r="N267" s="382"/>
    </row>
    <row r="268" spans="1:14" s="246" customFormat="1" ht="38.25" x14ac:dyDescent="0.25">
      <c r="A268" s="316"/>
      <c r="B268" s="302" t="s">
        <v>25</v>
      </c>
      <c r="C268" s="303">
        <v>4</v>
      </c>
      <c r="D268" s="307" t="s">
        <v>3247</v>
      </c>
      <c r="E268" s="313" t="s">
        <v>4192</v>
      </c>
      <c r="F268" s="314" t="s">
        <v>5382</v>
      </c>
      <c r="G268" s="297" t="s">
        <v>161</v>
      </c>
      <c r="H268" s="309" t="s">
        <v>194</v>
      </c>
      <c r="I268" s="309">
        <v>40</v>
      </c>
      <c r="J268" s="309" t="s">
        <v>197</v>
      </c>
      <c r="K268" s="309"/>
      <c r="L268" s="310" t="s">
        <v>196</v>
      </c>
      <c r="M268" s="309" t="s">
        <v>195</v>
      </c>
      <c r="N268" s="382"/>
    </row>
    <row r="269" spans="1:14" s="246" customFormat="1" ht="57" customHeight="1" x14ac:dyDescent="0.25">
      <c r="A269" s="316"/>
      <c r="B269" s="269" t="s">
        <v>26</v>
      </c>
      <c r="C269" s="305">
        <v>4</v>
      </c>
      <c r="D269" s="306" t="s">
        <v>3207</v>
      </c>
      <c r="E269" s="297"/>
      <c r="F269" s="304" t="s">
        <v>5338</v>
      </c>
      <c r="G269" s="297" t="s">
        <v>162</v>
      </c>
      <c r="H269" s="298"/>
      <c r="I269" s="298"/>
      <c r="J269" s="298"/>
      <c r="K269" s="298"/>
      <c r="L269" s="298"/>
      <c r="M269" s="298"/>
      <c r="N269" s="382"/>
    </row>
    <row r="270" spans="1:14" s="246" customFormat="1" ht="57" customHeight="1" x14ac:dyDescent="0.25">
      <c r="A270" s="316"/>
      <c r="B270" s="269" t="s">
        <v>27</v>
      </c>
      <c r="C270" s="305">
        <v>4</v>
      </c>
      <c r="D270" s="306" t="s">
        <v>3221</v>
      </c>
      <c r="E270" s="297"/>
      <c r="F270" s="304" t="s">
        <v>5353</v>
      </c>
      <c r="G270" s="297" t="s">
        <v>162</v>
      </c>
      <c r="H270" s="298"/>
      <c r="I270" s="298"/>
      <c r="J270" s="298"/>
      <c r="K270" s="298"/>
      <c r="L270" s="298"/>
      <c r="M270" s="298"/>
      <c r="N270" s="382"/>
    </row>
    <row r="271" spans="1:14" s="246" customFormat="1" ht="57" customHeight="1" x14ac:dyDescent="0.25">
      <c r="A271" s="316"/>
      <c r="B271" s="269" t="s">
        <v>28</v>
      </c>
      <c r="C271" s="305">
        <v>4</v>
      </c>
      <c r="D271" s="306" t="s">
        <v>3235</v>
      </c>
      <c r="E271" s="297"/>
      <c r="F271" s="304" t="s">
        <v>5368</v>
      </c>
      <c r="G271" s="297" t="s">
        <v>162</v>
      </c>
      <c r="H271" s="298"/>
      <c r="I271" s="298"/>
      <c r="J271" s="298"/>
      <c r="K271" s="298"/>
      <c r="L271" s="298"/>
      <c r="M271" s="298"/>
      <c r="N271" s="382"/>
    </row>
    <row r="272" spans="1:14" s="246" customFormat="1" ht="38.25" x14ac:dyDescent="0.25">
      <c r="A272" s="316"/>
      <c r="B272" s="302" t="s">
        <v>29</v>
      </c>
      <c r="C272" s="303">
        <v>4</v>
      </c>
      <c r="D272" s="307" t="s">
        <v>3263</v>
      </c>
      <c r="E272" s="313" t="s">
        <v>4214</v>
      </c>
      <c r="F272" s="314" t="s">
        <v>5401</v>
      </c>
      <c r="G272" s="297" t="s">
        <v>161</v>
      </c>
      <c r="H272" s="299" t="s">
        <v>194</v>
      </c>
      <c r="I272" s="299">
        <v>47</v>
      </c>
      <c r="J272" s="299" t="s">
        <v>193</v>
      </c>
      <c r="K272" s="299"/>
      <c r="L272" s="300" t="s">
        <v>192</v>
      </c>
      <c r="M272" s="300" t="s">
        <v>191</v>
      </c>
      <c r="N272" s="382"/>
    </row>
    <row r="273" spans="1:14" s="246" customFormat="1" ht="51" x14ac:dyDescent="0.25">
      <c r="A273" s="316"/>
      <c r="B273" s="302" t="s">
        <v>30</v>
      </c>
      <c r="C273" s="303">
        <v>4</v>
      </c>
      <c r="D273" s="307" t="s">
        <v>3273</v>
      </c>
      <c r="E273" s="314" t="s">
        <v>4228</v>
      </c>
      <c r="F273" s="314" t="s">
        <v>5382</v>
      </c>
      <c r="G273" s="297" t="s">
        <v>161</v>
      </c>
      <c r="H273" s="298"/>
      <c r="I273" s="298"/>
      <c r="J273" s="298"/>
      <c r="K273" s="298"/>
      <c r="L273" s="298"/>
      <c r="M273" s="298"/>
      <c r="N273" s="382"/>
    </row>
    <row r="274" spans="1:14" s="246" customFormat="1" ht="57" customHeight="1" x14ac:dyDescent="0.25">
      <c r="A274" s="316"/>
      <c r="B274" s="269" t="s">
        <v>31</v>
      </c>
      <c r="C274" s="305">
        <v>4</v>
      </c>
      <c r="D274" s="306" t="s">
        <v>3207</v>
      </c>
      <c r="E274" s="297"/>
      <c r="F274" s="304" t="s">
        <v>5338</v>
      </c>
      <c r="G274" s="297" t="s">
        <v>162</v>
      </c>
      <c r="H274" s="298"/>
      <c r="I274" s="298"/>
      <c r="J274" s="298"/>
      <c r="K274" s="298"/>
      <c r="L274" s="298"/>
      <c r="M274" s="298"/>
      <c r="N274" s="382"/>
    </row>
    <row r="275" spans="1:14" s="246" customFormat="1" ht="57" customHeight="1" x14ac:dyDescent="0.25">
      <c r="A275" s="316"/>
      <c r="B275" s="269" t="s">
        <v>32</v>
      </c>
      <c r="C275" s="305">
        <v>4</v>
      </c>
      <c r="D275" s="306" t="s">
        <v>3221</v>
      </c>
      <c r="E275" s="297"/>
      <c r="F275" s="304" t="s">
        <v>5353</v>
      </c>
      <c r="G275" s="297" t="s">
        <v>162</v>
      </c>
      <c r="H275" s="298"/>
      <c r="I275" s="298"/>
      <c r="J275" s="298"/>
      <c r="K275" s="298"/>
      <c r="L275" s="298"/>
      <c r="M275" s="298"/>
      <c r="N275" s="382"/>
    </row>
    <row r="276" spans="1:14" s="246" customFormat="1" ht="57" customHeight="1" x14ac:dyDescent="0.25">
      <c r="A276" s="316"/>
      <c r="B276" s="269" t="s">
        <v>33</v>
      </c>
      <c r="C276" s="305">
        <v>4</v>
      </c>
      <c r="D276" s="306" t="s">
        <v>3235</v>
      </c>
      <c r="E276" s="297"/>
      <c r="F276" s="304" t="s">
        <v>5368</v>
      </c>
      <c r="G276" s="297" t="s">
        <v>162</v>
      </c>
      <c r="H276" s="298"/>
      <c r="I276" s="298"/>
      <c r="J276" s="298"/>
      <c r="K276" s="298"/>
      <c r="L276" s="298"/>
      <c r="M276" s="298"/>
      <c r="N276" s="382"/>
    </row>
    <row r="277" spans="1:14" ht="57" customHeight="1" x14ac:dyDescent="0.25">
      <c r="B277" s="312" t="s">
        <v>36</v>
      </c>
      <c r="C277" s="305">
        <v>4</v>
      </c>
      <c r="D277" s="306" t="s">
        <v>952</v>
      </c>
      <c r="E277" s="313"/>
      <c r="F277" s="314" t="s">
        <v>5268</v>
      </c>
      <c r="G277" s="297" t="s">
        <v>162</v>
      </c>
      <c r="H277" s="298"/>
      <c r="I277" s="298"/>
      <c r="J277" s="298"/>
      <c r="K277" s="298"/>
      <c r="L277" s="298"/>
      <c r="M277" s="298"/>
    </row>
    <row r="278" spans="1:14" ht="117" customHeight="1" x14ac:dyDescent="0.25">
      <c r="B278" s="269" t="s">
        <v>37</v>
      </c>
      <c r="C278" s="305">
        <v>4</v>
      </c>
      <c r="D278" s="306" t="s">
        <v>965</v>
      </c>
      <c r="E278" s="313"/>
      <c r="F278" s="314" t="s">
        <v>5268</v>
      </c>
      <c r="G278" s="297" t="s">
        <v>162</v>
      </c>
      <c r="H278" s="298"/>
      <c r="I278" s="298"/>
      <c r="J278" s="298"/>
      <c r="K278" s="298"/>
      <c r="L278" s="298"/>
      <c r="M278" s="298"/>
    </row>
    <row r="279" spans="1:14" s="316" customFormat="1" ht="117" hidden="1" customHeight="1" x14ac:dyDescent="0.25">
      <c r="B279" s="538"/>
      <c r="C279" s="539"/>
      <c r="D279" s="540"/>
      <c r="E279" s="313"/>
      <c r="F279" s="314"/>
      <c r="G279" s="297"/>
      <c r="H279" s="110"/>
      <c r="I279" s="110"/>
      <c r="J279" s="110"/>
      <c r="K279" s="110"/>
      <c r="L279" s="110"/>
      <c r="M279" s="110"/>
    </row>
    <row r="280" spans="1:14" s="316" customFormat="1" ht="117" hidden="1" customHeight="1" x14ac:dyDescent="0.25">
      <c r="B280" s="538"/>
      <c r="C280" s="539"/>
      <c r="D280" s="540"/>
      <c r="E280" s="313"/>
      <c r="F280" s="314"/>
      <c r="G280" s="297"/>
      <c r="H280" s="110"/>
      <c r="I280" s="110"/>
      <c r="J280" s="110"/>
      <c r="K280" s="110"/>
      <c r="L280" s="110"/>
      <c r="M280" s="110"/>
    </row>
    <row r="281" spans="1:14" s="316" customFormat="1" ht="117" hidden="1" customHeight="1" x14ac:dyDescent="0.25">
      <c r="B281" s="538"/>
      <c r="C281" s="539"/>
      <c r="D281" s="540"/>
      <c r="E281" s="313"/>
      <c r="F281" s="314"/>
      <c r="G281" s="297"/>
      <c r="H281" s="110"/>
      <c r="I281" s="110"/>
      <c r="J281" s="110"/>
      <c r="K281" s="110"/>
      <c r="L281" s="110"/>
      <c r="M281" s="110"/>
    </row>
    <row r="282" spans="1:14" ht="57.75" customHeight="1" x14ac:dyDescent="0.25">
      <c r="B282" s="302" t="s">
        <v>138</v>
      </c>
      <c r="C282" s="303">
        <v>4</v>
      </c>
      <c r="D282" s="307" t="s">
        <v>3286</v>
      </c>
      <c r="E282" s="313"/>
      <c r="F282" s="314" t="s">
        <v>5427</v>
      </c>
      <c r="G282" s="297" t="s">
        <v>161</v>
      </c>
      <c r="H282" s="298"/>
      <c r="I282" s="298"/>
      <c r="J282" s="298"/>
      <c r="K282" s="298"/>
      <c r="L282" s="298"/>
      <c r="M282" s="298"/>
    </row>
    <row r="283" spans="1:14" ht="119.25" customHeight="1" x14ac:dyDescent="0.25">
      <c r="B283" s="302" t="s">
        <v>56</v>
      </c>
      <c r="C283" s="303">
        <v>4</v>
      </c>
      <c r="D283" s="307" t="s">
        <v>8231</v>
      </c>
      <c r="E283" s="308" t="s">
        <v>4252</v>
      </c>
      <c r="F283" s="308" t="s">
        <v>4301</v>
      </c>
      <c r="G283" s="297" t="s">
        <v>161</v>
      </c>
      <c r="H283" s="298"/>
      <c r="I283" s="298"/>
      <c r="J283" s="298"/>
      <c r="K283" s="298"/>
      <c r="L283" s="298"/>
      <c r="M283" s="298"/>
    </row>
    <row r="284" spans="1:14" ht="60" customHeight="1" x14ac:dyDescent="0.25">
      <c r="B284" s="302" t="s">
        <v>57</v>
      </c>
      <c r="C284" s="303">
        <v>4</v>
      </c>
      <c r="D284" s="307" t="s">
        <v>3308</v>
      </c>
      <c r="E284" s="296"/>
      <c r="F284" s="314" t="s">
        <v>10586</v>
      </c>
      <c r="G284" s="297" t="s">
        <v>161</v>
      </c>
      <c r="H284" s="298"/>
      <c r="I284" s="298"/>
      <c r="J284" s="298"/>
      <c r="K284" s="298"/>
      <c r="L284" s="298"/>
      <c r="M284" s="298"/>
    </row>
    <row r="285" spans="1:14" ht="71.25" customHeight="1" x14ac:dyDescent="0.25">
      <c r="B285" s="302" t="s">
        <v>58</v>
      </c>
      <c r="C285" s="303">
        <v>4</v>
      </c>
      <c r="D285" s="307" t="s">
        <v>6536</v>
      </c>
      <c r="E285" s="296" t="s">
        <v>4075</v>
      </c>
      <c r="F285" s="314" t="s">
        <v>10590</v>
      </c>
      <c r="G285" s="297" t="s">
        <v>161</v>
      </c>
      <c r="H285" s="298"/>
      <c r="I285" s="298"/>
      <c r="J285" s="298"/>
      <c r="K285" s="298"/>
      <c r="L285" s="298"/>
      <c r="M285" s="298"/>
    </row>
  </sheetData>
  <sheetProtection algorithmName="SHA-512" hashValue="92lHr+31Qgiu7J7U51twZnrwau096Yyu46ytchvnp3j9zVmdkt2ZqLCuE2hYgE7OywIjajqADcgoM5qV/SMi0A==" saltValue="5DBgZP+/cvcQrkqAoZGXtg==" spinCount="100000" sheet="1" objects="1" scenarios="1"/>
  <protectedRanges>
    <protectedRange sqref="E251:E256 E222:E223 E228:E229" name="Range1_3"/>
  </protectedRanges>
  <mergeCells count="174">
    <mergeCell ref="F30:F31"/>
    <mergeCell ref="G30:G31"/>
    <mergeCell ref="H30:M30"/>
    <mergeCell ref="C212:E212"/>
    <mergeCell ref="B40:B41"/>
    <mergeCell ref="C40:C41"/>
    <mergeCell ref="E40:E41"/>
    <mergeCell ref="F40:F41"/>
    <mergeCell ref="G40:G41"/>
    <mergeCell ref="H40:M40"/>
    <mergeCell ref="B53:M53"/>
    <mergeCell ref="B73:M73"/>
    <mergeCell ref="B60:M60"/>
    <mergeCell ref="B38:M38"/>
    <mergeCell ref="G75:G76"/>
    <mergeCell ref="H75:M75"/>
    <mergeCell ref="B66:M66"/>
    <mergeCell ref="B75:B76"/>
    <mergeCell ref="C75:C76"/>
    <mergeCell ref="D75:D76"/>
    <mergeCell ref="E75:E76"/>
    <mergeCell ref="F75:F76"/>
    <mergeCell ref="B81:M81"/>
    <mergeCell ref="B88:M88"/>
    <mergeCell ref="B2:M2"/>
    <mergeCell ref="B4:M4"/>
    <mergeCell ref="B17:B18"/>
    <mergeCell ref="C17:C18"/>
    <mergeCell ref="D17:D18"/>
    <mergeCell ref="E17:E18"/>
    <mergeCell ref="F17:F18"/>
    <mergeCell ref="G17:G18"/>
    <mergeCell ref="H17:M17"/>
    <mergeCell ref="B15:M15"/>
    <mergeCell ref="B6:M6"/>
    <mergeCell ref="B3:M3"/>
    <mergeCell ref="B28:M28"/>
    <mergeCell ref="F55:F56"/>
    <mergeCell ref="D40:D41"/>
    <mergeCell ref="C70:D70"/>
    <mergeCell ref="C69:E69"/>
    <mergeCell ref="C71:E71"/>
    <mergeCell ref="D72:F72"/>
    <mergeCell ref="C55:C56"/>
    <mergeCell ref="D55:D56"/>
    <mergeCell ref="G55:G56"/>
    <mergeCell ref="H55:M55"/>
    <mergeCell ref="B62:B63"/>
    <mergeCell ref="C62:C63"/>
    <mergeCell ref="D62:D63"/>
    <mergeCell ref="E62:E63"/>
    <mergeCell ref="F62:F63"/>
    <mergeCell ref="G62:G63"/>
    <mergeCell ref="H62:M62"/>
    <mergeCell ref="B55:B56"/>
    <mergeCell ref="E55:E56"/>
    <mergeCell ref="B30:B31"/>
    <mergeCell ref="C30:C31"/>
    <mergeCell ref="D30:D31"/>
    <mergeCell ref="E30:E31"/>
    <mergeCell ref="B99:M99"/>
    <mergeCell ref="B110:M110"/>
    <mergeCell ref="B124:M124"/>
    <mergeCell ref="B82:B83"/>
    <mergeCell ref="C82:C83"/>
    <mergeCell ref="D82:D83"/>
    <mergeCell ref="E82:E83"/>
    <mergeCell ref="F82:F83"/>
    <mergeCell ref="G82:G83"/>
    <mergeCell ref="H82:M82"/>
    <mergeCell ref="B90:B91"/>
    <mergeCell ref="C90:C91"/>
    <mergeCell ref="D90:D91"/>
    <mergeCell ref="E90:E91"/>
    <mergeCell ref="F90:F91"/>
    <mergeCell ref="G90:G91"/>
    <mergeCell ref="H90:M90"/>
    <mergeCell ref="B112:B113"/>
    <mergeCell ref="C112:C113"/>
    <mergeCell ref="D112:D113"/>
    <mergeCell ref="E112:E113"/>
    <mergeCell ref="F112:F113"/>
    <mergeCell ref="C103:E103"/>
    <mergeCell ref="C105:E105"/>
    <mergeCell ref="B138:M138"/>
    <mergeCell ref="B152:M152"/>
    <mergeCell ref="B166:M166"/>
    <mergeCell ref="B183:M183"/>
    <mergeCell ref="B200:M200"/>
    <mergeCell ref="B154:B155"/>
    <mergeCell ref="C154:C155"/>
    <mergeCell ref="D154:D155"/>
    <mergeCell ref="E154:E155"/>
    <mergeCell ref="E140:E141"/>
    <mergeCell ref="F140:F141"/>
    <mergeCell ref="G140:G141"/>
    <mergeCell ref="H140:M140"/>
    <mergeCell ref="C168:C169"/>
    <mergeCell ref="C185:C186"/>
    <mergeCell ref="D185:D186"/>
    <mergeCell ref="E185:E186"/>
    <mergeCell ref="F185:F186"/>
    <mergeCell ref="B185:B186"/>
    <mergeCell ref="B140:B141"/>
    <mergeCell ref="C140:C141"/>
    <mergeCell ref="D140:D141"/>
    <mergeCell ref="G262:G263"/>
    <mergeCell ref="H262:M262"/>
    <mergeCell ref="G217:G218"/>
    <mergeCell ref="H217:M217"/>
    <mergeCell ref="B238:B239"/>
    <mergeCell ref="C238:C239"/>
    <mergeCell ref="B262:B263"/>
    <mergeCell ref="C262:C263"/>
    <mergeCell ref="D262:D263"/>
    <mergeCell ref="E262:E263"/>
    <mergeCell ref="F262:F263"/>
    <mergeCell ref="B260:M260"/>
    <mergeCell ref="B247:M247"/>
    <mergeCell ref="B249:B250"/>
    <mergeCell ref="C249:C250"/>
    <mergeCell ref="D249:D250"/>
    <mergeCell ref="E249:E250"/>
    <mergeCell ref="F249:F250"/>
    <mergeCell ref="G249:G250"/>
    <mergeCell ref="H249:M249"/>
    <mergeCell ref="C104:E104"/>
    <mergeCell ref="C106:E106"/>
    <mergeCell ref="C107:E107"/>
    <mergeCell ref="B236:M236"/>
    <mergeCell ref="C102:E102"/>
    <mergeCell ref="G185:G186"/>
    <mergeCell ref="H185:M185"/>
    <mergeCell ref="D168:D169"/>
    <mergeCell ref="E168:E169"/>
    <mergeCell ref="F168:F169"/>
    <mergeCell ref="G168:G169"/>
    <mergeCell ref="H168:M168"/>
    <mergeCell ref="G126:G127"/>
    <mergeCell ref="B217:B218"/>
    <mergeCell ref="C217:C218"/>
    <mergeCell ref="D217:D218"/>
    <mergeCell ref="E217:E218"/>
    <mergeCell ref="F217:F218"/>
    <mergeCell ref="B126:B127"/>
    <mergeCell ref="C126:C127"/>
    <mergeCell ref="D126:D127"/>
    <mergeCell ref="E126:E127"/>
    <mergeCell ref="H126:M126"/>
    <mergeCell ref="C108:E108"/>
    <mergeCell ref="G112:G113"/>
    <mergeCell ref="H112:M112"/>
    <mergeCell ref="D238:D239"/>
    <mergeCell ref="E238:E239"/>
    <mergeCell ref="F238:F239"/>
    <mergeCell ref="G238:G239"/>
    <mergeCell ref="H238:M238"/>
    <mergeCell ref="F126:F127"/>
    <mergeCell ref="G202:G203"/>
    <mergeCell ref="H202:M202"/>
    <mergeCell ref="C210:E210"/>
    <mergeCell ref="C211:E211"/>
    <mergeCell ref="C213:E213"/>
    <mergeCell ref="B215:M215"/>
    <mergeCell ref="B207:M207"/>
    <mergeCell ref="B202:B203"/>
    <mergeCell ref="C202:C203"/>
    <mergeCell ref="D202:D203"/>
    <mergeCell ref="E202:E203"/>
    <mergeCell ref="F202:F203"/>
    <mergeCell ref="F154:F155"/>
    <mergeCell ref="G154:G155"/>
    <mergeCell ref="H154:M154"/>
    <mergeCell ref="B168:B169"/>
  </mergeCells>
  <dataValidations count="2">
    <dataValidation type="textLength" errorStyle="information" operator="lessThanOrEqual" allowBlank="1" showInputMessage="1" showErrorMessage="1" error="You can enter &quot;. p&quot; when you do not have a RIAD MFI code._x000a_If you do have one, maximum characters is 30." sqref="E254:E255 E222:E223 E228:E229">
      <formula1>30</formula1>
    </dataValidation>
    <dataValidation type="textLength" operator="lessThanOrEqual" showInputMessage="1" showErrorMessage="1" error="Maximum 255 characters" sqref="E253">
      <formula1>255</formula1>
    </dataValidation>
  </dataValidations>
  <hyperlinks>
    <hyperlink ref="B32" location="'1. General Information'!B21" display="'1. General Information'!B21"/>
    <hyperlink ref="B33" location="'1. General Information'!B22" display="'1. General Information'!B22"/>
    <hyperlink ref="B34" location="'1. General Information'!B23" display="'1. General Information'!B23"/>
    <hyperlink ref="B35" location="'1. General Information'!B24" display="'1. General Information'!B24"/>
    <hyperlink ref="B42" location="'1. General Information'!B30" display="'1. General Information'!B30"/>
    <hyperlink ref="B43" location="'1. General Information'!B31" display="'1. General Information'!B31"/>
    <hyperlink ref="B44" location="'1. General Information'!B32" display="'1. General Information'!B32"/>
    <hyperlink ref="B45" location="'1. General Information'!B33" display="'1. General Information'!B33"/>
    <hyperlink ref="B46" location="'1. General Information'!B34" display="'1. General Information'!B34"/>
    <hyperlink ref="B47" location="'1. General Information'!B35" display="'1. General Information'!B35"/>
    <hyperlink ref="B48" location="'1. General Information'!B36" display="'1. General Information'!B36"/>
    <hyperlink ref="B49" location="'1. General Information'!B37" display="'1. General Information'!B37"/>
    <hyperlink ref="B50" location="'1. General Information'!B38" display="'1. General Information'!B38"/>
    <hyperlink ref="B51" location="'1. General Information'!B39" display="'1. General Information'!B39"/>
    <hyperlink ref="B57" location="'1. General Information'!B44" display="'1. General Information'!B44"/>
    <hyperlink ref="B58" location="'1. General Information'!B45" display="'1. General Information'!B45"/>
    <hyperlink ref="B79" location="'2. Basic annual contribution'!B18" display="'2. Basic annual contribution'!B18"/>
    <hyperlink ref="B204" location="'3. Deductions'!B212" display="'3. Deductions'!B212"/>
    <hyperlink ref="B92" location="'2. Basic annual contribution'!B39" display="'2. Basic annual contribution'!B39"/>
    <hyperlink ref="B93" location="'2. Basic annual contribution'!B40" display="'2. Basic annual contribution'!B40"/>
    <hyperlink ref="B94" location="'2. Basic annual contribution'!B41" display="'2. Basic annual contribution'!B41"/>
    <hyperlink ref="B95" location="'2. Basic annual contribution'!B42" display="'2. Basic annual contribution'!B42"/>
    <hyperlink ref="B96" location="'2. Basic annual contribution'!B43" display="'2. Basic annual contribution'!B43"/>
    <hyperlink ref="B97" location="'2. Basic annual contribution'!B44" display="'2. Basic annual contribution'!B44"/>
    <hyperlink ref="B86" location="'2. Basic annual contribution'!B28" display="'2. Basic annual contribution'!B28"/>
    <hyperlink ref="B205" location="'3. Deductions'!B222" display="'3. Deductions'!B222"/>
    <hyperlink ref="B114" location="'3. Deductions'!B30" display="'3. Deductions'!B30"/>
    <hyperlink ref="B115" location="'3. Deductions'!B31" display="'3. Deductions'!B31"/>
    <hyperlink ref="B116" location="'3. Deductions'!B32" display="'3. Deductions'!B32"/>
    <hyperlink ref="B117" location="'3. Deductions'!B33" display="'3. Deductions'!B33"/>
    <hyperlink ref="B118" location="'3. Deductions'!B34" display="'3. Deductions'!B34"/>
    <hyperlink ref="B120" location="'3. Deductions'!B42" display="'3. Deductions'!B42"/>
    <hyperlink ref="B121" location="'3. Deductions'!B43" display="'3. Deductions'!B43"/>
    <hyperlink ref="B122" location="'3. Deductions'!B44" display="'3. Deductions'!B44"/>
    <hyperlink ref="B128" location="'3. Deductions'!B56" display="'3. Deductions'!B56"/>
    <hyperlink ref="B129" location="'3. Deductions'!B57" display="'3. Deductions'!B57"/>
    <hyperlink ref="B130" location="'3. Deductions'!B58" display="'3. Deductions'!B58"/>
    <hyperlink ref="B131" location="'3. Deductions'!B59" display="'3. Deductions'!B59"/>
    <hyperlink ref="B132" location="'3. Deductions'!B60" display="'3. Deductions'!B60"/>
    <hyperlink ref="B133" location="'3. Deductions'!B67" display="'3. Deductions'!B67"/>
    <hyperlink ref="B134" location="'3. Deductions'!B68" display="'3. Deductions'!B68"/>
    <hyperlink ref="B135" location="'3. Deductions'!B69" display="'3. Deductions'!B69"/>
    <hyperlink ref="B136" location="'3. Deductions'!B70" display="'3. Deductions'!B70"/>
    <hyperlink ref="B142" location="'3. Deductions'!B82" display="'3. Deductions'!B82"/>
    <hyperlink ref="B143" location="'3. Deductions'!B83" display="'3. Deductions'!B83"/>
    <hyperlink ref="B144" location="'3. Deductions'!B84" display="'3. Deductions'!B84"/>
    <hyperlink ref="B145" location="'3. Deductions'!B85" display="'3. Deductions'!B85"/>
    <hyperlink ref="B146" location="'3. Deductions'!B86" display="'3. Deductions'!B86"/>
    <hyperlink ref="B147" location="'3. Deductions'!B93" display="'3. Deductions'!B93"/>
    <hyperlink ref="B148" location="'3. Deductions'!B94" display="'3. Deductions'!B94"/>
    <hyperlink ref="B149" location="'3. Deductions'!B95" display="'3. Deductions'!B95"/>
    <hyperlink ref="B150" location="'3. Deductions'!B96" display="'3. Deductions'!B96"/>
    <hyperlink ref="B156" location="'3. Deductions'!B108" display="'3. Deductions'!B108"/>
    <hyperlink ref="B157" location="'3. Deductions'!B109" display="'3. Deductions'!B109"/>
    <hyperlink ref="B158" location="'3. Deductions'!B110" display="'3. Deductions'!B110"/>
    <hyperlink ref="B159" location="'3. Deductions'!B111" display="'3. Deductions'!B111"/>
    <hyperlink ref="B160" location="'3. Deductions'!B112" display="'3. Deductions'!B112"/>
    <hyperlink ref="B161" location="'3. Deductions'!B119" display="'3. Deductions'!B119"/>
    <hyperlink ref="B162" location="'3. Deductions'!B120" display="'3. Deductions'!B120"/>
    <hyperlink ref="B163" location="'3. Deductions'!B121" display="'3. Deductions'!B121"/>
    <hyperlink ref="B164" location="'3. Deductions'!B122" display="'3. Deductions'!B122"/>
    <hyperlink ref="B170" location="'3. Deductions'!B134" display="'3. Deductions'!B134"/>
    <hyperlink ref="B171" location="'3. Deductions'!B135" display="'3. Deductions'!B135"/>
    <hyperlink ref="B172" location="'3. Deductions'!B136" display="'3. Deductions'!B136"/>
    <hyperlink ref="B173" location="'3. Deductions'!B137" display="'3. Deductions'!B137"/>
    <hyperlink ref="B174" location="'3. Deductions'!B138" display="'3. Deductions'!B138"/>
    <hyperlink ref="B175" location="'3. Deductions'!B145" display="'3. Deductions'!B145"/>
    <hyperlink ref="B176" location="'3. Deductions'!B146" display="'3. Deductions'!B146"/>
    <hyperlink ref="B177" location="'3. Deductions'!B147" display="'3. Deductions'!B147"/>
    <hyperlink ref="B178" location="'3. Deductions'!B148" display="'3. Deductions'!B148"/>
    <hyperlink ref="B179" location="'3. Deductions'!B155" display="'3. Deductions'!B155"/>
    <hyperlink ref="B180" location="'3. Deductions'!B156" display="'3. Deductions'!B156"/>
    <hyperlink ref="B181" location="'3. Deductions'!B163" display="'3. Deductions'!B163"/>
    <hyperlink ref="B187" location="'3. Deductions'!B173" display="'3. Deductions'!B173"/>
    <hyperlink ref="B188" location="'3. Deductions'!B174" display="'3. Deductions'!B174"/>
    <hyperlink ref="B189" location="'3. Deductions'!B175" display="'3. Deductions'!B175"/>
    <hyperlink ref="B190" location="'3. Deductions'!B176" display="'3. Deductions'!B176"/>
    <hyperlink ref="B191" location="'3. Deductions'!B177" display="'3. Deductions'!B177"/>
    <hyperlink ref="B192" location="'3. Deductions'!B184" display="'3. Deductions'!B184"/>
    <hyperlink ref="B193" location="'3. Deductions'!B185" display="'3. Deductions'!B185"/>
    <hyperlink ref="B194" location="'3. Deductions'!B186" display="'3. Deductions'!B186"/>
    <hyperlink ref="B195" location="'3. Deductions'!B187" display="'3. Deductions'!B187"/>
    <hyperlink ref="B196" location="'3. Deductions'!B194" display="'3. Deductions'!B194"/>
    <hyperlink ref="B197" location="'3. Deductions'!B195" display="'3. Deductions'!B195"/>
    <hyperlink ref="B198" location="'3. Deductions'!B202" display="'3. Deductions'!B202"/>
    <hyperlink ref="B219" location="'4. Risk adjustment'!B26" display="'4. Risk adjustment'!B26"/>
    <hyperlink ref="B220" location="'4. Risk adjustment'!B27" display="'4. Risk adjustment'!B27"/>
    <hyperlink ref="B221" location="'4. Risk adjustment'!B28" display="'4. Risk adjustment'!B28"/>
    <hyperlink ref="B222" location="'4. Risk adjustment'!B29" display="'4. Risk adjustment'!B29"/>
    <hyperlink ref="B223" location="'4. Risk adjustment'!B30" display="'4. Risk adjustment'!B30"/>
    <hyperlink ref="B224" location="'4. Risk adjustment'!B31" display="'4. Risk adjustment'!B31"/>
    <hyperlink ref="B225" location="'4. Risk adjustment'!B36" display="'4. Risk adjustment'!B36"/>
    <hyperlink ref="B226" location="'4. Risk adjustment'!B37" display="'4. Risk adjustment'!B37"/>
    <hyperlink ref="B227" location="'4. Risk adjustment'!B38" display="'4. Risk adjustment'!B38"/>
    <hyperlink ref="B228" location="'4. Risk adjustment'!B39" display="'4. Risk adjustment'!B39"/>
    <hyperlink ref="B229" location="'4. Risk adjustment'!B40" display="'4. Risk adjustment'!B40"/>
    <hyperlink ref="B230" location="'4. Risk adjustment'!B41" display="'4. Risk adjustment'!B41"/>
    <hyperlink ref="B231" location="'4. Risk adjustment'!B42" display="'4. Risk adjustment'!B42"/>
    <hyperlink ref="B232" location="'4. Risk adjustment'!B43" display="'4. Risk adjustment'!B43"/>
    <hyperlink ref="B233" location="'4. Risk adjustment'!B48" display="'4. Risk adjustment'!B48"/>
    <hyperlink ref="B234" location="'4. Risk adjustment'!B49" display="'4. Risk adjustment'!B49"/>
    <hyperlink ref="B36" location="'1. General Information'!B25" display="'1. General Information'!B25"/>
    <hyperlink ref="B85" location="'2. Basic annual contribution'!B27" display="'2. Basic annual contribution'!B27"/>
    <hyperlink ref="B240" location="'4. Risk adjustment'!B61" display="4B1"/>
    <hyperlink ref="B241:B243" location="'4. Risk adjustment'!B60" display="4B1"/>
    <hyperlink ref="B241" location="'4. Risk adjustment'!B62" display="4B2"/>
    <hyperlink ref="B242" location="'4. Risk adjustment'!B63" display="4B3"/>
    <hyperlink ref="B243:B245" location="'4. Risk adjustment'!B60" display="4B1"/>
    <hyperlink ref="B243" location="'4. Risk adjustment'!B64" display="4B4"/>
    <hyperlink ref="B244" location="'4. Risk adjustment'!B65" display="4B5"/>
    <hyperlink ref="B245" location="'4. Risk adjustment'!B66" display="4B6"/>
    <hyperlink ref="B77:B78" location="'2. Basic annual contribution'!B18" display="'2. Basic annual contribution'!B18"/>
    <hyperlink ref="C9:D9" location="'5. Definitions and guidance'!B15" display="A. Identification of the institution "/>
    <hyperlink ref="C10:D10" location="'5. Definitions and guidance'!B28" display="B. Contact person for this reporting form"/>
    <hyperlink ref="C11:D11" location="'5. Definitions and guidance'!B38" display="C. Identification of possible specificities for the calculation of the individual annual contribution"/>
    <hyperlink ref="C12:D12" location="'5. Definitions and guidance'!B53" display="D. Newly supervised institutions and mergers"/>
    <hyperlink ref="C13:D13" location="'5. Definitions and guidance'!B60" display="E. Reference date for the reporting form"/>
    <hyperlink ref="C69:D69" location="'5. Definitions and guidance'!B17" display="A. identification of the institution "/>
    <hyperlink ref="C70:D70" location="'5. Definitions and guidance'!B81" display="B. Simplified calculation method"/>
    <hyperlink ref="C71:D71" location="'5. Definitions and guidance'!B40" display="C. Identification of possible specificities for the calculation of the individual annual contribution"/>
    <hyperlink ref="C71:E71" location="'5. Definitions and guidance'!B88" display="C. Adjustment of liabilities arising from derivative contracts (excluding credit derivatives)"/>
    <hyperlink ref="C69:E69" location="'5. Definitions and guidance'!B73" display="A. Basic annual contribution before adjustment of liabilities arising from derivative contracts (excluding credit derivatives)"/>
    <hyperlink ref="C102:D102" location="'5. Definitions and guidance'!B17" display="A. identification of the institution "/>
    <hyperlink ref="C102:E102" location="'5. Definitions and guidance'!B110" display="A. Deductible amount of qualifying liabilities related to clearing activities"/>
    <hyperlink ref="C103:D103" location="'5. Definitions and guidance'!B17" display="A. identification of the institution "/>
    <hyperlink ref="C104:D104" location="'5. Definitions and guidance'!B17" display="A. identification of the institution "/>
    <hyperlink ref="C105:D105" location="'5. Definitions and guidance'!B17" display="A. identification of the institution "/>
    <hyperlink ref="C106:D106" location="'5. Definitions and guidance'!B17" display="A. identification of the institution "/>
    <hyperlink ref="C107:D107" location="'5. Definitions and guidance'!B17" display="A. identification of the institution "/>
    <hyperlink ref="C108:D108" location="'5. Definitions and guidance'!B17" display="A. identification of the institution "/>
    <hyperlink ref="C103:E108" location="'5. Definitions and guidance'!B109" display="A. Deductable amoun of qualyfing liabilities related to clearing activities"/>
    <hyperlink ref="C103:E103" location="'5. Definitions and guidance'!B124" display="B. Deductible amount of qualifying liabilities related to the activities of a central securities depository (CSD)"/>
    <hyperlink ref="C104:E104" location="'5. Definitions and guidance'!B138" display="C. Deductible amount of qualifying liabilities that arise by virtue of holding client assets or client money"/>
    <hyperlink ref="C105:E105" location="'5. Definitions and guidance'!B152" display="D.  Deductible amount of qualifying liabilities that arise from promotional loans "/>
    <hyperlink ref="C106:E106" location="'5. Definitions and guidance'!B166" display="E. Deductible amount of assets and liabilities arising from qualifying Institutional Protection Scheme (IPS) liabilities"/>
    <hyperlink ref="C107:E107" location="'5. Definitions and guidance'!B183" display="F. Deductible amount of assets and liabilities arising from qualifying intragroup liabilities"/>
    <hyperlink ref="C108:E108" location="'5. Definitions and guidance'!B200" display="G. Simplified calculation methods"/>
    <hyperlink ref="C210:D210" location="'5. Definitions and guidance'!B17" display="A. identification of the institution "/>
    <hyperlink ref="C210:E210" location="'5. Definitions and guidance'!B215" display="A. 'Risk exposure' pillar"/>
    <hyperlink ref="C211:D211" location="'5. Definitions and guidance'!B17" display="A. identification of the institution "/>
    <hyperlink ref="C213:D213" location="'5. Definitions and guidance'!B17" display="A. identification of the institution "/>
    <hyperlink ref="C211:E213" location="'5. Definitions and guidance'!B109" display="A. Deductable amoun of qualyfing liabilities related to clearing activities"/>
    <hyperlink ref="C211:E211" location="'5. Definitions and guidance'!B236" display="B. ‘Stability and variety of sources of funding’ pillar"/>
    <hyperlink ref="C213:E213" location="'5. Definitions and guidance'!B247" display="D.  ‘Additional risk indicators to be determined by the resolution authority’ pillar"/>
    <hyperlink ref="B77" location="'2. Basic annual contribution'!B16" display="'2. Basic annual contribution'!B16"/>
    <hyperlink ref="B78" location="'2. Basic annual contribution'!B17" display="'2. Basic annual contribution'!B17"/>
    <hyperlink ref="B251" location="'4. Risk adjustment'!B72" display="4C1"/>
    <hyperlink ref="B252" location="'4. Risk adjustment'!B73" display="4C2"/>
    <hyperlink ref="B253" location="'4. Risk adjustment'!B74" display="4C3"/>
    <hyperlink ref="B254" location="'4. Risk adjustment'!B75" display="4C4"/>
    <hyperlink ref="B255" location="'4. Risk adjustment'!B76" display="4C5"/>
    <hyperlink ref="B256" location="'4. Risk adjustment'!B77" display="4C6"/>
    <hyperlink ref="B257" location="'4. Risk adjustment'!B78" display="4C7"/>
    <hyperlink ref="B258" location="'4. Risk adjustment'!B79" display="4C8"/>
    <hyperlink ref="C212" location="'5. Definitions and guidance'!B247" display="Section C. Share of interbank loans and deposits in the EU"/>
    <hyperlink ref="C212:E212" location="'5. Definitions and guidance'!B247" display="C. 'Share of interbank loans and deposits in the EU' pillar"/>
    <hyperlink ref="B265" location="'4. Risk adjustment'!B88" display="4D2"/>
    <hyperlink ref="B266" location="'4. Risk adjustment'!B89" display="4D3"/>
    <hyperlink ref="B267" location="'4. Risk adjustment'!B90" display="4D4"/>
    <hyperlink ref="B268" location="'4. Risk adjustment'!B95" display="4D5"/>
    <hyperlink ref="B269" location="'4. Risk adjustment'!B96" display="4D6"/>
    <hyperlink ref="B270:B271" location="'4. Risk adjustment'!B89" display="4D6"/>
    <hyperlink ref="B270" location="'4. Risk adjustment'!B97" display="4D7"/>
    <hyperlink ref="B272" location="'4. Risk adjustment'!B103" display="4D9"/>
    <hyperlink ref="B273" location="'4. Risk adjustment'!B104" display="4D10"/>
    <hyperlink ref="B274" location="'4. Risk adjustment'!B105" display="4D11"/>
    <hyperlink ref="B275" location="'4. Risk adjustment'!B106" display="4D12"/>
    <hyperlink ref="B276" location="'4. Risk adjustment'!B107" display="4D13"/>
    <hyperlink ref="B277" location="'4. Risk adjustment'!B116" display="1C3"/>
    <hyperlink ref="B278" location="'4. Risk adjustment'!B117" display="1C4"/>
    <hyperlink ref="B282" location="'4. Risk adjustment'!B118" display="4D14"/>
    <hyperlink ref="B283" location="'4. Risk adjustment'!B124" display="4D17"/>
    <hyperlink ref="B284:B285" location="'4. Risk adjustment'!B115" display="4D17"/>
    <hyperlink ref="B284" location="'4. Risk adjustment'!B125" display="4D18"/>
    <hyperlink ref="B285" location="'4. Risk adjustment'!B126" display="4D19"/>
    <hyperlink ref="B264" location="'4. Risk adjustment'!B87" display="4D1"/>
    <hyperlink ref="B271" location="'4. Risk adjustment'!B98" display="4D8"/>
    <hyperlink ref="B119" location="'3. Deductions'!B41" display="'3. Deductions'!B41"/>
    <hyperlink ref="B19" location="'1. General Information'!B9" display="'1. General Information'!B9"/>
    <hyperlink ref="B26" location="'1. General Information'!B16" display="'1. General Information'!B16"/>
    <hyperlink ref="B25" location="'1. General Information'!B15" display="'1. General Information'!B15"/>
    <hyperlink ref="B24" location="'1. General Information'!B14" display="'1. General Information'!B14"/>
    <hyperlink ref="B23" location="'1. General Information'!B13" display="'1. General Information'!B13"/>
    <hyperlink ref="B22" location="'1. General Information'!B12" display="'1. General Information'!B12"/>
    <hyperlink ref="B21" location="'1. General Information'!B11" display="'1. General Information'!B11"/>
    <hyperlink ref="B20" location="'1. General Information'!B10" display="'1. General Information'!B10"/>
    <hyperlink ref="B64" location="'1. General Information'!B50" display="'1. General Information'!B50"/>
  </hyperlinks>
  <printOptions horizontalCentered="1"/>
  <pageMargins left="0.23622047244094491" right="0.23622047244094491" top="0.39370078740157483" bottom="0.39370078740157483" header="0.31496062992125984" footer="0.31496062992125984"/>
  <pageSetup paperSize="8" fitToHeight="0" orientation="landscape" r:id="rId1"/>
  <headerFooter>
    <oddHeader>&amp;L&amp;"Times New Roman,Regular"&amp;12&amp;K000000 </oddHeader>
    <oddFooter>&amp;R&amp;P/&amp;N&amp;LIndividual</oddFooter>
    <evenHeader>&amp;L&amp;"Times New Roman,Regular"&amp;12&amp;K000000 </evenHeader>
    <firstHeader>&amp;L&amp;"Times New Roman,Regular"&amp;12&amp;K000000 </firstHeader>
  </headerFooter>
  <rowBreaks count="19" manualBreakCount="19">
    <brk id="37" min="1" max="12" man="1"/>
    <brk id="48" min="1" max="12" man="1"/>
    <brk id="52" min="1" max="12" man="1"/>
    <brk id="65" min="1" max="12" man="1"/>
    <brk id="80" min="1" max="12" man="1"/>
    <brk id="92" min="1" max="12" man="1"/>
    <brk id="98" min="1" max="12" man="1"/>
    <brk id="120" min="1" max="12" man="1"/>
    <brk id="136" min="1" max="12" man="1"/>
    <brk id="151" min="1" max="12" man="1"/>
    <brk id="165" min="1" max="12" man="1"/>
    <brk id="176" min="1" max="12" man="1"/>
    <brk id="182" min="1" max="12" man="1"/>
    <brk id="195" min="1" max="12" man="1"/>
    <brk id="206" min="1" max="12" man="1"/>
    <brk id="223" min="1" max="12" man="1"/>
    <brk id="235" min="1" max="12" man="1"/>
    <brk id="252" min="1" max="12" man="1"/>
    <brk id="269" min="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pageSetUpPr autoPageBreaks="0"/>
  </sheetPr>
  <dimension ref="A1:AA131"/>
  <sheetViews>
    <sheetView showGridLines="0" zoomScale="90" zoomScaleNormal="90" zoomScaleSheetLayoutView="70" zoomScalePageLayoutView="90" workbookViewId="0">
      <selection activeCell="J24" sqref="J24"/>
    </sheetView>
  </sheetViews>
  <sheetFormatPr defaultColWidth="8.85546875" defaultRowHeight="15" outlineLevelRow="1" x14ac:dyDescent="0.25"/>
  <cols>
    <col min="1" max="1" width="2.42578125" style="31" customWidth="1"/>
    <col min="2" max="2" width="6.42578125" style="31" customWidth="1"/>
    <col min="3" max="3" width="6.85546875" style="31" customWidth="1"/>
    <col min="4" max="4" width="7.85546875" style="31" customWidth="1"/>
    <col min="5" max="5" width="65.85546875" style="31" customWidth="1"/>
    <col min="6" max="6" width="22.140625" style="330" customWidth="1"/>
    <col min="7" max="7" width="11.85546875" style="31" customWidth="1"/>
    <col min="8" max="8" width="18.85546875" style="31" customWidth="1"/>
    <col min="9" max="9" width="16.42578125" style="31" customWidth="1"/>
    <col min="10" max="11" width="1.85546875" style="31" customWidth="1"/>
    <col min="12" max="12" width="8.85546875" style="31" customWidth="1"/>
    <col min="13" max="13" width="17.85546875" style="31" customWidth="1"/>
    <col min="14" max="14" width="18.140625" style="31" customWidth="1"/>
    <col min="15" max="18" width="18.85546875" style="31" customWidth="1"/>
    <col min="19" max="21" width="6.85546875" style="31" customWidth="1"/>
    <col min="22" max="22" width="16" style="4" customWidth="1"/>
    <col min="23" max="23" width="16" style="378" customWidth="1"/>
    <col min="24" max="24" width="8.85546875" style="31" customWidth="1"/>
    <col min="25" max="16384" width="8.85546875" style="31"/>
  </cols>
  <sheetData>
    <row r="1" spans="1:27" x14ac:dyDescent="0.25">
      <c r="S1" s="317"/>
      <c r="T1" s="317"/>
      <c r="U1" s="317"/>
    </row>
    <row r="2" spans="1:27" ht="15.75" hidden="1" x14ac:dyDescent="0.25">
      <c r="B2" s="646"/>
      <c r="C2" s="647"/>
      <c r="D2" s="647"/>
      <c r="E2" s="647"/>
      <c r="F2" s="647"/>
      <c r="G2" s="647"/>
      <c r="H2" s="647"/>
      <c r="I2" s="647"/>
      <c r="J2" s="647"/>
      <c r="K2" s="647"/>
      <c r="L2" s="647"/>
      <c r="M2" s="647"/>
      <c r="N2" s="647"/>
      <c r="O2" s="647"/>
      <c r="P2" s="647"/>
      <c r="Q2" s="647"/>
      <c r="R2" s="648"/>
      <c r="S2" s="317"/>
      <c r="T2" s="317"/>
      <c r="U2" s="317"/>
    </row>
    <row r="3" spans="1:27" ht="30" customHeight="1" x14ac:dyDescent="0.25">
      <c r="B3" s="720" t="str">
        <f>'Read me'!B1:G1</f>
        <v>Ex-ante contributions to the Bank and Investment Firm Resolution Fund - reporting form for the 2021 contribution period</v>
      </c>
      <c r="C3" s="720"/>
      <c r="D3" s="720"/>
      <c r="E3" s="720"/>
      <c r="F3" s="720"/>
      <c r="G3" s="720"/>
      <c r="H3" s="720"/>
      <c r="I3" s="720"/>
      <c r="J3" s="720"/>
      <c r="K3" s="720"/>
      <c r="L3" s="720"/>
      <c r="M3" s="720"/>
      <c r="N3" s="720"/>
      <c r="O3" s="720"/>
      <c r="P3" s="720"/>
      <c r="Q3" s="720"/>
      <c r="R3" s="720"/>
      <c r="S3" s="720"/>
      <c r="T3" s="720"/>
      <c r="U3" s="720"/>
    </row>
    <row r="4" spans="1:27" s="11" customFormat="1" ht="30" customHeight="1" x14ac:dyDescent="0.25">
      <c r="B4" s="599" t="s">
        <v>681</v>
      </c>
      <c r="C4" s="599"/>
      <c r="D4" s="599"/>
      <c r="E4" s="599"/>
      <c r="F4" s="599"/>
      <c r="G4" s="599"/>
      <c r="H4" s="599"/>
      <c r="I4" s="599"/>
      <c r="J4" s="599"/>
      <c r="K4" s="599"/>
      <c r="L4" s="599"/>
      <c r="M4" s="599"/>
      <c r="N4" s="599"/>
      <c r="O4" s="599"/>
      <c r="P4" s="599"/>
      <c r="Q4" s="599"/>
      <c r="R4" s="599"/>
      <c r="S4" s="599"/>
      <c r="T4" s="599"/>
      <c r="U4" s="599"/>
      <c r="V4" s="291"/>
      <c r="W4" s="291"/>
      <c r="X4" s="291"/>
      <c r="Y4" s="291"/>
      <c r="Z4" s="291"/>
      <c r="AA4" s="291"/>
    </row>
    <row r="5" spans="1:27" x14ac:dyDescent="0.25">
      <c r="A5" s="316"/>
      <c r="B5" s="316"/>
      <c r="C5" s="331"/>
      <c r="D5" s="331"/>
      <c r="E5" s="16"/>
      <c r="K5" s="317"/>
      <c r="S5" s="317"/>
      <c r="T5" s="317"/>
      <c r="U5" s="317"/>
      <c r="V5" s="495">
        <v>44197</v>
      </c>
      <c r="W5" s="492"/>
      <c r="X5" s="291"/>
      <c r="Y5" s="291"/>
      <c r="Z5" s="291"/>
      <c r="AA5" s="291"/>
    </row>
    <row r="6" spans="1:27" ht="32.25" customHeight="1" x14ac:dyDescent="0.25">
      <c r="A6" s="316"/>
      <c r="B6" s="719" t="s">
        <v>355</v>
      </c>
      <c r="C6" s="719"/>
      <c r="D6" s="719"/>
      <c r="E6" s="719"/>
      <c r="F6" s="719"/>
      <c r="G6" s="719"/>
      <c r="H6" s="719"/>
      <c r="I6" s="719"/>
      <c r="J6" s="719"/>
      <c r="K6" s="719"/>
      <c r="L6" s="719"/>
      <c r="M6" s="719"/>
      <c r="N6" s="719"/>
      <c r="O6" s="719"/>
      <c r="P6" s="719"/>
      <c r="Q6" s="719"/>
      <c r="R6" s="719"/>
      <c r="S6" s="719"/>
      <c r="T6" s="719"/>
      <c r="U6" s="719"/>
      <c r="V6" s="497"/>
      <c r="W6" s="492"/>
      <c r="X6" s="291"/>
      <c r="Y6" s="291"/>
      <c r="Z6" s="291"/>
      <c r="AA6" s="291"/>
    </row>
    <row r="7" spans="1:27" ht="14.25" customHeight="1" x14ac:dyDescent="0.25">
      <c r="A7" s="316"/>
      <c r="B7" s="428"/>
      <c r="C7" s="331"/>
      <c r="D7" s="331"/>
      <c r="E7" s="16"/>
      <c r="K7" s="317"/>
      <c r="S7" s="317"/>
      <c r="T7" s="317"/>
      <c r="U7" s="317"/>
      <c r="V7" s="492"/>
      <c r="W7" s="291"/>
      <c r="X7" s="291"/>
      <c r="Y7" s="291"/>
      <c r="Z7" s="291"/>
      <c r="AA7" s="291"/>
    </row>
    <row r="8" spans="1:27" s="315" customFormat="1" x14ac:dyDescent="0.25">
      <c r="B8" s="332"/>
      <c r="C8" s="332"/>
      <c r="D8" s="332"/>
      <c r="E8" s="332"/>
      <c r="F8" s="332"/>
      <c r="G8" s="332"/>
      <c r="H8" s="332"/>
      <c r="I8" s="332"/>
      <c r="S8" s="333"/>
      <c r="T8" s="333"/>
      <c r="U8" s="333"/>
      <c r="V8" s="493"/>
      <c r="W8" s="494"/>
      <c r="X8" s="494"/>
      <c r="Y8" s="494"/>
      <c r="Z8" s="494"/>
      <c r="AA8" s="494"/>
    </row>
    <row r="9" spans="1:27" ht="15" customHeight="1" x14ac:dyDescent="0.25">
      <c r="A9" s="316"/>
      <c r="B9" s="709" t="s">
        <v>357</v>
      </c>
      <c r="C9" s="709"/>
      <c r="D9" s="709"/>
      <c r="E9" s="709"/>
      <c r="F9" s="709"/>
      <c r="G9" s="709"/>
      <c r="H9" s="709"/>
      <c r="I9" s="709"/>
      <c r="J9" s="709"/>
      <c r="K9" s="710" t="s">
        <v>358</v>
      </c>
      <c r="L9" s="711"/>
      <c r="M9" s="711"/>
      <c r="N9" s="711"/>
      <c r="O9" s="711"/>
      <c r="P9" s="711"/>
      <c r="Q9" s="711"/>
      <c r="R9" s="711"/>
      <c r="S9" s="711"/>
      <c r="T9" s="711"/>
      <c r="U9" s="712"/>
      <c r="V9" s="291"/>
      <c r="W9" s="291"/>
      <c r="X9" s="291"/>
      <c r="Y9" s="291"/>
      <c r="Z9" s="291"/>
      <c r="AA9" s="291"/>
    </row>
    <row r="10" spans="1:27" ht="15.75" thickBot="1" x14ac:dyDescent="0.3">
      <c r="A10" s="316"/>
      <c r="B10" s="316"/>
      <c r="C10" s="331"/>
      <c r="D10" s="331"/>
      <c r="E10" s="16"/>
      <c r="K10" s="334"/>
      <c r="S10" s="317"/>
      <c r="T10" s="317"/>
      <c r="U10" s="317"/>
      <c r="V10" s="291"/>
      <c r="W10" s="291"/>
      <c r="X10" s="291"/>
      <c r="Y10" s="291"/>
      <c r="Z10" s="291"/>
      <c r="AA10" s="291"/>
    </row>
    <row r="11" spans="1:27" ht="33" customHeight="1" thickBot="1" x14ac:dyDescent="0.3">
      <c r="A11" s="316"/>
      <c r="B11" s="316"/>
      <c r="C11" s="331"/>
      <c r="D11" s="331"/>
      <c r="E11" s="377" t="s">
        <v>359</v>
      </c>
      <c r="F11" s="336" t="str">
        <f>IF(G11&gt;=1, "NOK", "OK")</f>
        <v>NOK</v>
      </c>
      <c r="G11" s="335">
        <f>COUNTIFS(G14:G41,"NOK",I14:I41,"")+COUNTIFS(G43:G102,"NOK",I43:I102,"")+COUNTIFS(G14:G41,"NOK, "&amp;VLOOKUP("Tab5_Cell_F23",'Master translation'!$A$26:$S$851,HLOOKUP(VLOOKUP('1. General Information'!$H$13,'Master translation 1'!$S$2:$T$22,2,FALSE),'Master translation'!$E$23:$S$24,2,FALSE)+4,FALSE),I14:I41,"")+COUNTIFS(G43:G102,"NOK, "&amp;VLOOKUP("Tab5_Cell_F23",'Master translation'!$A$26:$S$851,HLOOKUP(VLOOKUP('1. General Information'!$H$13,'Master translation 1'!$S$2:$T$22,2,FALSE),'Master translation'!$E$23:$S$24,2,FALSE)+4,FALSE),I43:I102,"")</f>
        <v>85</v>
      </c>
      <c r="K11" s="334"/>
      <c r="O11" s="713" t="s">
        <v>360</v>
      </c>
      <c r="P11" s="714"/>
      <c r="Q11" s="714"/>
      <c r="R11" s="336" t="str">
        <f>IF(S11&gt;=1, "NOK", "OK")</f>
        <v>NOK</v>
      </c>
      <c r="S11" s="337">
        <f>COUNTIFS(N14:N80,"NOK",S14:S80,"")</f>
        <v>10</v>
      </c>
      <c r="T11" s="317"/>
      <c r="U11" s="317"/>
      <c r="V11" s="291"/>
      <c r="W11" s="251"/>
      <c r="X11" s="291"/>
      <c r="Y11" s="291"/>
      <c r="Z11" s="291"/>
      <c r="AA11" s="291"/>
    </row>
    <row r="12" spans="1:27" ht="15" customHeight="1" x14ac:dyDescent="0.25">
      <c r="A12" s="316"/>
      <c r="B12" s="316"/>
      <c r="G12" s="249"/>
      <c r="H12" s="249"/>
      <c r="I12" s="249"/>
      <c r="J12" s="338"/>
      <c r="K12" s="334"/>
      <c r="S12" s="317"/>
      <c r="T12" s="317"/>
      <c r="U12" s="317"/>
      <c r="V12" s="291"/>
      <c r="W12" s="291"/>
      <c r="X12" s="291"/>
      <c r="Y12" s="291"/>
      <c r="Z12" s="291"/>
      <c r="AA12" s="291"/>
    </row>
    <row r="13" spans="1:27" s="13" customFormat="1" ht="228.75" customHeight="1" x14ac:dyDescent="0.25">
      <c r="A13" s="15"/>
      <c r="B13" s="427" t="str">
        <f>'Master translation 1'!$Q$22</f>
        <v>Tab</v>
      </c>
      <c r="C13" s="427" t="str">
        <f>'Master translation 1'!$Q$11</f>
        <v>Field ID</v>
      </c>
      <c r="D13" s="556" t="str">
        <f>'Master translation 1'!$Q$45</f>
        <v>Rule ID</v>
      </c>
      <c r="E13" s="433" t="str">
        <f>'Master translation 1'!$Q$12</f>
        <v>Field</v>
      </c>
      <c r="F13" s="339" t="str">
        <f>'Master translation 1'!$Q$14</f>
        <v>Value</v>
      </c>
      <c r="G13" s="432" t="s">
        <v>610</v>
      </c>
      <c r="H13" s="399" t="s">
        <v>621</v>
      </c>
      <c r="I13" s="340" t="s">
        <v>622</v>
      </c>
      <c r="J13" s="557"/>
      <c r="K13" s="558"/>
      <c r="L13" s="340" t="str">
        <f>+'Master translation 1'!$Q$11</f>
        <v>Field ID</v>
      </c>
      <c r="M13" s="556" t="str">
        <f>'Master translation 1'!$Q$45</f>
        <v>Rule ID</v>
      </c>
      <c r="N13" s="431" t="s">
        <v>633</v>
      </c>
      <c r="O13" s="715" t="s">
        <v>362</v>
      </c>
      <c r="P13" s="715"/>
      <c r="Q13" s="715"/>
      <c r="R13" s="715"/>
      <c r="S13" s="716" t="str">
        <f>+I13</f>
        <v>Relevance test (is the validation rule applicable to this institution?)</v>
      </c>
      <c r="T13" s="717"/>
      <c r="U13" s="718"/>
      <c r="V13" s="15"/>
      <c r="W13" s="15"/>
      <c r="X13" s="15"/>
      <c r="Y13" s="15"/>
      <c r="Z13" s="15"/>
      <c r="AA13" s="15"/>
    </row>
    <row r="14" spans="1:27" ht="48" customHeight="1" x14ac:dyDescent="0.25">
      <c r="B14" s="342" t="str">
        <f t="shared" ref="B14:B41" si="0">LEFT(C14,1)</f>
        <v>1</v>
      </c>
      <c r="C14" s="342" t="str">
        <f>'1. General Information'!B9</f>
        <v>1A1</v>
      </c>
      <c r="D14" s="343">
        <v>1</v>
      </c>
      <c r="E14" s="344" t="str">
        <f>'1. General Information'!C9</f>
        <v>Name of the institution</v>
      </c>
      <c r="F14" s="345" t="str">
        <f>IF(ISBLANK('1. General Information'!F9),"",'1. General Information'!F9)</f>
        <v/>
      </c>
      <c r="G14" s="346" t="str">
        <f>IF(F14="","NOK","OK")</f>
        <v>NOK</v>
      </c>
      <c r="H14" s="346"/>
      <c r="I14" s="346"/>
      <c r="J14" s="338"/>
      <c r="K14" s="341"/>
      <c r="L14" s="347" t="s">
        <v>363</v>
      </c>
      <c r="M14" s="343" t="s">
        <v>8266</v>
      </c>
      <c r="N14" s="342" t="str">
        <f>IF(LEFT(F19,2)=F18,"OK","NOK")</f>
        <v>OK</v>
      </c>
      <c r="O14" s="721" t="s">
        <v>11158</v>
      </c>
      <c r="P14" s="721"/>
      <c r="Q14" s="721"/>
      <c r="R14" s="721"/>
      <c r="S14" s="722"/>
      <c r="T14" s="723"/>
      <c r="U14" s="724"/>
      <c r="W14" s="393"/>
    </row>
    <row r="15" spans="1:27" ht="42" customHeight="1" x14ac:dyDescent="0.25">
      <c r="B15" s="342" t="str">
        <f t="shared" si="0"/>
        <v>1</v>
      </c>
      <c r="C15" s="342" t="str">
        <f>'1. General Information'!B10</f>
        <v>1A2</v>
      </c>
      <c r="D15" s="343">
        <v>2</v>
      </c>
      <c r="E15" s="344" t="str">
        <f>'1. General Information'!C10</f>
        <v>Address of the institution</v>
      </c>
      <c r="F15" s="345" t="str">
        <f>IF(ISBLANK('1. General Information'!F10),"",'1. General Information'!F10)</f>
        <v/>
      </c>
      <c r="G15" s="346" t="str">
        <f t="shared" ref="G15:G36" si="1">IF(F15="","NOK","OK")</f>
        <v>NOK</v>
      </c>
      <c r="H15" s="346"/>
      <c r="I15" s="346"/>
      <c r="J15" s="338"/>
      <c r="K15" s="341"/>
      <c r="L15" s="347" t="s">
        <v>13</v>
      </c>
      <c r="M15" s="343" t="s">
        <v>8317</v>
      </c>
      <c r="N15" s="342" t="str">
        <f>IF(LEN(F20)=20,"OK","NOK")</f>
        <v>NOK</v>
      </c>
      <c r="O15" s="721" t="s">
        <v>5469</v>
      </c>
      <c r="P15" s="721"/>
      <c r="Q15" s="721"/>
      <c r="R15" s="721"/>
      <c r="S15" s="722"/>
      <c r="T15" s="723"/>
      <c r="U15" s="724"/>
      <c r="W15" s="393"/>
    </row>
    <row r="16" spans="1:27" ht="48" customHeight="1" x14ac:dyDescent="0.25">
      <c r="B16" s="342" t="str">
        <f t="shared" si="0"/>
        <v>1</v>
      </c>
      <c r="C16" s="342" t="str">
        <f>'1. General Information'!B11</f>
        <v>1A3</v>
      </c>
      <c r="D16" s="343">
        <v>3</v>
      </c>
      <c r="E16" s="344" t="str">
        <f>'1. General Information'!C11</f>
        <v>Postal code of the institution</v>
      </c>
      <c r="F16" s="345" t="str">
        <f>IF(ISBLANK('1. General Information'!F11),"",'1. General Information'!F11)</f>
        <v/>
      </c>
      <c r="G16" s="346" t="str">
        <f t="shared" si="1"/>
        <v>NOK</v>
      </c>
      <c r="H16" s="346"/>
      <c r="I16" s="346"/>
      <c r="J16" s="338"/>
      <c r="K16" s="341"/>
      <c r="L16" s="347" t="s">
        <v>364</v>
      </c>
      <c r="M16" s="343" t="s">
        <v>8267</v>
      </c>
      <c r="N16" s="486" t="str">
        <f>IF(F25=F31,"NOK","OK")</f>
        <v>NOK</v>
      </c>
      <c r="O16" s="721" t="s">
        <v>5467</v>
      </c>
      <c r="P16" s="721"/>
      <c r="Q16" s="721"/>
      <c r="R16" s="721"/>
      <c r="S16" s="722"/>
      <c r="T16" s="723"/>
      <c r="U16" s="724"/>
    </row>
    <row r="17" spans="2:23" ht="48" customHeight="1" x14ac:dyDescent="0.25">
      <c r="B17" s="342" t="str">
        <f t="shared" si="0"/>
        <v>1</v>
      </c>
      <c r="C17" s="342" t="str">
        <f>'1. General Information'!B12</f>
        <v>1A4</v>
      </c>
      <c r="D17" s="343">
        <v>4</v>
      </c>
      <c r="E17" s="344" t="str">
        <f>'1. General Information'!C12</f>
        <v>City of the institution</v>
      </c>
      <c r="F17" s="345" t="str">
        <f>IF(ISBLANK('1. General Information'!F12),"",'1. General Information'!F12)</f>
        <v/>
      </c>
      <c r="G17" s="346" t="str">
        <f t="shared" si="1"/>
        <v>NOK</v>
      </c>
      <c r="H17" s="346"/>
      <c r="I17" s="346"/>
      <c r="J17" s="338"/>
      <c r="K17" s="341"/>
      <c r="L17" s="347" t="s">
        <v>365</v>
      </c>
      <c r="M17" s="343" t="s">
        <v>8268</v>
      </c>
      <c r="N17" s="347" t="str">
        <f>IF(F26='Master translation 1'!$Q$2,IF(OR(F69='Master translation 1'!$Q$8,F69='Master translation 1'!$Q$10),"OK","NOK"),"OK")</f>
        <v>OK</v>
      </c>
      <c r="O17" s="703" t="s">
        <v>7298</v>
      </c>
      <c r="P17" s="704"/>
      <c r="Q17" s="704"/>
      <c r="R17" s="705"/>
      <c r="S17" s="706" t="str">
        <f>+IF(OR($F$32='Master translation 1'!$Q$2,$F$34='Master translation 1'!$Q$2,'2. Basic annual contribution'!$F$27='Master translation 1'!$Q$2),'Master translation 1'!$Q$6,"")</f>
        <v/>
      </c>
      <c r="T17" s="707"/>
      <c r="U17" s="708"/>
      <c r="W17" s="394"/>
    </row>
    <row r="18" spans="2:23" ht="48" customHeight="1" x14ac:dyDescent="0.25">
      <c r="B18" s="342" t="str">
        <f t="shared" si="0"/>
        <v>1</v>
      </c>
      <c r="C18" s="342" t="str">
        <f>'1. General Information'!B13</f>
        <v>1A5</v>
      </c>
      <c r="D18" s="343">
        <v>5</v>
      </c>
      <c r="E18" s="344" t="str">
        <f>'1. General Information'!C13</f>
        <v>Country of registration of the institution</v>
      </c>
      <c r="F18" s="345" t="str">
        <f>IF(ISBLANK('1. General Information'!F13),"",'1. General Information'!F13)</f>
        <v/>
      </c>
      <c r="G18" s="346" t="str">
        <f t="shared" si="1"/>
        <v>NOK</v>
      </c>
      <c r="H18" s="346"/>
      <c r="I18" s="346"/>
      <c r="J18" s="338"/>
      <c r="K18" s="341"/>
      <c r="L18" s="347" t="s">
        <v>366</v>
      </c>
      <c r="M18" s="343" t="s">
        <v>8269</v>
      </c>
      <c r="N18" s="347" t="str">
        <f>IF(F26='Master translation 1'!$Q$2,IF(OR(F75='Master translation 1'!$Q$8,F75='Master translation 1'!$Q$10),"OK","NOK"),"OK")</f>
        <v>OK</v>
      </c>
      <c r="O18" s="703" t="s">
        <v>7299</v>
      </c>
      <c r="P18" s="704"/>
      <c r="Q18" s="704"/>
      <c r="R18" s="705"/>
      <c r="S18" s="706" t="str">
        <f>+IF(OR($F$32='Master translation 1'!$Q$2,$F$34='Master translation 1'!$Q$2,'2. Basic annual contribution'!$F$27='Master translation 1'!$Q$2),'Master translation 1'!$Q$6,"")</f>
        <v/>
      </c>
      <c r="T18" s="707"/>
      <c r="U18" s="708"/>
      <c r="W18" s="394"/>
    </row>
    <row r="19" spans="2:23" ht="48" customHeight="1" x14ac:dyDescent="0.25">
      <c r="B19" s="342" t="str">
        <f t="shared" si="0"/>
        <v>1</v>
      </c>
      <c r="C19" s="342" t="str">
        <f>'1. General Information'!B14</f>
        <v>1A6</v>
      </c>
      <c r="D19" s="343">
        <v>6</v>
      </c>
      <c r="E19" s="344" t="str">
        <f>'1. General Information'!C14</f>
        <v>RIAD MFI code of the institution (for credit institutions only)</v>
      </c>
      <c r="F19" s="345" t="str">
        <f>IF(ISBLANK('1. General Information'!F14),"",'1. General Information'!F14)</f>
        <v/>
      </c>
      <c r="G19" s="346" t="str">
        <f t="shared" si="1"/>
        <v>NOK</v>
      </c>
      <c r="H19" s="346"/>
      <c r="I19" s="346"/>
      <c r="J19" s="338"/>
      <c r="K19" s="341"/>
      <c r="L19" s="347" t="s">
        <v>367</v>
      </c>
      <c r="M19" s="343" t="s">
        <v>8306</v>
      </c>
      <c r="N19" s="347" t="str">
        <f>IF(F26='Master translation 1'!$Q$2,IF(OR(F83='Master translation 1'!$Q$8,F83='Master translation 1'!$Q$10),"OK","NOK"),"OK")</f>
        <v>OK</v>
      </c>
      <c r="O19" s="703" t="s">
        <v>7297</v>
      </c>
      <c r="P19" s="704"/>
      <c r="Q19" s="704"/>
      <c r="R19" s="705"/>
      <c r="S19" s="706" t="str">
        <f>+IF(OR($F$32='Master translation 1'!$Q$2,$F$34='Master translation 1'!$Q$2,'2. Basic annual contribution'!$F$27='Master translation 1'!$Q$2),'Master translation 1'!$Q$6,"")</f>
        <v/>
      </c>
      <c r="T19" s="707"/>
      <c r="U19" s="708"/>
      <c r="W19" s="394"/>
    </row>
    <row r="20" spans="2:23" ht="48" customHeight="1" x14ac:dyDescent="0.25">
      <c r="B20" s="342" t="str">
        <f t="shared" si="0"/>
        <v>1</v>
      </c>
      <c r="C20" s="342" t="str">
        <f>'1. General Information'!B15</f>
        <v>1A7</v>
      </c>
      <c r="D20" s="343">
        <v>7</v>
      </c>
      <c r="E20" s="344" t="str">
        <f>'1. General Information'!C15</f>
        <v>LEI code of the institution</v>
      </c>
      <c r="F20" s="345" t="str">
        <f>IF(ISBLANK('1. General Information'!F15),"",'1. General Information'!F15)</f>
        <v/>
      </c>
      <c r="G20" s="346" t="str">
        <f>IF(OR(F20="",NOT(ISTEXT('1. General Information'!F15))),"NOK","OK")</f>
        <v>NOK</v>
      </c>
      <c r="H20" s="346"/>
      <c r="I20" s="346"/>
      <c r="J20" s="338"/>
      <c r="K20" s="341"/>
      <c r="L20" s="347" t="s">
        <v>8393</v>
      </c>
      <c r="M20" s="343" t="s">
        <v>8312</v>
      </c>
      <c r="N20" s="347" t="str">
        <f>IF(F26='Master translation 1'!$Q$2,IF(OR(F89='Master translation 1'!$Q$8,F89='Master translation 1'!$Q$10),"OK","NOK"),"OK")</f>
        <v>OK</v>
      </c>
      <c r="O20" s="703" t="s">
        <v>7501</v>
      </c>
      <c r="P20" s="704"/>
      <c r="Q20" s="704"/>
      <c r="R20" s="705"/>
      <c r="S20" s="706" t="str">
        <f>+IF(OR($F$32='Master translation 1'!$Q$2,$F$34='Master translation 1'!$Q$2,'2. Basic annual contribution'!$F$27='Master translation 1'!$Q$2),'Master translation 1'!$Q$6,"")</f>
        <v/>
      </c>
      <c r="T20" s="707"/>
      <c r="U20" s="708"/>
      <c r="W20" s="393"/>
    </row>
    <row r="21" spans="2:23" ht="62.25" customHeight="1" x14ac:dyDescent="0.25">
      <c r="B21" s="342" t="str">
        <f t="shared" si="0"/>
        <v>1</v>
      </c>
      <c r="C21" s="342" t="str">
        <f>'1. General Information'!B21</f>
        <v>1B1</v>
      </c>
      <c r="D21" s="343">
        <v>8</v>
      </c>
      <c r="E21" s="344" t="str">
        <f>'1. General Information'!C21</f>
        <v>First name of the contact person</v>
      </c>
      <c r="F21" s="345" t="str">
        <f>IF(ISBLANK('1. General Information'!F21),"",'1. General Information'!F21)</f>
        <v/>
      </c>
      <c r="G21" s="346" t="str">
        <f t="shared" si="1"/>
        <v>NOK</v>
      </c>
      <c r="H21" s="346"/>
      <c r="I21" s="346"/>
      <c r="J21" s="338"/>
      <c r="K21" s="341"/>
      <c r="L21" s="347" t="s">
        <v>368</v>
      </c>
      <c r="M21" s="343" t="s">
        <v>8398</v>
      </c>
      <c r="N21" s="342" t="str">
        <f>IF(OR(AND(F27='Master translation 1'!$Q$3,F28='Master translation 1'!$Q$2),AND(F27='Master translation 1'!$Q$2,F28='Master translation 1'!$Q$6)),"NOK","OK")</f>
        <v>OK</v>
      </c>
      <c r="O21" s="721" t="s">
        <v>5490</v>
      </c>
      <c r="P21" s="721"/>
      <c r="Q21" s="721"/>
      <c r="R21" s="721"/>
      <c r="S21" s="722"/>
      <c r="T21" s="723"/>
      <c r="U21" s="724"/>
    </row>
    <row r="22" spans="2:23" ht="105" customHeight="1" x14ac:dyDescent="0.25">
      <c r="B22" s="342" t="str">
        <f t="shared" si="0"/>
        <v>1</v>
      </c>
      <c r="C22" s="342" t="str">
        <f>'1. General Information'!B22</f>
        <v>1B2</v>
      </c>
      <c r="D22" s="343">
        <v>9</v>
      </c>
      <c r="E22" s="344" t="str">
        <f>'1. General Information'!C22</f>
        <v>Family name of the contact person</v>
      </c>
      <c r="F22" s="345" t="str">
        <f>IF(ISBLANK('1. General Information'!F22),"",'1. General Information'!F22)</f>
        <v/>
      </c>
      <c r="G22" s="346" t="str">
        <f t="shared" si="1"/>
        <v>NOK</v>
      </c>
      <c r="H22" s="346"/>
      <c r="I22" s="346"/>
      <c r="J22" s="338"/>
      <c r="K22" s="341"/>
      <c r="L22" s="347" t="s">
        <v>6598</v>
      </c>
      <c r="M22" s="343" t="s">
        <v>8270</v>
      </c>
      <c r="N22" s="342" t="str">
        <f>IF(AND(F32='Master translation 1'!$Q$2,OR(F29='Master translation 1'!$Q$2,F30='Master translation 1'!$Q$2,F33='Master translation 1'!$Q$2,F34='Master translation 1'!$Q$2,F25='Master translation 1'!$Q$2,F26='Master translation 1'!$Q$2)),"NOK","OK")</f>
        <v>OK</v>
      </c>
      <c r="O22" s="721" t="s">
        <v>5501</v>
      </c>
      <c r="P22" s="721"/>
      <c r="Q22" s="721"/>
      <c r="R22" s="721"/>
      <c r="S22" s="722"/>
      <c r="T22" s="723"/>
      <c r="U22" s="724"/>
      <c r="W22" s="394"/>
    </row>
    <row r="23" spans="2:23" ht="40.5" customHeight="1" x14ac:dyDescent="0.25">
      <c r="B23" s="342" t="str">
        <f t="shared" si="0"/>
        <v>1</v>
      </c>
      <c r="C23" s="342" t="str">
        <f>'1. General Information'!B23</f>
        <v>1B3</v>
      </c>
      <c r="D23" s="343">
        <v>10</v>
      </c>
      <c r="E23" s="344" t="str">
        <f>'1. General Information'!C23</f>
        <v>Email address of the contact person</v>
      </c>
      <c r="F23" s="345" t="str">
        <f>IF(ISBLANK('1. General Information'!F23),"",'1. General Information'!F23)</f>
        <v/>
      </c>
      <c r="G23" s="346" t="str">
        <f t="shared" si="1"/>
        <v>NOK</v>
      </c>
      <c r="H23" s="346"/>
      <c r="I23" s="346"/>
      <c r="J23" s="448"/>
      <c r="K23" s="484"/>
      <c r="L23" s="347" t="s">
        <v>369</v>
      </c>
      <c r="M23" s="343" t="s">
        <v>8288</v>
      </c>
      <c r="N23" s="342" t="str">
        <f>IF(AND(F31='Master translation 1'!$Q$3,F32='Master translation 1'!$Q$2),"NOK","OK")</f>
        <v>OK</v>
      </c>
      <c r="O23" s="721" t="s">
        <v>5506</v>
      </c>
      <c r="P23" s="721"/>
      <c r="Q23" s="721"/>
      <c r="R23" s="721"/>
      <c r="S23" s="722"/>
      <c r="T23" s="723"/>
      <c r="U23" s="724"/>
    </row>
    <row r="24" spans="2:23" ht="30" customHeight="1" x14ac:dyDescent="0.25">
      <c r="B24" s="342" t="str">
        <f t="shared" si="0"/>
        <v>1</v>
      </c>
      <c r="C24" s="342" t="str">
        <f>'1. General Information'!B24</f>
        <v>1B4</v>
      </c>
      <c r="D24" s="343">
        <v>11</v>
      </c>
      <c r="E24" s="344" t="str">
        <f>'1. General Information'!C24</f>
        <v>Alternative e-mail address</v>
      </c>
      <c r="F24" s="345" t="str">
        <f>IF(ISBLANK('1. General Information'!F24),"",'1. General Information'!F24)</f>
        <v/>
      </c>
      <c r="G24" s="346" t="str">
        <f t="shared" si="1"/>
        <v>NOK</v>
      </c>
      <c r="H24" s="346"/>
      <c r="I24" s="346"/>
      <c r="J24" s="338"/>
      <c r="K24" s="341"/>
      <c r="L24" s="347" t="s">
        <v>370</v>
      </c>
      <c r="M24" s="343" t="s">
        <v>8271</v>
      </c>
      <c r="N24" s="342" t="str">
        <f>IF(AND(ISNUMBER(F37),ISNUMBER(F38),ISNUMBER(F39)),IF(F37-F38-F39&gt;=0,"OK","NOK"),'Master translation 1'!$Q$5)</f>
        <v>Missing</v>
      </c>
      <c r="O24" s="721" t="s">
        <v>5517</v>
      </c>
      <c r="P24" s="721"/>
      <c r="Q24" s="721"/>
      <c r="R24" s="721"/>
      <c r="S24" s="722"/>
      <c r="T24" s="723"/>
      <c r="U24" s="724"/>
      <c r="W24" s="393"/>
    </row>
    <row r="25" spans="2:23" ht="86.25" customHeight="1" x14ac:dyDescent="0.25">
      <c r="B25" s="342" t="str">
        <f t="shared" si="0"/>
        <v>1</v>
      </c>
      <c r="C25" s="342" t="str">
        <f>'1. General Information'!B30</f>
        <v>1C1</v>
      </c>
      <c r="D25" s="343">
        <v>12</v>
      </c>
      <c r="E25" s="344" t="str">
        <f>'1. General Information'!C30</f>
        <v>Is the institution a credit institution, as defined for this field?</v>
      </c>
      <c r="F25" s="345" t="str">
        <f>IF(ISBLANK('1. General Information'!F30),"",'1. General Information'!F30)</f>
        <v/>
      </c>
      <c r="G25" s="346" t="str">
        <f>IF(F25="","NOK",IF(OR(EXACT(F25,'Master translation 1'!$Q$2),EXACT(F25,'Master translation 1'!$Q$3)),"OK","NOK, "&amp;VLOOKUP("Tab5_Cell_F23",'Master translation'!$A$26:$S$856,HLOOKUP(VLOOKUP('1. General Information'!$H$13,'Master translation 1'!$S$2:$T$22,2,FALSE),'Master translation'!$E$23:$S$24,2,FALSE)+4,FALSE)))</f>
        <v>NOK</v>
      </c>
      <c r="H25" s="346"/>
      <c r="I25" s="346"/>
      <c r="J25" s="338"/>
      <c r="K25" s="341"/>
      <c r="L25" s="347" t="s">
        <v>371</v>
      </c>
      <c r="M25" s="343" t="s">
        <v>8282</v>
      </c>
      <c r="N25" s="347" t="str">
        <f>IF(AND(ISNUMBER(F44),ISNUMBER(F45),ISNUMBER(F43)),IF(AND(F44+F45&gt;0,F43=0),"warning","OK"),"NOK")</f>
        <v>NOK</v>
      </c>
      <c r="O25" s="703" t="s">
        <v>5523</v>
      </c>
      <c r="P25" s="704"/>
      <c r="Q25" s="704"/>
      <c r="R25" s="705"/>
      <c r="S25" s="706" t="str">
        <f>+IF(OR(AND('2. Basic annual contribution'!$F$27='Master translation 1'!$Q$2,$F$41='Master translation 1'!$Q$2),AND('2. Basic annual contribution'!$F$27="",$F$41="")),"",'Master translation 1'!$Q$6)</f>
        <v/>
      </c>
      <c r="T25" s="707" t="str">
        <f>+IF(OR(AND('2. Basic annual contribution'!$F$27='Master translation 1'!$Q$2,$F$41='Master translation 1'!$Q$2),AND('2. Basic annual contribution'!$F$27="",$F$41="")),"",'Master translation 1'!$Q$6)</f>
        <v/>
      </c>
      <c r="U25" s="708" t="str">
        <f>+IF(OR(AND('2. Basic annual contribution'!$F$27='Master translation 1'!$Q$2,$F$41='Master translation 1'!$Q$2),AND('2. Basic annual contribution'!$F$27="",$F$41="")),"",'Master translation 1'!$Q$6)</f>
        <v/>
      </c>
    </row>
    <row r="26" spans="2:23" s="317" customFormat="1" ht="52.5" customHeight="1" x14ac:dyDescent="0.25">
      <c r="B26" s="342" t="str">
        <f t="shared" si="0"/>
        <v>1</v>
      </c>
      <c r="C26" s="342" t="str">
        <f>'1. General Information'!B31</f>
        <v>1C2</v>
      </c>
      <c r="D26" s="343">
        <v>13</v>
      </c>
      <c r="E26" s="344" t="str">
        <f>'1. General Information'!C31</f>
        <v>Is the institution a central body, as defined for this field?</v>
      </c>
      <c r="F26" s="345" t="str">
        <f>IF(ISBLANK('1. General Information'!F31),"",'1. General Information'!F31)</f>
        <v/>
      </c>
      <c r="G26" s="346" t="str">
        <f>IF(F26="","NOK",IF(OR(EXACT(F26,'Master translation 1'!$Q$2),EXACT(F26,'Master translation 1'!$Q$3)),"OK","NOK, "&amp;VLOOKUP("Tab5_Cell_F23",'Master translation'!$A$26:$S$856,HLOOKUP(VLOOKUP('1. General Information'!$H$13,'Master translation 1'!$S$2:$T$22,2,FALSE),'Master translation'!$E$23:$S$24,2,FALSE)+4,FALSE)))</f>
        <v>NOK</v>
      </c>
      <c r="H26" s="346"/>
      <c r="I26" s="346"/>
      <c r="J26" s="338"/>
      <c r="K26" s="341"/>
      <c r="L26" s="347" t="s">
        <v>372</v>
      </c>
      <c r="M26" s="343" t="s">
        <v>8273</v>
      </c>
      <c r="N26" s="347" t="str">
        <f>IF(F37&gt;F44,"OK","NOK")</f>
        <v>NOK</v>
      </c>
      <c r="O26" s="703" t="s">
        <v>5535</v>
      </c>
      <c r="P26" s="704"/>
      <c r="Q26" s="704"/>
      <c r="R26" s="705"/>
      <c r="S26" s="706" t="str">
        <f>+IF(OR(AND('2. Basic annual contribution'!$F$27='Master translation 1'!$Q$2,$F$41='Master translation 1'!$Q$2),AND('2. Basic annual contribution'!$F$27="",$F$41="")),"",'Master translation 1'!$Q$6)</f>
        <v/>
      </c>
      <c r="T26" s="707" t="str">
        <f>+IF(OR(AND('2. Basic annual contribution'!$F$27='Master translation 1'!$Q$2,$F$41='Master translation 1'!$Q$2),AND('2. Basic annual contribution'!$F$27="",$F$41="")),"",'Master translation 1'!$Q$6)</f>
        <v/>
      </c>
      <c r="U26" s="708" t="str">
        <f>+IF(OR(AND('2. Basic annual contribution'!$F$27='Master translation 1'!$Q$2,$F$41='Master translation 1'!$Q$2),AND('2. Basic annual contribution'!$F$27="",$F$41="")),"",'Master translation 1'!$Q$6)</f>
        <v/>
      </c>
      <c r="V26" s="4"/>
      <c r="W26" s="378"/>
    </row>
    <row r="27" spans="2:23" ht="79.5" customHeight="1" x14ac:dyDescent="0.25">
      <c r="B27" s="342" t="str">
        <f t="shared" si="0"/>
        <v>1</v>
      </c>
      <c r="C27" s="342" t="str">
        <f>'1. General Information'!B32</f>
        <v>1C3</v>
      </c>
      <c r="D27" s="343">
        <v>14</v>
      </c>
      <c r="E27" s="344" t="str">
        <f>'1. General Information'!C32</f>
        <v>Is the institution member of an ‘Institutional Protection Scheme’ (IPS)?</v>
      </c>
      <c r="F27" s="345" t="str">
        <f>IF(ISBLANK('1. General Information'!F32),"",'1. General Information'!F32)</f>
        <v/>
      </c>
      <c r="G27" s="346" t="str">
        <f>IF(F27="","NOK",IF(OR(EXACT(F27,'Master translation 1'!$Q$2),EXACT(F27,'Master translation 1'!$Q$3)),"OK","NOK, "&amp;VLOOKUP("Tab5_Cell_F23",'Master translation'!$A$26:$S$856,HLOOKUP(VLOOKUP('1. General Information'!$H$13,'Master translation 1'!$S$2:$T$22,2,FALSE),'Master translation'!$E$23:$S$24,2,FALSE)+4,FALSE)))</f>
        <v>NOK</v>
      </c>
      <c r="H27" s="346"/>
      <c r="I27" s="346"/>
      <c r="J27" s="338"/>
      <c r="K27" s="341"/>
      <c r="L27" s="347" t="s">
        <v>373</v>
      </c>
      <c r="M27" s="343" t="s">
        <v>8283</v>
      </c>
      <c r="N27" s="347" t="str">
        <f>IF(F48&lt;=F44,"OK","NOK")</f>
        <v>OK</v>
      </c>
      <c r="O27" s="703" t="s">
        <v>5549</v>
      </c>
      <c r="P27" s="704"/>
      <c r="Q27" s="704"/>
      <c r="R27" s="705"/>
      <c r="S27" s="706" t="str">
        <f>+IF(OR(AND('2. Basic annual contribution'!$F$27='Master translation 1'!$Q$2,$F$41='Master translation 1'!$Q$2),AND('2. Basic annual contribution'!$F$27="",$F$41="")),"",'Master translation 1'!$Q$6)</f>
        <v/>
      </c>
      <c r="T27" s="707" t="str">
        <f>+IF(OR(AND('2. Basic annual contribution'!$F$27='Master translation 1'!$Q$2,$F$41='Master translation 1'!$Q$2),AND('2. Basic annual contribution'!$F$27="",$F$41="")),"",'Master translation 1'!$Q$6)</f>
        <v/>
      </c>
      <c r="U27" s="708" t="str">
        <f>+IF(OR(AND('2. Basic annual contribution'!$F$27='Master translation 1'!$Q$2,$F$41='Master translation 1'!$Q$2),AND('2. Basic annual contribution'!$F$27="",$F$41="")),"",'Master translation 1'!$Q$6)</f>
        <v/>
      </c>
    </row>
    <row r="28" spans="2:23" ht="89.25" customHeight="1" x14ac:dyDescent="0.25">
      <c r="B28" s="342" t="str">
        <f t="shared" si="0"/>
        <v>1</v>
      </c>
      <c r="C28" s="342" t="str">
        <f>'1. General Information'!B33</f>
        <v>1C4</v>
      </c>
      <c r="D28" s="343">
        <v>15</v>
      </c>
      <c r="E28" s="344" t="str">
        <f>'1. General Information'!C33</f>
        <v>Has the competent authority granted the permission referred to in Article 113(7) of the CRR to the institution?
(only to fill in if the value to the field above is 'Yes'. Otherwise 'Not applicable')</v>
      </c>
      <c r="F28" s="345" t="str">
        <f>IF(ISBLANK('1. General Information'!F33),"",'1. General Information'!F33)</f>
        <v/>
      </c>
      <c r="G28" s="346" t="str">
        <f>IF(F28="","NOK",IF(OR(EXACT(F28,'Master translation 1'!$Q$2),EXACT(F28,'Master translation 1'!$Q$3),EXACT(F28,'Master translation 1'!$Q$6)),"OK","NOK, "&amp;VLOOKUP("Tab5_Cell_F23",'Master translation'!$A$26:$S$856,HLOOKUP(VLOOKUP('1. General Information'!$H$13,'Master translation 1'!$S$2:$T$22,2,FALSE),'Master translation'!$E$23:$S$24,2,FALSE)+4,FALSE)))</f>
        <v>NOK</v>
      </c>
      <c r="H28" s="346"/>
      <c r="I28" s="346"/>
      <c r="J28" s="338"/>
      <c r="K28" s="341"/>
      <c r="L28" s="347" t="s">
        <v>374</v>
      </c>
      <c r="M28" s="343" t="s">
        <v>8284</v>
      </c>
      <c r="N28" s="347" t="str">
        <f>IF(F51&lt;=F44,"OK","NOK")</f>
        <v>OK</v>
      </c>
      <c r="O28" s="703" t="s">
        <v>5563</v>
      </c>
      <c r="P28" s="704"/>
      <c r="Q28" s="704"/>
      <c r="R28" s="705"/>
      <c r="S28" s="706" t="str">
        <f>+IF(OR(AND('2. Basic annual contribution'!$F$27='Master translation 1'!$Q$2,$F$41='Master translation 1'!$Q$2),AND('2. Basic annual contribution'!$F$27="",$F$41="")),"",'Master translation 1'!$Q$6)</f>
        <v/>
      </c>
      <c r="T28" s="707" t="str">
        <f>+IF(OR(AND('2. Basic annual contribution'!$F$27='Master translation 1'!$Q$2,$F$41='Master translation 1'!$Q$2),AND('2. Basic annual contribution'!$F$27="",$F$41="")),"",'Master translation 1'!$Q$6)</f>
        <v/>
      </c>
      <c r="U28" s="708" t="str">
        <f>+IF(OR(AND('2. Basic annual contribution'!$F$27='Master translation 1'!$Q$2,$F$41='Master translation 1'!$Q$2),AND('2. Basic annual contribution'!$F$27="",$F$41="")),"",'Master translation 1'!$Q$6)</f>
        <v/>
      </c>
      <c r="V28" s="316"/>
      <c r="W28" s="327"/>
    </row>
    <row r="29" spans="2:23" ht="76.5" customHeight="1" x14ac:dyDescent="0.25">
      <c r="B29" s="342" t="str">
        <f t="shared" si="0"/>
        <v>1</v>
      </c>
      <c r="C29" s="342" t="str">
        <f>'1. General Information'!B34</f>
        <v>1C5</v>
      </c>
      <c r="D29" s="343">
        <v>16</v>
      </c>
      <c r="E29" s="344" t="str">
        <f>'1. General Information'!C34</f>
        <v>Is the institution a central counterparty (CCP), as defined for this field?</v>
      </c>
      <c r="F29" s="345" t="str">
        <f>IF(ISBLANK('1. General Information'!F34),"",'1. General Information'!F34)</f>
        <v/>
      </c>
      <c r="G29" s="346" t="str">
        <f>IF(F29="","NOK",IF(OR(EXACT(F29,'Master translation 1'!$Q$2),EXACT(F29,'Master translation 1'!$Q$3)),"OK","NOK, "&amp;VLOOKUP("Tab5_Cell_F23",'Master translation'!$A$26:$S$856,HLOOKUP(VLOOKUP('1. General Information'!$H$13,'Master translation 1'!$S$2:$T$22,2,FALSE),'Master translation'!$E$23:$S$24,2,FALSE)+4,FALSE)))</f>
        <v>NOK</v>
      </c>
      <c r="H29" s="346"/>
      <c r="I29" s="346"/>
      <c r="J29" s="338"/>
      <c r="K29" s="341"/>
      <c r="L29" s="347" t="s">
        <v>375</v>
      </c>
      <c r="M29" s="343" t="s">
        <v>8285</v>
      </c>
      <c r="N29" s="347" t="str">
        <f>IF(F54&lt;=F44,"OK","NOK")</f>
        <v>OK</v>
      </c>
      <c r="O29" s="703" t="s">
        <v>5577</v>
      </c>
      <c r="P29" s="704"/>
      <c r="Q29" s="704"/>
      <c r="R29" s="705"/>
      <c r="S29" s="706" t="str">
        <f>+IF(OR(AND('2. Basic annual contribution'!$F$27='Master translation 1'!$Q$2,$F$41='Master translation 1'!$Q$2),AND('2. Basic annual contribution'!$F$27="",$F$41="")),"",'Master translation 1'!$Q$6)</f>
        <v/>
      </c>
      <c r="T29" s="707" t="str">
        <f>+IF(OR(AND('2. Basic annual contribution'!$F$27='Master translation 1'!$Q$2,$F$41='Master translation 1'!$Q$2),AND('2. Basic annual contribution'!$F$27="",$F$41="")),"",'Master translation 1'!$Q$6)</f>
        <v/>
      </c>
      <c r="U29" s="708" t="str">
        <f>+IF(OR(AND('2. Basic annual contribution'!$F$27='Master translation 1'!$Q$2,$F$41='Master translation 1'!$Q$2),AND('2. Basic annual contribution'!$F$27="",$F$41="")),"",'Master translation 1'!$Q$6)</f>
        <v/>
      </c>
    </row>
    <row r="30" spans="2:23" ht="83.25" customHeight="1" x14ac:dyDescent="0.25">
      <c r="B30" s="342" t="str">
        <f t="shared" si="0"/>
        <v>1</v>
      </c>
      <c r="C30" s="342" t="str">
        <f>'1. General Information'!B35</f>
        <v>1C6</v>
      </c>
      <c r="D30" s="343">
        <v>17</v>
      </c>
      <c r="E30" s="344" t="str">
        <f>'1. General Information'!C35</f>
        <v>Is the institution a central securities depository (CSD), as defined for this field?</v>
      </c>
      <c r="F30" s="345" t="str">
        <f>IF(ISBLANK('1. General Information'!F35),"",'1. General Information'!F35)</f>
        <v/>
      </c>
      <c r="G30" s="346" t="str">
        <f>IF(F30="","NOK",IF(OR(EXACT(F30,'Master translation 1'!$Q$2),EXACT(F30,'Master translation 1'!$Q$3)),"OK","NOK, "&amp;VLOOKUP("Tab5_Cell_F23",'Master translation'!$A$26:$S$856,HLOOKUP(VLOOKUP('1. General Information'!$H$13,'Master translation 1'!$S$2:$T$22,2,FALSE),'Master translation'!$E$23:$S$24,2,FALSE)+4,FALSE)))</f>
        <v>NOK</v>
      </c>
      <c r="H30" s="346"/>
      <c r="I30" s="346"/>
      <c r="J30" s="338"/>
      <c r="K30" s="341"/>
      <c r="L30" s="347" t="s">
        <v>376</v>
      </c>
      <c r="M30" s="343" t="s">
        <v>8286</v>
      </c>
      <c r="N30" s="347" t="str">
        <f>IF(F57&lt;=F44,"OK","NOK")</f>
        <v>OK</v>
      </c>
      <c r="O30" s="703" t="s">
        <v>5591</v>
      </c>
      <c r="P30" s="704"/>
      <c r="Q30" s="704"/>
      <c r="R30" s="705"/>
      <c r="S30" s="706" t="str">
        <f>+IF(OR(AND('2. Basic annual contribution'!$F$27='Master translation 1'!$Q$2,$F$41='Master translation 1'!$Q$2),AND('2. Basic annual contribution'!$F$27="",$F$41="")),"",'Master translation 1'!$Q$6)</f>
        <v/>
      </c>
      <c r="T30" s="707" t="str">
        <f>+IF(OR(AND('2. Basic annual contribution'!$F$27='Master translation 1'!$Q$2,$F$41='Master translation 1'!$Q$2),AND('2. Basic annual contribution'!$F$27="",$F$41="")),"",'Master translation 1'!$Q$6)</f>
        <v/>
      </c>
      <c r="U30" s="708" t="str">
        <f>+IF(OR(AND('2. Basic annual contribution'!$F$27='Master translation 1'!$Q$2,$F$41='Master translation 1'!$Q$2),AND('2. Basic annual contribution'!$F$27="",$F$41="")),"",'Master translation 1'!$Q$6)</f>
        <v/>
      </c>
    </row>
    <row r="31" spans="2:23" ht="68.25" customHeight="1" x14ac:dyDescent="0.25">
      <c r="B31" s="342" t="str">
        <f t="shared" si="0"/>
        <v>1</v>
      </c>
      <c r="C31" s="342" t="str">
        <f>'1. General Information'!B36</f>
        <v>1C7</v>
      </c>
      <c r="D31" s="343">
        <v>18</v>
      </c>
      <c r="E31" s="344" t="str">
        <f>'1. General Information'!C36</f>
        <v>Is the institution an investment firm, as defined for this field?</v>
      </c>
      <c r="F31" s="345" t="str">
        <f>IF(ISBLANK('1. General Information'!F36),"",'1. General Information'!F36)</f>
        <v/>
      </c>
      <c r="G31" s="346" t="str">
        <f>IF(F31="","NOK",IF(OR(EXACT(F31,'Master translation 1'!$Q$2),EXACT(F31,'Master translation 1'!$Q$3)),"OK","NOK, "&amp;VLOOKUP("Tab5_Cell_F23",'Master translation'!$A$26:$S$856,HLOOKUP(VLOOKUP('1. General Information'!$H$13,'Master translation 1'!$S$2:$T$22,2,FALSE),'Master translation'!$E$23:$S$24,2,FALSE)+4,FALSE)))</f>
        <v>NOK</v>
      </c>
      <c r="H31" s="346"/>
      <c r="I31" s="346"/>
      <c r="J31" s="338"/>
      <c r="K31" s="341"/>
      <c r="L31" s="347" t="s">
        <v>377</v>
      </c>
      <c r="M31" s="343" t="s">
        <v>8287</v>
      </c>
      <c r="N31" s="347" t="str">
        <f>IF(F60&lt;=F44,"OK","NOK")</f>
        <v>OK</v>
      </c>
      <c r="O31" s="703" t="s">
        <v>5602</v>
      </c>
      <c r="P31" s="704"/>
      <c r="Q31" s="704"/>
      <c r="R31" s="705"/>
      <c r="S31" s="706" t="str">
        <f>+IF(OR(AND('2. Basic annual contribution'!$F$27='Master translation 1'!$Q$2,$F$41='Master translation 1'!$Q$2),AND('2. Basic annual contribution'!$F$27="",$F$41="")),"",'Master translation 1'!$Q$6)</f>
        <v/>
      </c>
      <c r="T31" s="707" t="str">
        <f>+IF(OR(AND('2. Basic annual contribution'!$F$27='Master translation 1'!$Q$2,$F$41='Master translation 1'!$Q$2),AND('2. Basic annual contribution'!$F$27="",$F$41="")),"",'Master translation 1'!$Q$6)</f>
        <v/>
      </c>
      <c r="U31" s="708" t="str">
        <f>+IF(OR(AND('2. Basic annual contribution'!$F$27='Master translation 1'!$Q$2,$F$41='Master translation 1'!$Q$2),AND('2. Basic annual contribution'!$F$27="",$F$41="")),"",'Master translation 1'!$Q$6)</f>
        <v/>
      </c>
      <c r="W31" s="394"/>
    </row>
    <row r="32" spans="2:23" ht="87" customHeight="1" x14ac:dyDescent="0.25">
      <c r="B32" s="342" t="str">
        <f t="shared" si="0"/>
        <v>1</v>
      </c>
      <c r="C32" s="342" t="str">
        <f>'1. General Information'!B37</f>
        <v>1C8</v>
      </c>
      <c r="D32" s="343">
        <v>19</v>
      </c>
      <c r="E32" s="344" t="str">
        <f>'1. General Information'!C37</f>
        <v>Is the institution an investment firm authorized to carry out only the limited services and activities listed in tab 5 for this field, or a union branch as defined for this field and opts for the lump sum approach for the calculation of its levy as opposed to the risk-adjusted approach?</v>
      </c>
      <c r="F32" s="345" t="str">
        <f>IF(ISBLANK('1. General Information'!F37),"",'1. General Information'!F37)</f>
        <v/>
      </c>
      <c r="G32" s="346" t="str">
        <f>IF(F32="","NOK",IF(OR(EXACT(F32,'Master translation 1'!$Q$2),EXACT(F32,'Master translation 1'!$Q$3)),"OK","NOK, "&amp;VLOOKUP("Tab5_Cell_F23",'Master translation'!$A$26:$S$856,HLOOKUP(VLOOKUP('1. General Information'!$H$13,'Master translation 1'!$S$2:$T$22,2,FALSE),'Master translation'!$E$23:$S$24,2,FALSE)+4,FALSE)))</f>
        <v>NOK</v>
      </c>
      <c r="H32" s="346"/>
      <c r="I32" s="346"/>
      <c r="J32" s="338"/>
      <c r="K32" s="341"/>
      <c r="L32" s="347" t="s">
        <v>378</v>
      </c>
      <c r="M32" s="343" t="s">
        <v>8279</v>
      </c>
      <c r="N32" s="347" t="str">
        <f>IF(AND(F28&lt;&gt;'Master translation 1'!$Q$2,F126&gt;0),"NOK","OK")</f>
        <v>NOK</v>
      </c>
      <c r="O32" s="703" t="s">
        <v>7300</v>
      </c>
      <c r="P32" s="704"/>
      <c r="Q32" s="704"/>
      <c r="R32" s="705"/>
      <c r="S32" s="706" t="str">
        <f>+IF(OR(AND('2. Basic annual contribution'!$F$27='Master translation 1'!$Q$2,$F$41='Master translation 1'!$Q$2),AND('2. Basic annual contribution'!$F$27="",$F$41="")),"",'Master translation 1'!$Q$6)</f>
        <v/>
      </c>
      <c r="T32" s="707" t="str">
        <f>+IF(OR(AND('2. Basic annual contribution'!$F$27='Master translation 1'!$Q$2,$F$41='Master translation 1'!$Q$2),AND('2. Basic annual contribution'!$F$27="",$F$41="")),"",'Master translation 1'!$Q$6)</f>
        <v/>
      </c>
      <c r="U32" s="708" t="str">
        <f>+IF(OR(AND('2. Basic annual contribution'!$F$27='Master translation 1'!$Q$2,$F$41='Master translation 1'!$Q$2),AND('2. Basic annual contribution'!$F$27="",$F$41="")),"",'Master translation 1'!$Q$6)</f>
        <v/>
      </c>
      <c r="W32" s="394"/>
    </row>
    <row r="33" spans="2:23" ht="51" customHeight="1" x14ac:dyDescent="0.25">
      <c r="B33" s="342" t="str">
        <f t="shared" si="0"/>
        <v>1</v>
      </c>
      <c r="C33" s="342" t="str">
        <f>'1. General Information'!B38</f>
        <v>1C9</v>
      </c>
      <c r="D33" s="343">
        <v>20</v>
      </c>
      <c r="E33" s="344" t="str">
        <f>'1. General Information'!C38</f>
        <v>Is the institution operating promotional loans, as defined for this field?</v>
      </c>
      <c r="F33" s="345" t="str">
        <f>IF(ISBLANK('1. General Information'!F38),"",'1. General Information'!F38)</f>
        <v/>
      </c>
      <c r="G33" s="346" t="str">
        <f>IF(F33="","NOK",IF(OR(EXACT(F33,'Master translation 1'!$Q$2),EXACT(F33,'Master translation 1'!$Q$3)),"OK","NOK, "&amp;VLOOKUP("Tab5_Cell_F23",'Master translation'!$A$26:$S$856,HLOOKUP(VLOOKUP('1. General Information'!$H$13,'Master translation 1'!$S$2:$T$22,2,FALSE),'Master translation'!$E$23:$S$24,2,FALSE)+4,FALSE)))</f>
        <v>NOK</v>
      </c>
      <c r="H33" s="346"/>
      <c r="I33" s="346"/>
      <c r="J33" s="338"/>
      <c r="K33" s="341"/>
      <c r="L33" s="347" t="s">
        <v>379</v>
      </c>
      <c r="M33" s="343" t="s">
        <v>8275</v>
      </c>
      <c r="N33" s="347" t="str">
        <f>IF(AND(F29='Master translation 1'!$Q$3,F114&gt;0),"NOK","OK")</f>
        <v>OK</v>
      </c>
      <c r="O33" s="703" t="s">
        <v>7301</v>
      </c>
      <c r="P33" s="704"/>
      <c r="Q33" s="704"/>
      <c r="R33" s="705"/>
      <c r="S33" s="706" t="str">
        <f>+IF(OR(AND('2. Basic annual contribution'!$F$27='Master translation 1'!$Q$2,$F$41='Master translation 1'!$Q$2),AND('2. Basic annual contribution'!$F$27="",$F$41="")),"",'Master translation 1'!$Q$6)</f>
        <v/>
      </c>
      <c r="T33" s="707" t="str">
        <f>+IF(OR(AND('2. Basic annual contribution'!$F$27='Master translation 1'!$Q$2,$F$41='Master translation 1'!$Q$2),AND('2. Basic annual contribution'!$F$27="",$F$41="")),"",'Master translation 1'!$Q$6)</f>
        <v/>
      </c>
      <c r="U33" s="708" t="str">
        <f>+IF(OR(AND('2. Basic annual contribution'!$F$27='Master translation 1'!$Q$2,$F$41='Master translation 1'!$Q$2),AND('2. Basic annual contribution'!$F$27="",$F$41="")),"",'Master translation 1'!$Q$6)</f>
        <v/>
      </c>
      <c r="W33" s="394"/>
    </row>
    <row r="34" spans="2:23" ht="30" customHeight="1" x14ac:dyDescent="0.25">
      <c r="B34" s="342" t="str">
        <f t="shared" si="0"/>
        <v>1</v>
      </c>
      <c r="C34" s="342" t="str">
        <f>'1. General Information'!B39</f>
        <v>1C10</v>
      </c>
      <c r="D34" s="343">
        <v>21</v>
      </c>
      <c r="E34" s="344" t="str">
        <f>'1. General Information'!C39</f>
        <v>Is the institution a mortgage credit institution financed by covered bonds, as defined for this field?</v>
      </c>
      <c r="F34" s="345" t="str">
        <f>IF(ISBLANK('1. General Information'!F39),"",'1. General Information'!F39)</f>
        <v/>
      </c>
      <c r="G34" s="346" t="str">
        <f>IF(F34="","NOK",IF(OR(EXACT(F34,'Master translation 1'!$Q$2),EXACT(F34,'Master translation 1'!$Q$3)),"OK","NOK, "&amp;VLOOKUP("Tab5_Cell_F23",'Master translation'!$A$26:$S$856,HLOOKUP(VLOOKUP('1. General Information'!$H$13,'Master translation 1'!$S$2:$T$22,2,FALSE),'Master translation'!$E$23:$S$24,2,FALSE)+4,FALSE)))</f>
        <v>NOK</v>
      </c>
      <c r="H34" s="346"/>
      <c r="I34" s="346"/>
      <c r="J34" s="338"/>
      <c r="K34" s="341"/>
      <c r="L34" s="347" t="s">
        <v>380</v>
      </c>
      <c r="M34" s="343" t="s">
        <v>8276</v>
      </c>
      <c r="N34" s="347" t="str">
        <f>IF(AND(F30='Master translation 1'!$Q$3,F117&gt;0),"NOK","OK")</f>
        <v>OK</v>
      </c>
      <c r="O34" s="703" t="s">
        <v>7302</v>
      </c>
      <c r="P34" s="704"/>
      <c r="Q34" s="704"/>
      <c r="R34" s="705"/>
      <c r="S34" s="706" t="str">
        <f>+IF(OR(AND('2. Basic annual contribution'!$F$27='Master translation 1'!$Q$2,$F$41='Master translation 1'!$Q$2),AND('2. Basic annual contribution'!$F$27="",$F$41="")),"",'Master translation 1'!$Q$6)</f>
        <v/>
      </c>
      <c r="T34" s="707" t="str">
        <f>+IF(OR(AND('2. Basic annual contribution'!$F$27='Master translation 1'!$Q$2,$F$41='Master translation 1'!$Q$2),AND('2. Basic annual contribution'!$F$27="",$F$41="")),"",'Master translation 1'!$Q$6)</f>
        <v/>
      </c>
      <c r="U34" s="708" t="str">
        <f>+IF(OR(AND('2. Basic annual contribution'!$F$27='Master translation 1'!$Q$2,$F$41='Master translation 1'!$Q$2),AND('2. Basic annual contribution'!$F$27="",$F$41="")),"",'Master translation 1'!$Q$6)</f>
        <v/>
      </c>
    </row>
    <row r="35" spans="2:23" ht="56.25" customHeight="1" x14ac:dyDescent="0.25">
      <c r="B35" s="342" t="str">
        <f t="shared" si="0"/>
        <v>1</v>
      </c>
      <c r="C35" s="342" t="str">
        <f>'1. General Information'!B45</f>
        <v>1D2</v>
      </c>
      <c r="D35" s="343">
        <v>22</v>
      </c>
      <c r="E35" s="344" t="str">
        <f>'1. General Information'!C45</f>
        <v>Has the institution merged with another institution after the reference date?</v>
      </c>
      <c r="F35" s="349" t="str">
        <f>IF(ISBLANK('1. General Information'!F45),"",'1. General Information'!F45)</f>
        <v/>
      </c>
      <c r="G35" s="346" t="str">
        <f>IF(F35="","NOK",IF(OR(EXACT(F35,'Master translation 1'!$Q$2),EXACT(F35,'Master translation 1'!$Q$3)),"OK","NOK, "&amp;VLOOKUP("Tab5_Cell_F23",'Master translation'!$A$26:$S$856,HLOOKUP(VLOOKUP('1. General Information'!$H$13,'Master translation 1'!$S$2:$T$22,2,FALSE),'Master translation'!$E$23:$S$24,2,FALSE)+4,FALSE)))</f>
        <v>NOK</v>
      </c>
      <c r="H35" s="346"/>
      <c r="I35" s="346"/>
      <c r="J35" s="338"/>
      <c r="K35" s="341"/>
      <c r="L35" s="347" t="s">
        <v>381</v>
      </c>
      <c r="M35" s="343" t="s">
        <v>8277</v>
      </c>
      <c r="N35" s="347" t="str">
        <f>IF(AND(F31='Master translation 1'!$Q$3,F120&gt;0),"NOK","OK")</f>
        <v>OK</v>
      </c>
      <c r="O35" s="703" t="s">
        <v>5614</v>
      </c>
      <c r="P35" s="704"/>
      <c r="Q35" s="704"/>
      <c r="R35" s="705"/>
      <c r="S35" s="706" t="str">
        <f>+IF(OR(AND('2. Basic annual contribution'!$F$27='Master translation 1'!$Q$2,$F$41='Master translation 1'!$Q$2),AND('2. Basic annual contribution'!$F$27="",$F$41="")),"",'Master translation 1'!$Q$6)</f>
        <v/>
      </c>
      <c r="T35" s="707" t="str">
        <f>+IF(OR(AND('2. Basic annual contribution'!$F$27='Master translation 1'!$Q$2,$F$41='Master translation 1'!$Q$2),AND('2. Basic annual contribution'!$F$27="",$F$41="")),"",'Master translation 1'!$Q$6)</f>
        <v/>
      </c>
      <c r="U35" s="708" t="str">
        <f>+IF(OR(AND('2. Basic annual contribution'!$F$27='Master translation 1'!$Q$2,$F$41='Master translation 1'!$Q$2),AND('2. Basic annual contribution'!$F$27="",$F$41="")),"",'Master translation 1'!$Q$6)</f>
        <v/>
      </c>
    </row>
    <row r="36" spans="2:23" ht="35.25" customHeight="1" x14ac:dyDescent="0.25">
      <c r="B36" s="342" t="str">
        <f t="shared" si="0"/>
        <v>1</v>
      </c>
      <c r="C36" s="350" t="str">
        <f>'1. General Information'!B50</f>
        <v>1E1</v>
      </c>
      <c r="D36" s="343">
        <v>23</v>
      </c>
      <c r="E36" s="344" t="str">
        <f>'1. General Information'!C50</f>
        <v>Reference date for the present reporting form</v>
      </c>
      <c r="F36" s="349" t="str">
        <f>IF(ISBLANK('1. General Information'!F50),"",'1. General Information'!F50)</f>
        <v/>
      </c>
      <c r="G36" s="346" t="str">
        <f t="shared" si="1"/>
        <v>NOK</v>
      </c>
      <c r="H36" s="346"/>
      <c r="I36" s="346"/>
      <c r="J36" s="338"/>
      <c r="K36" s="341"/>
      <c r="L36" s="347" t="s">
        <v>382</v>
      </c>
      <c r="M36" s="343" t="s">
        <v>8278</v>
      </c>
      <c r="N36" s="347" t="str">
        <f>IF(AND(F33='Master translation 1'!$Q$3,F123&gt;0),"NOK","OK")</f>
        <v>OK</v>
      </c>
      <c r="O36" s="703" t="s">
        <v>5628</v>
      </c>
      <c r="P36" s="704"/>
      <c r="Q36" s="704"/>
      <c r="R36" s="705"/>
      <c r="S36" s="706" t="str">
        <f>+IF(OR(AND('2. Basic annual contribution'!$F$27='Master translation 1'!$Q$2,$F$41='Master translation 1'!$Q$2),AND('2. Basic annual contribution'!$F$27="",$F$41="")),"",'Master translation 1'!$Q$6)</f>
        <v/>
      </c>
      <c r="T36" s="707" t="str">
        <f>+IF(OR(AND('2. Basic annual contribution'!$F$27='Master translation 1'!$Q$2,$F$41='Master translation 1'!$Q$2),AND('2. Basic annual contribution'!$F$27="",$F$41="")),"",'Master translation 1'!$Q$6)</f>
        <v/>
      </c>
      <c r="U36" s="708" t="str">
        <f>+IF(OR(AND('2. Basic annual contribution'!$F$27='Master translation 1'!$Q$2,$F$41='Master translation 1'!$Q$2),AND('2. Basic annual contribution'!$F$27="",$F$41="")),"",'Master translation 1'!$Q$6)</f>
        <v/>
      </c>
    </row>
    <row r="37" spans="2:23" ht="55.5" customHeight="1" x14ac:dyDescent="0.25">
      <c r="B37" s="342" t="str">
        <f t="shared" si="0"/>
        <v>2</v>
      </c>
      <c r="C37" s="344" t="str">
        <f>'2. Basic annual contribution'!B16</f>
        <v>2A1</v>
      </c>
      <c r="D37" s="343">
        <v>24</v>
      </c>
      <c r="E37" s="344" t="str">
        <f>'2. Basic annual contribution'!C16</f>
        <v>Total liabilities, as defined for this field</v>
      </c>
      <c r="F37" s="526" t="str">
        <f>IF(ISBLANK('2. Basic annual contribution'!F16),"",'2. Basic annual contribution'!F16)</f>
        <v/>
      </c>
      <c r="G37" s="346" t="str">
        <f>IF(OR(F37="",NOT(ISNUMBER(F37))),"NOK","OK")</f>
        <v>NOK</v>
      </c>
      <c r="H37" s="346" t="str">
        <f>IF(F37=0,"NOK","OK")</f>
        <v>OK</v>
      </c>
      <c r="I37" s="346"/>
      <c r="J37" s="107">
        <f>IF(ISNUMBER(F37),F37,0)</f>
        <v>0</v>
      </c>
      <c r="K37" s="341"/>
      <c r="L37" s="347" t="s">
        <v>107</v>
      </c>
      <c r="M37" s="343" t="s">
        <v>8290</v>
      </c>
      <c r="N37" s="342" t="str">
        <f>+IF(OR(AND('1. General Information'!F44&lt;V5,'1. General Information'!F44&gt;=(V5-365)),'1. General Information'!F44=""),"OK","NOK")</f>
        <v>OK</v>
      </c>
      <c r="O37" s="721" t="s">
        <v>5642</v>
      </c>
      <c r="P37" s="721"/>
      <c r="Q37" s="721"/>
      <c r="R37" s="721"/>
      <c r="S37" s="722"/>
      <c r="T37" s="723"/>
      <c r="U37" s="724"/>
    </row>
    <row r="38" spans="2:23" ht="78" customHeight="1" x14ac:dyDescent="0.25">
      <c r="B38" s="342" t="str">
        <f t="shared" si="0"/>
        <v>2</v>
      </c>
      <c r="C38" s="344" t="str">
        <f>'2. Basic annual contribution'!B17</f>
        <v>2A2</v>
      </c>
      <c r="D38" s="343">
        <v>25</v>
      </c>
      <c r="E38" s="344" t="str">
        <f>'2. Basic annual contribution'!C17</f>
        <v>Own funds, as defined for this field</v>
      </c>
      <c r="F38" s="526" t="str">
        <f>IF(ISBLANK('2. Basic annual contribution'!F17),"",'2. Basic annual contribution'!F17)</f>
        <v/>
      </c>
      <c r="G38" s="346" t="str">
        <f t="shared" ref="G38:G39" si="2">IF(OR(F38="",NOT(ISNUMBER(F38))),"NOK","OK")</f>
        <v>NOK</v>
      </c>
      <c r="H38" s="346" t="str">
        <f>IF(F38=0,"NOK","OK")</f>
        <v>OK</v>
      </c>
      <c r="I38" s="346"/>
      <c r="J38" s="107">
        <f t="shared" ref="J38:J39" si="3">IF(ISNUMBER(F38),F38,0)</f>
        <v>0</v>
      </c>
      <c r="K38" s="487"/>
      <c r="L38" s="347" t="s">
        <v>114</v>
      </c>
      <c r="M38" s="343" t="s">
        <v>8291</v>
      </c>
      <c r="N38" s="342" t="str">
        <f>+IF(AND(V6-184&lt;=F36,F36 &lt;V5-1),"OK","NOK")</f>
        <v>NOK</v>
      </c>
      <c r="O38" s="721" t="s">
        <v>11157</v>
      </c>
      <c r="P38" s="721"/>
      <c r="Q38" s="721"/>
      <c r="R38" s="721"/>
      <c r="S38" s="722"/>
      <c r="T38" s="723"/>
      <c r="U38" s="724"/>
    </row>
    <row r="39" spans="2:23" ht="89.25" customHeight="1" x14ac:dyDescent="0.25">
      <c r="B39" s="342" t="str">
        <f t="shared" si="0"/>
        <v>2</v>
      </c>
      <c r="C39" s="344" t="str">
        <f>'2. Basic annual contribution'!B18</f>
        <v>2A3</v>
      </c>
      <c r="D39" s="343">
        <v>26</v>
      </c>
      <c r="E39" s="344" t="str">
        <f>'2. Basic annual contribution'!C18</f>
        <v xml:space="preserve">Covered deposits, yearly average of the quarterly calculated amounts, as defined for this field
</v>
      </c>
      <c r="F39" s="526" t="str">
        <f>IF(ISBLANK('2. Basic annual contribution'!F18),"",'2. Basic annual contribution'!F18)</f>
        <v/>
      </c>
      <c r="G39" s="346" t="str">
        <f t="shared" si="2"/>
        <v>NOK</v>
      </c>
      <c r="H39" s="346"/>
      <c r="I39" s="346"/>
      <c r="J39" s="107">
        <f t="shared" si="3"/>
        <v>0</v>
      </c>
      <c r="K39" s="341"/>
      <c r="L39" s="347" t="s">
        <v>6599</v>
      </c>
      <c r="M39" s="343" t="s">
        <v>8311</v>
      </c>
      <c r="N39" s="347" t="str">
        <f>IF(ISNUMBER(F111),IF(SUM(F114,F117,F120,F123,F126,F129)&lt;=F111,"OK",'Master translation 1'!$Q$26),'Master translation 1'!$Q$5)</f>
        <v>Missing</v>
      </c>
      <c r="O39" s="703" t="s">
        <v>7304</v>
      </c>
      <c r="P39" s="704"/>
      <c r="Q39" s="704"/>
      <c r="R39" s="705"/>
      <c r="S39" s="706" t="str">
        <f>+IF(OR(AND('2. Basic annual contribution'!$F$27='Master translation 1'!$Q$2,$F$41='Master translation 1'!$Q$2),AND('2. Basic annual contribution'!$F$27="",$F$41="")),"",'Master translation 1'!$Q$6)</f>
        <v/>
      </c>
      <c r="T39" s="707" t="str">
        <f>+IF(OR(AND('2. Basic annual contribution'!$F$27='Master translation 1'!$Q$2,$F$41='Master translation 1'!$Q$2),AND('2. Basic annual contribution'!$F$27="",$F$41="")),"",'Master translation 1'!$Q$6)</f>
        <v/>
      </c>
      <c r="U39" s="708" t="str">
        <f>+IF(OR(AND('2. Basic annual contribution'!$F$27='Master translation 1'!$Q$2,$F$41='Master translation 1'!$Q$2),AND('2. Basic annual contribution'!$F$27="",$F$41="")),"",'Master translation 1'!$Q$6)</f>
        <v/>
      </c>
    </row>
    <row r="40" spans="2:23" ht="96" customHeight="1" x14ac:dyDescent="0.25">
      <c r="B40" s="342" t="s">
        <v>1083</v>
      </c>
      <c r="C40" s="344" t="s">
        <v>9308</v>
      </c>
      <c r="D40" s="343">
        <v>27</v>
      </c>
      <c r="E40" s="351" t="s">
        <v>11156</v>
      </c>
      <c r="F40" s="345" t="str">
        <f>IF(ISBLANK('2. Basic annual contribution'!F26),"",'2. Basic annual contribution'!F26)</f>
        <v/>
      </c>
      <c r="G40" s="346"/>
      <c r="H40" s="346"/>
      <c r="I40" s="346"/>
      <c r="J40" s="338"/>
      <c r="K40" s="341"/>
      <c r="L40" s="347" t="s">
        <v>384</v>
      </c>
      <c r="M40" s="343" t="s">
        <v>8315</v>
      </c>
      <c r="N40" s="347" t="str">
        <f>IF(ISNUMBER(F44),IF(SUM(F113,F116,F119,F122,F125,F128)&lt;=F44,"OK","NOK"),'Master translation 1'!$Q$5)</f>
        <v>Missing</v>
      </c>
      <c r="O40" s="703" t="s">
        <v>5668</v>
      </c>
      <c r="P40" s="704"/>
      <c r="Q40" s="704"/>
      <c r="R40" s="705"/>
      <c r="S40" s="706" t="str">
        <f>+IF(OR(AND('2. Basic annual contribution'!$F$27='Master translation 1'!$Q$2,$F$41='Master translation 1'!$Q$2),AND('2. Basic annual contribution'!$F$27="",$F$41="")),"",'Master translation 1'!$Q$6)</f>
        <v/>
      </c>
      <c r="T40" s="707" t="str">
        <f>+IF(OR(AND('2. Basic annual contribution'!$F$27='Master translation 1'!$Q$2,$F$41='Master translation 1'!$Q$2),AND('2. Basic annual contribution'!$F$27="",$F$41="")),"",'Master translation 1'!$Q$6)</f>
        <v/>
      </c>
      <c r="U40" s="708" t="str">
        <f>+IF(OR(AND('2. Basic annual contribution'!$F$27='Master translation 1'!$Q$2,$F$41='Master translation 1'!$Q$2),AND('2. Basic annual contribution'!$F$27="",$F$41="")),"",'Master translation 1'!$Q$6)</f>
        <v/>
      </c>
      <c r="W40" s="394"/>
    </row>
    <row r="41" spans="2:23" ht="100.5" customHeight="1" x14ac:dyDescent="0.25">
      <c r="B41" s="342" t="str">
        <f t="shared" si="0"/>
        <v>2</v>
      </c>
      <c r="C41" s="344" t="s">
        <v>47</v>
      </c>
      <c r="D41" s="343">
        <v>28</v>
      </c>
      <c r="E41" s="351" t="str">
        <f>'2. Basic annual contribution'!C28</f>
        <v>Does the institution opt for the calculation of an alternative individual annual contribution amount and provide the necessary information?
('Not applicable' only applies if the value to the field 2B2 above is 'No')</v>
      </c>
      <c r="F41" s="345" t="str">
        <f>IF(ISBLANK('2. Basic annual contribution'!F28),"",'2. Basic annual contribution'!F28)</f>
        <v/>
      </c>
      <c r="G41" s="346" t="str">
        <f>IF(F41="","NOK",IF(OR(EXACT(F41,'Master translation 1'!$Q$2),EXACT(F41,'Master translation 1'!$Q$3),EXACT(F41,'Master translation 1'!$Q$6)),"OK","NOK, "&amp;VLOOKUP("Tab5_Cell_F23",'Master translation'!$A$26:$S$856,HLOOKUP(VLOOKUP('1. General Information'!$H$13,'Master translation 1'!$S$2:$T$22,2,FALSE),'Master translation'!$E$23:$S$24,2,FALSE)+4,FALSE)))</f>
        <v>NOK</v>
      </c>
      <c r="H41" s="346"/>
      <c r="I41" s="346"/>
      <c r="J41" s="338"/>
      <c r="K41" s="348"/>
      <c r="L41" s="347" t="s">
        <v>385</v>
      </c>
      <c r="M41" s="343" t="s">
        <v>8310</v>
      </c>
      <c r="N41" s="347" t="str">
        <f>IF(ISNUMBER(F110),IF(SUM(F112,F115,F118,F121,F124,F127)&lt;=F110,"OK","NOK"),'Master translation 1'!$Q$5)</f>
        <v>Missing</v>
      </c>
      <c r="O41" s="703" t="s">
        <v>5670</v>
      </c>
      <c r="P41" s="704"/>
      <c r="Q41" s="704"/>
      <c r="R41" s="705"/>
      <c r="S41" s="706" t="str">
        <f>+IF(OR(AND('2. Basic annual contribution'!$F$27='Master translation 1'!$Q$2,$F$41='Master translation 1'!$Q$2),AND('2. Basic annual contribution'!$F$27="",$F$41="")),"",'Master translation 1'!$Q$6)</f>
        <v/>
      </c>
      <c r="T41" s="707" t="str">
        <f>+IF(OR(AND('2. Basic annual contribution'!$F$27='Master translation 1'!$Q$2,$F$41='Master translation 1'!$Q$2),AND('2. Basic annual contribution'!$F$27="",$F$41="")),"",'Master translation 1'!$Q$6)</f>
        <v/>
      </c>
      <c r="U41" s="708" t="str">
        <f>+IF(OR(AND('2. Basic annual contribution'!$F$27='Master translation 1'!$Q$2,$F$41='Master translation 1'!$Q$2),AND('2. Basic annual contribution'!$F$27="",$F$41="")),"",'Master translation 1'!$Q$6)</f>
        <v/>
      </c>
      <c r="W41" s="394"/>
    </row>
    <row r="42" spans="2:23" ht="60.6" customHeight="1" x14ac:dyDescent="0.25">
      <c r="B42" s="725" t="s">
        <v>383</v>
      </c>
      <c r="C42" s="726"/>
      <c r="D42" s="726"/>
      <c r="E42" s="726"/>
      <c r="F42" s="726"/>
      <c r="G42" s="726"/>
      <c r="H42" s="726"/>
      <c r="I42" s="727"/>
      <c r="J42" s="338"/>
      <c r="K42" s="348"/>
      <c r="L42" s="347" t="s">
        <v>8397</v>
      </c>
      <c r="M42" s="343" t="s">
        <v>8298</v>
      </c>
      <c r="N42" s="342" t="str">
        <f>IF(AND('2. Basic annual contribution'!F27='Master translation 1'!$Q$2,OR('2. Basic annual contribution'!F28='Master translation 1'!$Q$6,'2. Basic annual contribution'!F28="")),"NOK","OK")</f>
        <v>OK</v>
      </c>
      <c r="O42" s="721" t="s">
        <v>5675</v>
      </c>
      <c r="P42" s="721"/>
      <c r="Q42" s="721"/>
      <c r="R42" s="721"/>
      <c r="S42" s="722"/>
      <c r="T42" s="723"/>
      <c r="U42" s="724"/>
      <c r="W42" s="394"/>
    </row>
    <row r="43" spans="2:23" ht="60.75" customHeight="1" x14ac:dyDescent="0.25">
      <c r="B43" s="347" t="str">
        <f t="shared" ref="B43:B102" si="4">LEFT(C43,1)</f>
        <v>2</v>
      </c>
      <c r="C43" s="352" t="str">
        <f>'2. Basic annual contribution'!B39</f>
        <v>2C1</v>
      </c>
      <c r="D43" s="353">
        <v>28</v>
      </c>
      <c r="E43" s="347" t="str">
        <f>'2. Basic annual contribution'!C39</f>
        <v>Liabilities arising from all derivative contracts (excluding credit derivatives) valued in accordance with the leverage ratio methodology</v>
      </c>
      <c r="F43" s="526" t="str">
        <f>IF(ISBLANK('2. Basic annual contribution'!F39),"",'2. Basic annual contribution'!F39)</f>
        <v/>
      </c>
      <c r="G43" s="346" t="str">
        <f t="shared" ref="G43:G67" si="5">IF(OR(F43="",NOT(ISNUMBER(F43))),"NOK","OK")</f>
        <v>NOK</v>
      </c>
      <c r="H43" s="346"/>
      <c r="I43" s="354" t="str">
        <f>+IF(OR(AND('2. Basic annual contribution'!$F$27='Master translation 1'!$Q$2,$F$41='Master translation 1'!$Q$2),AND('2. Basic annual contribution'!$F$27="",$F$41="")),"",'Master translation 1'!$Q$6)</f>
        <v/>
      </c>
      <c r="J43" s="338"/>
      <c r="K43" s="348"/>
      <c r="L43" s="347" t="s">
        <v>386</v>
      </c>
      <c r="M43" s="343" t="s">
        <v>8289</v>
      </c>
      <c r="N43" s="347" t="str">
        <f>IF(F44&gt;=F65,"OK","NOK")</f>
        <v>OK</v>
      </c>
      <c r="O43" s="703" t="s">
        <v>5691</v>
      </c>
      <c r="P43" s="704"/>
      <c r="Q43" s="704"/>
      <c r="R43" s="705"/>
      <c r="S43" s="706" t="str">
        <f>+IF(OR(AND('2. Basic annual contribution'!$F$27='Master translation 1'!$Q$2,$F$41='Master translation 1'!$Q$2),AND('2. Basic annual contribution'!$F$27="",$F$41="")),"",'Master translation 1'!$Q$6)</f>
        <v/>
      </c>
      <c r="T43" s="707" t="str">
        <f>+IF(OR(AND('2. Basic annual contribution'!$F$27='Master translation 1'!$Q$2,$F$41='Master translation 1'!$Q$2),AND('2. Basic annual contribution'!$F$27="",$F$41="")),"",'Master translation 1'!$Q$6)</f>
        <v/>
      </c>
      <c r="U43" s="708" t="str">
        <f>+IF(OR(AND('2. Basic annual contribution'!$F$27='Master translation 1'!$Q$2,$F$41='Master translation 1'!$Q$2),AND('2. Basic annual contribution'!$F$27="",$F$41="")),"",'Master translation 1'!$Q$6)</f>
        <v/>
      </c>
    </row>
    <row r="44" spans="2:23" ht="82.5" customHeight="1" x14ac:dyDescent="0.25">
      <c r="B44" s="347" t="str">
        <f t="shared" si="4"/>
        <v>2</v>
      </c>
      <c r="C44" s="352" t="str">
        <f>'2. Basic annual contribution'!B40</f>
        <v>2C2</v>
      </c>
      <c r="D44" s="353">
        <v>29</v>
      </c>
      <c r="E44" s="347" t="str">
        <f>'2. Basic annual contribution'!C40</f>
        <v>Accounting value of liabilities arising from all derivative contracts (excluding credit derivatives) booked on-balance sheet, when applicable</v>
      </c>
      <c r="F44" s="526" t="str">
        <f>IF(ISBLANK('2. Basic annual contribution'!F40),"",'2. Basic annual contribution'!F40)</f>
        <v/>
      </c>
      <c r="G44" s="346" t="str">
        <f t="shared" si="5"/>
        <v>NOK</v>
      </c>
      <c r="H44" s="346"/>
      <c r="I44" s="582" t="str">
        <f>+IF(OR(AND('2. Basic annual contribution'!$F$27='Master translation 1'!$Q$2,$F$41='Master translation 1'!$Q$2),AND('2. Basic annual contribution'!$F$27="",$F$41="")),"",'Master translation 1'!$Q$6)</f>
        <v/>
      </c>
      <c r="J44" s="338"/>
      <c r="K44" s="348"/>
      <c r="L44" s="347" t="s">
        <v>387</v>
      </c>
      <c r="M44" s="343" t="s">
        <v>8292</v>
      </c>
      <c r="N44" s="347" t="str">
        <f>+IF(F48&lt;=F47,"OK","NOK")</f>
        <v>OK</v>
      </c>
      <c r="O44" s="703" t="s">
        <v>5693</v>
      </c>
      <c r="P44" s="704"/>
      <c r="Q44" s="704"/>
      <c r="R44" s="705"/>
      <c r="S44" s="706" t="str">
        <f>+IF(OR(AND('2. Basic annual contribution'!$F$27='Master translation 1'!$Q$2,$F$41='Master translation 1'!$Q$2),AND('2. Basic annual contribution'!$F$27="",$F$41="")),"",'Master translation 1'!$Q$6)</f>
        <v/>
      </c>
      <c r="T44" s="707" t="str">
        <f>+IF(OR(AND('2. Basic annual contribution'!$F$27='Master translation 1'!$Q$2,$F$41='Master translation 1'!$Q$2),AND('2. Basic annual contribution'!$F$27="",$F$41="")),"",'Master translation 1'!$Q$6)</f>
        <v/>
      </c>
      <c r="U44" s="708" t="str">
        <f>+IF(OR(AND('2. Basic annual contribution'!$F$27='Master translation 1'!$Q$2,$F$41='Master translation 1'!$Q$2),AND('2. Basic annual contribution'!$F$27="",$F$41="")),"",'Master translation 1'!$Q$6)</f>
        <v/>
      </c>
      <c r="W44" s="394"/>
    </row>
    <row r="45" spans="2:23" ht="83.25" customHeight="1" x14ac:dyDescent="0.25">
      <c r="B45" s="347" t="str">
        <f t="shared" si="4"/>
        <v>2</v>
      </c>
      <c r="C45" s="352" t="str">
        <f>'2. Basic annual contribution'!B41</f>
        <v>2C3</v>
      </c>
      <c r="D45" s="353">
        <v>30</v>
      </c>
      <c r="E45" s="347" t="str">
        <f>'2. Basic annual contribution'!C41</f>
        <v xml:space="preserve">Accounting value of liabilities arising from all derivative contracts (excluding credit derivatives) held off-balance sheet, when applicable
</v>
      </c>
      <c r="F45" s="526" t="str">
        <f>IF(ISBLANK('2. Basic annual contribution'!F41),"",'2. Basic annual contribution'!F41)</f>
        <v/>
      </c>
      <c r="G45" s="346" t="str">
        <f t="shared" si="5"/>
        <v>NOK</v>
      </c>
      <c r="H45" s="346"/>
      <c r="I45" s="582" t="str">
        <f>+IF(OR(AND('2. Basic annual contribution'!$F$27='Master translation 1'!$Q$2,$F$41='Master translation 1'!$Q$2),AND('2. Basic annual contribution'!$F$27="",$F$41="")),"",'Master translation 1'!$Q$6)</f>
        <v/>
      </c>
      <c r="J45" s="338"/>
      <c r="K45" s="341"/>
      <c r="L45" s="347" t="s">
        <v>388</v>
      </c>
      <c r="M45" s="343" t="s">
        <v>8293</v>
      </c>
      <c r="N45" s="347" t="str">
        <f>+IF(F51&lt;=F50,"OK","NOK")</f>
        <v>OK</v>
      </c>
      <c r="O45" s="703" t="s">
        <v>5695</v>
      </c>
      <c r="P45" s="704"/>
      <c r="Q45" s="704"/>
      <c r="R45" s="705"/>
      <c r="S45" s="706" t="str">
        <f>+IF(OR(AND('2. Basic annual contribution'!$F$27='Master translation 1'!$Q$2,$F$41='Master translation 1'!$Q$2),AND('2. Basic annual contribution'!$F$27="",$F$41="")),"",'Master translation 1'!$Q$6)</f>
        <v/>
      </c>
      <c r="T45" s="707" t="str">
        <f>+IF(OR(AND('2. Basic annual contribution'!$F$27='Master translation 1'!$Q$2,$F$41='Master translation 1'!$Q$2),AND('2. Basic annual contribution'!$F$27="",$F$41="")),"",'Master translation 1'!$Q$6)</f>
        <v/>
      </c>
      <c r="U45" s="708" t="str">
        <f>+IF(OR(AND('2. Basic annual contribution'!$F$27='Master translation 1'!$Q$2,$F$41='Master translation 1'!$Q$2),AND('2. Basic annual contribution'!$F$27="",$F$41="")),"",'Master translation 1'!$Q$6)</f>
        <v/>
      </c>
      <c r="W45" s="394"/>
    </row>
    <row r="46" spans="2:23" ht="93" customHeight="1" x14ac:dyDescent="0.25">
      <c r="B46" s="347" t="str">
        <f t="shared" si="4"/>
        <v>3</v>
      </c>
      <c r="C46" s="352" t="str">
        <f>'3. Deductions'!B31</f>
        <v>3A1</v>
      </c>
      <c r="D46" s="353">
        <v>31</v>
      </c>
      <c r="E46" s="347" t="str">
        <f>'3. Deductions'!C31</f>
        <v>Of which: qualifying liabilities arising from derivatives related to clearing activities</v>
      </c>
      <c r="F46" s="526" t="str">
        <f>IF(ISBLANK('3. Deductions'!F31),"",'3. Deductions'!F31)</f>
        <v/>
      </c>
      <c r="G46" s="346" t="str">
        <f t="shared" si="5"/>
        <v>NOK</v>
      </c>
      <c r="H46" s="346"/>
      <c r="I46" s="582" t="str">
        <f>+IF(OR(AND('2. Basic annual contribution'!$F$27='Master translation 1'!$Q$2,$F$41='Master translation 1'!$Q$2),AND('2. Basic annual contribution'!$F$27="",$F$41="")),"",'Master translation 1'!$Q$6)</f>
        <v/>
      </c>
      <c r="J46" s="338"/>
      <c r="K46" s="341"/>
      <c r="L46" s="347" t="s">
        <v>389</v>
      </c>
      <c r="M46" s="343" t="s">
        <v>8294</v>
      </c>
      <c r="N46" s="347" t="str">
        <f>+IF(F54&lt;=F53,"OK","NOK")</f>
        <v>OK</v>
      </c>
      <c r="O46" s="703" t="s">
        <v>5697</v>
      </c>
      <c r="P46" s="704"/>
      <c r="Q46" s="704"/>
      <c r="R46" s="705"/>
      <c r="S46" s="706" t="str">
        <f>+IF(OR(AND('2. Basic annual contribution'!$F$27='Master translation 1'!$Q$2,$F$41='Master translation 1'!$Q$2),AND('2. Basic annual contribution'!$F$27="",$F$41="")),"",'Master translation 1'!$Q$6)</f>
        <v/>
      </c>
      <c r="T46" s="707" t="str">
        <f>+IF(OR(AND('2. Basic annual contribution'!$F$27='Master translation 1'!$Q$2,$F$41='Master translation 1'!$Q$2),AND('2. Basic annual contribution'!$F$27="",$F$41="")),"",'Master translation 1'!$Q$6)</f>
        <v/>
      </c>
      <c r="U46" s="708" t="str">
        <f>+IF(OR(AND('2. Basic annual contribution'!$F$27='Master translation 1'!$Q$2,$F$41='Master translation 1'!$Q$2),AND('2. Basic annual contribution'!$F$27="",$F$41="")),"",'Master translation 1'!$Q$6)</f>
        <v/>
      </c>
      <c r="W46" s="394"/>
    </row>
    <row r="47" spans="2:23" ht="92.25" customHeight="1" x14ac:dyDescent="0.25">
      <c r="B47" s="347" t="str">
        <f t="shared" si="4"/>
        <v>3</v>
      </c>
      <c r="C47" s="352" t="str">
        <f>'3. Deductions'!B41</f>
        <v>3A5</v>
      </c>
      <c r="D47" s="353">
        <v>32</v>
      </c>
      <c r="E47" s="347" t="str">
        <f>'3. Deductions'!C41</f>
        <v xml:space="preserve">Total accounting value of qualifying liabilities related to clearing activities </v>
      </c>
      <c r="F47" s="526" t="str">
        <f>IF(ISBLANK('3. Deductions'!F41),"",'3. Deductions'!F41)</f>
        <v/>
      </c>
      <c r="G47" s="346" t="str">
        <f t="shared" si="5"/>
        <v>NOK</v>
      </c>
      <c r="H47" s="346"/>
      <c r="I47" s="582" t="str">
        <f>+IF(OR(AND('2. Basic annual contribution'!$F$27='Master translation 1'!$Q$2,$F$41='Master translation 1'!$Q$2),AND('2. Basic annual contribution'!$F$27="",$F$41="")),"",'Master translation 1'!$Q$6)</f>
        <v/>
      </c>
      <c r="J47" s="338"/>
      <c r="K47" s="341"/>
      <c r="L47" s="347" t="s">
        <v>390</v>
      </c>
      <c r="M47" s="343" t="s">
        <v>8295</v>
      </c>
      <c r="N47" s="347" t="str">
        <f>+IF(F56&gt;=F57,"OK","NOK")</f>
        <v>OK</v>
      </c>
      <c r="O47" s="703" t="s">
        <v>5699</v>
      </c>
      <c r="P47" s="704"/>
      <c r="Q47" s="704"/>
      <c r="R47" s="705"/>
      <c r="S47" s="706" t="str">
        <f>+IF(OR(AND('2. Basic annual contribution'!$F$27='Master translation 1'!$Q$2,$F$41='Master translation 1'!$Q$2),AND('2. Basic annual contribution'!$F$27="",$F$41="")),"",'Master translation 1'!$Q$6)</f>
        <v/>
      </c>
      <c r="T47" s="707" t="str">
        <f>+IF(OR(AND('2. Basic annual contribution'!$F$27='Master translation 1'!$Q$2,$F$41='Master translation 1'!$Q$2),AND('2. Basic annual contribution'!$F$27="",$F$41="")),"",'Master translation 1'!$Q$6)</f>
        <v/>
      </c>
      <c r="U47" s="708" t="str">
        <f>+IF(OR(AND('2. Basic annual contribution'!$F$27='Master translation 1'!$Q$2,$F$41='Master translation 1'!$Q$2),AND('2. Basic annual contribution'!$F$27="",$F$41="")),"",'Master translation 1'!$Q$6)</f>
        <v/>
      </c>
      <c r="W47" s="394"/>
    </row>
    <row r="48" spans="2:23" ht="75.75" customHeight="1" x14ac:dyDescent="0.25">
      <c r="B48" s="347" t="str">
        <f t="shared" si="4"/>
        <v>3</v>
      </c>
      <c r="C48" s="352" t="str">
        <f>'3. Deductions'!B42</f>
        <v>3A6</v>
      </c>
      <c r="D48" s="353">
        <v>33</v>
      </c>
      <c r="E48" s="347" t="str">
        <f>'3. Deductions'!C42</f>
        <v>Of which: arising from derivatives</v>
      </c>
      <c r="F48" s="526" t="str">
        <f>IF(ISBLANK('3. Deductions'!F42),"",'3. Deductions'!F42)</f>
        <v/>
      </c>
      <c r="G48" s="346" t="str">
        <f t="shared" si="5"/>
        <v>NOK</v>
      </c>
      <c r="H48" s="346"/>
      <c r="I48" s="582" t="str">
        <f>+IF(OR(AND('2. Basic annual contribution'!$F$27='Master translation 1'!$Q$2,$F$41='Master translation 1'!$Q$2),AND('2. Basic annual contribution'!$F$27="",$F$41="")),"",'Master translation 1'!$Q$6)</f>
        <v/>
      </c>
      <c r="J48" s="338"/>
      <c r="K48" s="341"/>
      <c r="L48" s="347" t="s">
        <v>391</v>
      </c>
      <c r="M48" s="343" t="s">
        <v>8296</v>
      </c>
      <c r="N48" s="347" t="str">
        <f>+IF(F59&gt;=F60,"OK","NOK")</f>
        <v>OK</v>
      </c>
      <c r="O48" s="703" t="s">
        <v>5701</v>
      </c>
      <c r="P48" s="704"/>
      <c r="Q48" s="704"/>
      <c r="R48" s="705"/>
      <c r="S48" s="706" t="str">
        <f>+IF(OR(AND('2. Basic annual contribution'!$F$27='Master translation 1'!$Q$2,$F$41='Master translation 1'!$Q$2),AND('2. Basic annual contribution'!$F$27="",$F$41="")),"",'Master translation 1'!$Q$6)</f>
        <v/>
      </c>
      <c r="T48" s="707" t="str">
        <f>+IF(OR(AND('2. Basic annual contribution'!$F$27='Master translation 1'!$Q$2,$F$41='Master translation 1'!$Q$2),AND('2. Basic annual contribution'!$F$27="",$F$41="")),"",'Master translation 1'!$Q$6)</f>
        <v/>
      </c>
      <c r="U48" s="708" t="str">
        <f>+IF(OR(AND('2. Basic annual contribution'!$F$27='Master translation 1'!$Q$2,$F$41='Master translation 1'!$Q$2),AND('2. Basic annual contribution'!$F$27="",$F$41="")),"",'Master translation 1'!$Q$6)</f>
        <v/>
      </c>
      <c r="W48" s="394"/>
    </row>
    <row r="49" spans="2:23" ht="76.5" customHeight="1" x14ac:dyDescent="0.25">
      <c r="B49" s="347" t="str">
        <f t="shared" si="4"/>
        <v>3</v>
      </c>
      <c r="C49" s="352" t="str">
        <f>'3. Deductions'!B57</f>
        <v>3B1</v>
      </c>
      <c r="D49" s="353">
        <v>34</v>
      </c>
      <c r="E49" s="347" t="str">
        <f>'3. Deductions'!C57</f>
        <v>Of which: qualifying liabilities arising from derivatives related to CSD activities</v>
      </c>
      <c r="F49" s="526" t="str">
        <f>IF(ISBLANK('3. Deductions'!F57),"",'3. Deductions'!F57)</f>
        <v/>
      </c>
      <c r="G49" s="346" t="str">
        <f t="shared" si="5"/>
        <v>NOK</v>
      </c>
      <c r="H49" s="346"/>
      <c r="I49" s="582" t="str">
        <f>+IF(OR(AND('2. Basic annual contribution'!$F$27='Master translation 1'!$Q$2,$F$41='Master translation 1'!$Q$2),AND('2. Basic annual contribution'!$F$27="",$F$41="")),"",'Master translation 1'!$Q$6)</f>
        <v/>
      </c>
      <c r="J49" s="338"/>
      <c r="K49" s="341"/>
      <c r="L49" s="347" t="s">
        <v>392</v>
      </c>
      <c r="M49" s="343" t="s">
        <v>8297</v>
      </c>
      <c r="N49" s="347" t="str">
        <f>+IF(F65&lt;=F64,"OK","NOK")</f>
        <v>OK</v>
      </c>
      <c r="O49" s="703" t="s">
        <v>5703</v>
      </c>
      <c r="P49" s="704"/>
      <c r="Q49" s="704"/>
      <c r="R49" s="705"/>
      <c r="S49" s="706" t="str">
        <f>+IF(OR(AND('2. Basic annual contribution'!$F$27='Master translation 1'!$Q$2,$F$41='Master translation 1'!$Q$2),AND('2. Basic annual contribution'!$F$27="",$F$41="")),"",'Master translation 1'!$Q$6)</f>
        <v/>
      </c>
      <c r="T49" s="707" t="str">
        <f>+IF(OR(AND('2. Basic annual contribution'!$F$27='Master translation 1'!$Q$2,$F$41='Master translation 1'!$Q$2),AND('2. Basic annual contribution'!$F$27="",$F$41="")),"",'Master translation 1'!$Q$6)</f>
        <v/>
      </c>
      <c r="U49" s="708" t="str">
        <f>+IF(OR(AND('2. Basic annual contribution'!$F$27='Master translation 1'!$Q$2,$F$41='Master translation 1'!$Q$2),AND('2. Basic annual contribution'!$F$27="",$F$41="")),"",'Master translation 1'!$Q$6)</f>
        <v/>
      </c>
      <c r="W49" s="394"/>
    </row>
    <row r="50" spans="2:23" ht="93.75" customHeight="1" x14ac:dyDescent="0.25">
      <c r="B50" s="347" t="str">
        <f t="shared" si="4"/>
        <v>3</v>
      </c>
      <c r="C50" s="352" t="str">
        <f>'3. Deductions'!B67</f>
        <v>3B5</v>
      </c>
      <c r="D50" s="353">
        <v>35</v>
      </c>
      <c r="E50" s="347" t="str">
        <f>'3. Deductions'!C67</f>
        <v>Total accounting value of qualifying liabilities related to CSD activities</v>
      </c>
      <c r="F50" s="526" t="str">
        <f>IF(ISBLANK('3. Deductions'!F67),"",'3. Deductions'!F67)</f>
        <v/>
      </c>
      <c r="G50" s="346" t="str">
        <f t="shared" si="5"/>
        <v>NOK</v>
      </c>
      <c r="H50" s="346"/>
      <c r="I50" s="582" t="str">
        <f>+IF(OR(AND('2. Basic annual contribution'!$F$27='Master translation 1'!$Q$2,$F$41='Master translation 1'!$Q$2),AND('2. Basic annual contribution'!$F$27="",$F$41="")),"",'Master translation 1'!$Q$6)</f>
        <v/>
      </c>
      <c r="J50" s="338"/>
      <c r="K50" s="341"/>
      <c r="L50" s="347" t="s">
        <v>393</v>
      </c>
      <c r="M50" s="343" t="s">
        <v>8299</v>
      </c>
      <c r="N50" s="347" t="str">
        <f>IF(F46&lt;=F43,"OK","NOK")</f>
        <v>OK</v>
      </c>
      <c r="O50" s="703" t="s">
        <v>7305</v>
      </c>
      <c r="P50" s="704"/>
      <c r="Q50" s="704"/>
      <c r="R50" s="705"/>
      <c r="S50" s="706" t="str">
        <f>+IF(OR(AND('2. Basic annual contribution'!$F$27='Master translation 1'!$Q$2,$F$41='Master translation 1'!$Q$2),AND('2. Basic annual contribution'!$F$27="",$F$41="")),"",'Master translation 1'!$Q$6)</f>
        <v/>
      </c>
      <c r="T50" s="707" t="str">
        <f>+IF(OR(AND('2. Basic annual contribution'!$F$27='Master translation 1'!$Q$2,$F$41='Master translation 1'!$Q$2),AND('2. Basic annual contribution'!$F$27="",$F$41="")),"",'Master translation 1'!$Q$6)</f>
        <v/>
      </c>
      <c r="U50" s="708" t="str">
        <f>+IF(OR(AND('2. Basic annual contribution'!$F$27='Master translation 1'!$Q$2,$F$41='Master translation 1'!$Q$2),AND('2. Basic annual contribution'!$F$27="",$F$41="")),"",'Master translation 1'!$Q$6)</f>
        <v/>
      </c>
      <c r="W50" s="394"/>
    </row>
    <row r="51" spans="2:23" ht="96" customHeight="1" x14ac:dyDescent="0.25">
      <c r="B51" s="347" t="str">
        <f t="shared" si="4"/>
        <v>3</v>
      </c>
      <c r="C51" s="352" t="str">
        <f>'3. Deductions'!B68</f>
        <v>3B6</v>
      </c>
      <c r="D51" s="353">
        <v>36</v>
      </c>
      <c r="E51" s="347" t="str">
        <f>'3. Deductions'!C68</f>
        <v>Of which: arising from derivatives</v>
      </c>
      <c r="F51" s="526" t="str">
        <f>IF(ISBLANK('3. Deductions'!F68),"",'3. Deductions'!F68)</f>
        <v/>
      </c>
      <c r="G51" s="346" t="str">
        <f t="shared" si="5"/>
        <v>NOK</v>
      </c>
      <c r="H51" s="346"/>
      <c r="I51" s="582" t="str">
        <f>+IF(OR(AND('2. Basic annual contribution'!$F$27='Master translation 1'!$Q$2,$F$41='Master translation 1'!$Q$2),AND('2. Basic annual contribution'!$F$27="",$F$41="")),"",'Master translation 1'!$Q$6)</f>
        <v/>
      </c>
      <c r="J51" s="338"/>
      <c r="K51" s="341"/>
      <c r="L51" s="347" t="s">
        <v>394</v>
      </c>
      <c r="M51" s="343" t="s">
        <v>8300</v>
      </c>
      <c r="N51" s="347" t="str">
        <f>IF(F49&lt;=F43,"OK","NOK")</f>
        <v>OK</v>
      </c>
      <c r="O51" s="703" t="s">
        <v>7306</v>
      </c>
      <c r="P51" s="704"/>
      <c r="Q51" s="704"/>
      <c r="R51" s="705"/>
      <c r="S51" s="706" t="str">
        <f>+IF(OR(AND('2. Basic annual contribution'!$F$27='Master translation 1'!$Q$2,$F$41='Master translation 1'!$Q$2),AND('2. Basic annual contribution'!$F$27="",$F$41="")),"",'Master translation 1'!$Q$6)</f>
        <v/>
      </c>
      <c r="T51" s="707" t="str">
        <f>+IF(OR(AND('2. Basic annual contribution'!$F$27='Master translation 1'!$Q$2,$F$41='Master translation 1'!$Q$2),AND('2. Basic annual contribution'!$F$27="",$F$41="")),"",'Master translation 1'!$Q$6)</f>
        <v/>
      </c>
      <c r="U51" s="708" t="str">
        <f>+IF(OR(AND('2. Basic annual contribution'!$F$27='Master translation 1'!$Q$2,$F$41='Master translation 1'!$Q$2),AND('2. Basic annual contribution'!$F$27="",$F$41="")),"",'Master translation 1'!$Q$6)</f>
        <v/>
      </c>
      <c r="W51" s="394"/>
    </row>
    <row r="52" spans="2:23" ht="92.25" customHeight="1" x14ac:dyDescent="0.25">
      <c r="B52" s="347" t="str">
        <f t="shared" si="4"/>
        <v>3</v>
      </c>
      <c r="C52" s="352" t="str">
        <f>'3. Deductions'!B83</f>
        <v>3C1</v>
      </c>
      <c r="D52" s="353">
        <v>37</v>
      </c>
      <c r="E52" s="347" t="str">
        <f>'3. Deductions'!C83</f>
        <v xml:space="preserve">Of which: qualifying liabilities arising from derivatives that arise by virtue of holding client assets or client money </v>
      </c>
      <c r="F52" s="526" t="str">
        <f>IF(ISBLANK('3. Deductions'!F83),"",'3. Deductions'!F83)</f>
        <v/>
      </c>
      <c r="G52" s="346" t="str">
        <f t="shared" si="5"/>
        <v>NOK</v>
      </c>
      <c r="H52" s="346"/>
      <c r="I52" s="582" t="str">
        <f>+IF(OR(AND('2. Basic annual contribution'!$F$27='Master translation 1'!$Q$2,$F$41='Master translation 1'!$Q$2),AND('2. Basic annual contribution'!$F$27="",$F$41="")),"",'Master translation 1'!$Q$6)</f>
        <v/>
      </c>
      <c r="J52" s="338"/>
      <c r="K52" s="341"/>
      <c r="L52" s="347" t="s">
        <v>395</v>
      </c>
      <c r="M52" s="343" t="s">
        <v>8301</v>
      </c>
      <c r="N52" s="347" t="str">
        <f>IF(F52&lt;=F43,"OK","NOK")</f>
        <v>OK</v>
      </c>
      <c r="O52" s="703" t="s">
        <v>7307</v>
      </c>
      <c r="P52" s="704"/>
      <c r="Q52" s="704"/>
      <c r="R52" s="705"/>
      <c r="S52" s="706" t="str">
        <f>+IF(OR(AND('2. Basic annual contribution'!$F$27='Master translation 1'!$Q$2,$F$41='Master translation 1'!$Q$2),AND('2. Basic annual contribution'!$F$27="",$F$41="")),"",'Master translation 1'!$Q$6)</f>
        <v/>
      </c>
      <c r="T52" s="707" t="str">
        <f>+IF(OR(AND('2. Basic annual contribution'!$F$27='Master translation 1'!$Q$2,$F$41='Master translation 1'!$Q$2),AND('2. Basic annual contribution'!$F$27="",$F$41="")),"",'Master translation 1'!$Q$6)</f>
        <v/>
      </c>
      <c r="U52" s="708" t="str">
        <f>+IF(OR(AND('2. Basic annual contribution'!$F$27='Master translation 1'!$Q$2,$F$41='Master translation 1'!$Q$2),AND('2. Basic annual contribution'!$F$27="",$F$41="")),"",'Master translation 1'!$Q$6)</f>
        <v/>
      </c>
      <c r="W52" s="394"/>
    </row>
    <row r="53" spans="2:23" ht="94.5" customHeight="1" x14ac:dyDescent="0.25">
      <c r="B53" s="347" t="str">
        <f t="shared" si="4"/>
        <v>3</v>
      </c>
      <c r="C53" s="352" t="str">
        <f>'3. Deductions'!B93</f>
        <v>3C5</v>
      </c>
      <c r="D53" s="353">
        <v>38</v>
      </c>
      <c r="E53" s="347" t="str">
        <f>'3. Deductions'!C93</f>
        <v>Total accounting value of qualifying liabilities that arise by virtue of holding client assets or client money</v>
      </c>
      <c r="F53" s="526" t="str">
        <f>IF(ISBLANK('3. Deductions'!F93),"",'3. Deductions'!F93)</f>
        <v/>
      </c>
      <c r="G53" s="346" t="str">
        <f t="shared" si="5"/>
        <v>NOK</v>
      </c>
      <c r="H53" s="346"/>
      <c r="I53" s="582" t="str">
        <f>+IF(OR(AND('2. Basic annual contribution'!$F$27='Master translation 1'!$Q$2,$F$41='Master translation 1'!$Q$2),AND('2. Basic annual contribution'!$F$27="",$F$41="")),"",'Master translation 1'!$Q$6)</f>
        <v/>
      </c>
      <c r="J53" s="338"/>
      <c r="K53" s="341"/>
      <c r="L53" s="347" t="s">
        <v>396</v>
      </c>
      <c r="M53" s="343" t="s">
        <v>8302</v>
      </c>
      <c r="N53" s="347" t="str">
        <f>IF(F55&lt;=F43,"OK","NOK")</f>
        <v>OK</v>
      </c>
      <c r="O53" s="703" t="s">
        <v>7308</v>
      </c>
      <c r="P53" s="704"/>
      <c r="Q53" s="704"/>
      <c r="R53" s="705"/>
      <c r="S53" s="706" t="str">
        <f>+IF(OR(AND('2. Basic annual contribution'!$F$27='Master translation 1'!$Q$2,$F$41='Master translation 1'!$Q$2),AND('2. Basic annual contribution'!$F$27="",$F$41="")),"",'Master translation 1'!$Q$6)</f>
        <v/>
      </c>
      <c r="T53" s="707" t="str">
        <f>+IF(OR(AND('2. Basic annual contribution'!$F$27='Master translation 1'!$Q$2,$F$41='Master translation 1'!$Q$2),AND('2. Basic annual contribution'!$F$27="",$F$41="")),"",'Master translation 1'!$Q$6)</f>
        <v/>
      </c>
      <c r="U53" s="708" t="str">
        <f>+IF(OR(AND('2. Basic annual contribution'!$F$27='Master translation 1'!$Q$2,$F$41='Master translation 1'!$Q$2),AND('2. Basic annual contribution'!$F$27="",$F$41="")),"",'Master translation 1'!$Q$6)</f>
        <v/>
      </c>
      <c r="W53" s="394"/>
    </row>
    <row r="54" spans="2:23" ht="78.75" customHeight="1" x14ac:dyDescent="0.25">
      <c r="B54" s="347" t="str">
        <f t="shared" si="4"/>
        <v>3</v>
      </c>
      <c r="C54" s="352" t="str">
        <f>'3. Deductions'!B94</f>
        <v>3C6</v>
      </c>
      <c r="D54" s="353">
        <v>39</v>
      </c>
      <c r="E54" s="347" t="str">
        <f>'3. Deductions'!C94</f>
        <v>Of which: arising from derivatives</v>
      </c>
      <c r="F54" s="526" t="str">
        <f>IF(ISBLANK('3. Deductions'!F94),"",'3. Deductions'!F94)</f>
        <v/>
      </c>
      <c r="G54" s="346" t="str">
        <f t="shared" si="5"/>
        <v>NOK</v>
      </c>
      <c r="H54" s="346"/>
      <c r="I54" s="582" t="str">
        <f>+IF(OR(AND('2. Basic annual contribution'!$F$27='Master translation 1'!$Q$2,$F$41='Master translation 1'!$Q$2),AND('2. Basic annual contribution'!$F$27="",$F$41="")),"",'Master translation 1'!$Q$6)</f>
        <v/>
      </c>
      <c r="J54" s="338"/>
      <c r="K54" s="341"/>
      <c r="L54" s="347" t="s">
        <v>397</v>
      </c>
      <c r="M54" s="343" t="s">
        <v>8303</v>
      </c>
      <c r="N54" s="347" t="str">
        <f>IF(F58&lt;=F43,"OK","NOK")</f>
        <v>OK</v>
      </c>
      <c r="O54" s="703" t="s">
        <v>7309</v>
      </c>
      <c r="P54" s="704"/>
      <c r="Q54" s="704"/>
      <c r="R54" s="705"/>
      <c r="S54" s="706" t="str">
        <f>+IF(OR(AND('2. Basic annual contribution'!$F$27='Master translation 1'!$Q$2,$F$41='Master translation 1'!$Q$2),AND('2. Basic annual contribution'!$F$27="",$F$41="")),"",'Master translation 1'!$Q$6)</f>
        <v/>
      </c>
      <c r="T54" s="707" t="str">
        <f>+IF(OR(AND('2. Basic annual contribution'!$F$27='Master translation 1'!$Q$2,$F$41='Master translation 1'!$Q$2),AND('2. Basic annual contribution'!$F$27="",$F$41="")),"",'Master translation 1'!$Q$6)</f>
        <v/>
      </c>
      <c r="U54" s="708" t="str">
        <f>+IF(OR(AND('2. Basic annual contribution'!$F$27='Master translation 1'!$Q$2,$F$41='Master translation 1'!$Q$2),AND('2. Basic annual contribution'!$F$27="",$F$41="")),"",'Master translation 1'!$Q$6)</f>
        <v/>
      </c>
      <c r="W54" s="394"/>
    </row>
    <row r="55" spans="2:23" ht="90" customHeight="1" x14ac:dyDescent="0.25">
      <c r="B55" s="347" t="str">
        <f t="shared" si="4"/>
        <v>3</v>
      </c>
      <c r="C55" s="352" t="str">
        <f>'3. Deductions'!B109</f>
        <v>3D1</v>
      </c>
      <c r="D55" s="353">
        <v>40</v>
      </c>
      <c r="E55" s="347" t="str">
        <f>'3. Deductions'!C109</f>
        <v xml:space="preserve">Of which: qualifying liabilities arising from derivatives that arise from promotional loans </v>
      </c>
      <c r="F55" s="526" t="str">
        <f>IF(ISBLANK('3. Deductions'!F109),"",'3. Deductions'!F109)</f>
        <v/>
      </c>
      <c r="G55" s="346" t="str">
        <f t="shared" si="5"/>
        <v>NOK</v>
      </c>
      <c r="H55" s="346"/>
      <c r="I55" s="582" t="str">
        <f>+IF(OR(AND('2. Basic annual contribution'!$F$27='Master translation 1'!$Q$2,$F$41='Master translation 1'!$Q$2),AND('2. Basic annual contribution'!$F$27="",$F$41="")),"",'Master translation 1'!$Q$6)</f>
        <v/>
      </c>
      <c r="J55" s="338"/>
      <c r="K55" s="341"/>
      <c r="L55" s="347" t="s">
        <v>398</v>
      </c>
      <c r="M55" s="343" t="s">
        <v>8304</v>
      </c>
      <c r="N55" s="347" t="str">
        <f>IF(F63&lt;=F43,"OK","NOK")</f>
        <v>OK</v>
      </c>
      <c r="O55" s="703" t="s">
        <v>7310</v>
      </c>
      <c r="P55" s="704"/>
      <c r="Q55" s="704"/>
      <c r="R55" s="705"/>
      <c r="S55" s="706" t="str">
        <f>+IF(OR(AND('2. Basic annual contribution'!$F$27='Master translation 1'!$Q$2,$F$41='Master translation 1'!$Q$2),AND('2. Basic annual contribution'!$F$27="",$F$41="")),"",'Master translation 1'!$Q$6)</f>
        <v/>
      </c>
      <c r="T55" s="707" t="str">
        <f>+IF(OR(AND('2. Basic annual contribution'!$F$27='Master translation 1'!$Q$2,$F$41='Master translation 1'!$Q$2),AND('2. Basic annual contribution'!$F$27="",$F$41="")),"",'Master translation 1'!$Q$6)</f>
        <v/>
      </c>
      <c r="U55" s="708" t="str">
        <f>+IF(OR(AND('2. Basic annual contribution'!$F$27='Master translation 1'!$Q$2,$F$41='Master translation 1'!$Q$2),AND('2. Basic annual contribution'!$F$27="",$F$41="")),"",'Master translation 1'!$Q$6)</f>
        <v/>
      </c>
      <c r="W55" s="394"/>
    </row>
    <row r="56" spans="2:23" ht="70.5" customHeight="1" x14ac:dyDescent="0.25">
      <c r="B56" s="347" t="str">
        <f t="shared" si="4"/>
        <v>3</v>
      </c>
      <c r="C56" s="352" t="str">
        <f>'3. Deductions'!B119</f>
        <v>3D5</v>
      </c>
      <c r="D56" s="353">
        <v>41</v>
      </c>
      <c r="E56" s="347" t="str">
        <f>'3. Deductions'!C119</f>
        <v>Total accounting value of qualifying liabilities that arise from promotional loans</v>
      </c>
      <c r="F56" s="526" t="str">
        <f>IF(ISBLANK('3. Deductions'!F119),"",'3. Deductions'!F119)</f>
        <v/>
      </c>
      <c r="G56" s="346" t="str">
        <f t="shared" si="5"/>
        <v>NOK</v>
      </c>
      <c r="H56" s="346"/>
      <c r="I56" s="582" t="str">
        <f>+IF(OR(AND('2. Basic annual contribution'!$F$27='Master translation 1'!$Q$2,$F$41='Master translation 1'!$Q$2),AND('2. Basic annual contribution'!$F$27="",$F$41="")),"",'Master translation 1'!$Q$6)</f>
        <v/>
      </c>
      <c r="J56" s="338"/>
      <c r="K56" s="341"/>
      <c r="L56" s="347" t="s">
        <v>399</v>
      </c>
      <c r="M56" s="343" t="s">
        <v>8280</v>
      </c>
      <c r="N56" s="347" t="str">
        <f>IF(AND(F68='Master translation 1'!$Q$3,F26='Master translation 1'!$Q$3),IF(F69='Master translation 1'!$Q$9,"OK","NOK"),'Master translation 1'!$Q$6)</f>
        <v>Not applicable</v>
      </c>
      <c r="O56" s="703" t="s">
        <v>7311</v>
      </c>
      <c r="P56" s="704"/>
      <c r="Q56" s="704"/>
      <c r="R56" s="705"/>
      <c r="S56" s="706" t="str">
        <f>+IF(OR($F$32='Master translation 1'!$Q$2,$F$34='Master translation 1'!$Q$2,'2. Basic annual contribution'!$F$27='Master translation 1'!$Q$2),'Master translation 1'!$Q$6,"")</f>
        <v/>
      </c>
      <c r="T56" s="707"/>
      <c r="U56" s="708"/>
      <c r="W56" s="394"/>
    </row>
    <row r="57" spans="2:23" ht="63.75" customHeight="1" x14ac:dyDescent="0.25">
      <c r="B57" s="347" t="str">
        <f t="shared" si="4"/>
        <v>3</v>
      </c>
      <c r="C57" s="352" t="str">
        <f>'3. Deductions'!B120</f>
        <v>3D6</v>
      </c>
      <c r="D57" s="353">
        <v>42</v>
      </c>
      <c r="E57" s="347" t="str">
        <f>'3. Deductions'!C120</f>
        <v>Of which: arising from derivatives</v>
      </c>
      <c r="F57" s="526" t="str">
        <f>IF(ISBLANK('3. Deductions'!F120),"",'3. Deductions'!F120)</f>
        <v/>
      </c>
      <c r="G57" s="346" t="str">
        <f t="shared" si="5"/>
        <v>NOK</v>
      </c>
      <c r="H57" s="346"/>
      <c r="I57" s="582" t="str">
        <f>+IF(OR(AND('2. Basic annual contribution'!$F$27='Master translation 1'!$Q$2,$F$41='Master translation 1'!$Q$2),AND('2. Basic annual contribution'!$F$27="",$F$41="")),"",'Master translation 1'!$Q$6)</f>
        <v/>
      </c>
      <c r="J57" s="338"/>
      <c r="K57" s="341"/>
      <c r="L57" s="347" t="s">
        <v>400</v>
      </c>
      <c r="M57" s="343" t="s">
        <v>8322</v>
      </c>
      <c r="N57" s="347" t="str">
        <f>IF(F69&lt;&gt;'Master translation 1'!$Q$9,IF(LEN(F71)=20,"OK","NOK"),'Master translation 1'!$Q$6)</f>
        <v>NOK</v>
      </c>
      <c r="O57" s="703" t="s">
        <v>5712</v>
      </c>
      <c r="P57" s="704"/>
      <c r="Q57" s="704"/>
      <c r="R57" s="705"/>
      <c r="S57" s="728" t="str">
        <f>+IF(OR($F$32='Master translation 1'!$Q$2,$F$34='Master translation 1'!$Q$2,'2. Basic annual contribution'!$F$27='Master translation 1'!$Q$2),'Master translation 1'!$Q$6,"")</f>
        <v/>
      </c>
      <c r="T57" s="729"/>
      <c r="U57" s="730"/>
      <c r="W57" s="394"/>
    </row>
    <row r="58" spans="2:23" ht="63" customHeight="1" x14ac:dyDescent="0.25">
      <c r="B58" s="347" t="str">
        <f t="shared" si="4"/>
        <v>3</v>
      </c>
      <c r="C58" s="356" t="str">
        <f>'3. Deductions'!B135</f>
        <v>3E1</v>
      </c>
      <c r="D58" s="353">
        <v>43</v>
      </c>
      <c r="E58" s="347" t="str">
        <f>'3. Deductions'!C135</f>
        <v>Of which: qualifying IPS liabilities arising from derivatives that arise from a qualifying IPS member</v>
      </c>
      <c r="F58" s="526" t="str">
        <f>IF(ISBLANK('3. Deductions'!F135),"",'3. Deductions'!F135)</f>
        <v/>
      </c>
      <c r="G58" s="346" t="str">
        <f t="shared" si="5"/>
        <v>NOK</v>
      </c>
      <c r="H58" s="346"/>
      <c r="I58" s="582" t="str">
        <f>+IF(OR(AND('2. Basic annual contribution'!$F$27='Master translation 1'!$Q$2,$F$41='Master translation 1'!$Q$2),AND('2. Basic annual contribution'!$F$27="",$F$41="")),"",'Master translation 1'!$Q$6)</f>
        <v/>
      </c>
      <c r="J58" s="338"/>
      <c r="K58" s="341"/>
      <c r="L58" s="347" t="s">
        <v>401</v>
      </c>
      <c r="M58" s="343" t="s">
        <v>8281</v>
      </c>
      <c r="N58" s="347" t="str">
        <f>IF(AND(F74='Master translation 1'!$Q$3,F26='Master translation 1'!$Q$3),IF(F75='Master translation 1'!$Q$9,"OK","NOK"),'Master translation 1'!$Q$6)</f>
        <v>Not applicable</v>
      </c>
      <c r="O58" s="703" t="s">
        <v>7312</v>
      </c>
      <c r="P58" s="704"/>
      <c r="Q58" s="704"/>
      <c r="R58" s="705"/>
      <c r="S58" s="706" t="str">
        <f>+IF(OR($F$32='Master translation 1'!$Q$2,$F$34='Master translation 1'!$Q$2,'2. Basic annual contribution'!$F$27='Master translation 1'!$Q$2),'Master translation 1'!$Q$6,"")</f>
        <v/>
      </c>
      <c r="T58" s="707"/>
      <c r="U58" s="708"/>
      <c r="W58" s="394"/>
    </row>
    <row r="59" spans="2:23" ht="63" customHeight="1" x14ac:dyDescent="0.25">
      <c r="B59" s="347" t="str">
        <f t="shared" si="4"/>
        <v>3</v>
      </c>
      <c r="C59" s="356" t="str">
        <f>'3. Deductions'!B145</f>
        <v>3E5</v>
      </c>
      <c r="D59" s="353">
        <v>44</v>
      </c>
      <c r="E59" s="347" t="str">
        <f>'3. Deductions'!C145</f>
        <v>Total accounting value of qualifying IPS liabilities</v>
      </c>
      <c r="F59" s="526" t="str">
        <f>IF(ISBLANK('3. Deductions'!F145),"",'3. Deductions'!F145)</f>
        <v/>
      </c>
      <c r="G59" s="346" t="str">
        <f t="shared" si="5"/>
        <v>NOK</v>
      </c>
      <c r="H59" s="346"/>
      <c r="I59" s="582" t="str">
        <f>+IF(OR(AND('2. Basic annual contribution'!$F$27='Master translation 1'!$Q$2,$F$41='Master translation 1'!$Q$2),AND('2. Basic annual contribution'!$F$27="",$F$41="")),"",'Master translation 1'!$Q$6)</f>
        <v/>
      </c>
      <c r="J59" s="338"/>
      <c r="K59" s="341"/>
      <c r="L59" s="347" t="s">
        <v>402</v>
      </c>
      <c r="M59" s="343" t="s">
        <v>8323</v>
      </c>
      <c r="N59" s="347" t="str">
        <f>IF(F75&lt;&gt;'Master translation 1'!$Q$9,IF(LEN(F77)=20,"OK","NOK"),'Master translation 1'!$Q$6)</f>
        <v>NOK</v>
      </c>
      <c r="O59" s="703" t="s">
        <v>5715</v>
      </c>
      <c r="P59" s="704"/>
      <c r="Q59" s="704"/>
      <c r="R59" s="705"/>
      <c r="S59" s="728" t="str">
        <f>+IF(OR($F$32='Master translation 1'!$Q$2,$F$34='Master translation 1'!$Q$2,'2. Basic annual contribution'!$F$27='Master translation 1'!$Q$2),'Master translation 1'!$Q$6,"")</f>
        <v/>
      </c>
      <c r="T59" s="729"/>
      <c r="U59" s="730"/>
      <c r="W59" s="394"/>
    </row>
    <row r="60" spans="2:23" ht="63.75" customHeight="1" x14ac:dyDescent="0.25">
      <c r="B60" s="347" t="str">
        <f t="shared" si="4"/>
        <v>3</v>
      </c>
      <c r="C60" s="356" t="str">
        <f>'3. Deductions'!B146</f>
        <v>3E6</v>
      </c>
      <c r="D60" s="353">
        <v>45</v>
      </c>
      <c r="E60" s="347" t="str">
        <f>'3. Deductions'!C146</f>
        <v>Of which: arising from derivatives</v>
      </c>
      <c r="F60" s="526" t="str">
        <f>IF(ISBLANK('3. Deductions'!F146),"",'3. Deductions'!F146)</f>
        <v/>
      </c>
      <c r="G60" s="346" t="str">
        <f t="shared" si="5"/>
        <v>NOK</v>
      </c>
      <c r="H60" s="346"/>
      <c r="I60" s="582" t="str">
        <f>+IF(OR(AND('2. Basic annual contribution'!$F$27='Master translation 1'!$Q$2,$F$41='Master translation 1'!$Q$2),AND('2. Basic annual contribution'!$F$27="",$F$41="")),"",'Master translation 1'!$Q$6)</f>
        <v/>
      </c>
      <c r="J60" s="338"/>
      <c r="K60" s="341"/>
      <c r="L60" s="347" t="s">
        <v>403</v>
      </c>
      <c r="M60" s="343" t="s">
        <v>8307</v>
      </c>
      <c r="N60" s="347" t="str">
        <f>IF(AND(F82='Master translation 1'!$Q$3,F26='Master translation 1'!$Q$3),IF(F83='Master translation 1'!$Q$9,"OK","NOK"),'Master translation 1'!$Q$6)</f>
        <v>Not applicable</v>
      </c>
      <c r="O60" s="703" t="s">
        <v>7313</v>
      </c>
      <c r="P60" s="704"/>
      <c r="Q60" s="704"/>
      <c r="R60" s="705"/>
      <c r="S60" s="706" t="str">
        <f>+IF(OR($F$32='Master translation 1'!$Q$2,$F$34='Master translation 1'!$Q$2,'2. Basic annual contribution'!$F$27='Master translation 1'!$Q$2),'Master translation 1'!$Q$6,"")</f>
        <v/>
      </c>
      <c r="T60" s="707"/>
      <c r="U60" s="708"/>
      <c r="W60" s="394"/>
    </row>
    <row r="61" spans="2:23" ht="57" customHeight="1" x14ac:dyDescent="0.25">
      <c r="B61" s="347" t="str">
        <f t="shared" si="4"/>
        <v>3</v>
      </c>
      <c r="C61" s="356" t="str">
        <f>'3. Deductions'!B155</f>
        <v>3E9</v>
      </c>
      <c r="D61" s="353">
        <v>46</v>
      </c>
      <c r="E61" s="347" t="str">
        <f>'3. Deductions'!C155</f>
        <v>Total accounting value of qualifying IPS assets held by the qualifying IPS member</v>
      </c>
      <c r="F61" s="526" t="str">
        <f>IF(ISBLANK('3. Deductions'!F155),"",'3. Deductions'!F155)</f>
        <v/>
      </c>
      <c r="G61" s="346" t="str">
        <f t="shared" si="5"/>
        <v>NOK</v>
      </c>
      <c r="H61" s="346"/>
      <c r="I61" s="582" t="str">
        <f>+IF(OR(AND('2. Basic annual contribution'!$F$27='Master translation 1'!$Q$2,$F$41='Master translation 1'!$Q$2),AND('2. Basic annual contribution'!$F$27="",$F$41="")),"",'Master translation 1'!$Q$6)</f>
        <v/>
      </c>
      <c r="J61" s="338"/>
      <c r="K61" s="341"/>
      <c r="L61" s="347" t="s">
        <v>404</v>
      </c>
      <c r="M61" s="343" t="s">
        <v>8324</v>
      </c>
      <c r="N61" s="347" t="str">
        <f>IF(F83&lt;&gt;'Master translation 1'!$Q$9,IF(LEN(F85)=20,"OK","NOK"),'Master translation 1'!$Q$6)</f>
        <v>NOK</v>
      </c>
      <c r="O61" s="703" t="s">
        <v>5718</v>
      </c>
      <c r="P61" s="704"/>
      <c r="Q61" s="704"/>
      <c r="R61" s="705"/>
      <c r="S61" s="728" t="str">
        <f>+IF(OR($F$32='Master translation 1'!$Q$2,$F$34='Master translation 1'!$Q$2,'2. Basic annual contribution'!$F$27='Master translation 1'!$Q$2),'Master translation 1'!$Q$6,"")</f>
        <v/>
      </c>
      <c r="T61" s="729"/>
      <c r="U61" s="730"/>
      <c r="W61" s="394"/>
    </row>
    <row r="62" spans="2:23" ht="75.75" customHeight="1" x14ac:dyDescent="0.25">
      <c r="B62" s="347" t="str">
        <f t="shared" si="4"/>
        <v>3</v>
      </c>
      <c r="C62" s="356" t="str">
        <f>'3. Deductions'!B156</f>
        <v>3E10</v>
      </c>
      <c r="D62" s="353">
        <v>47</v>
      </c>
      <c r="E62" s="347" t="str">
        <f>'3. Deductions'!C156</f>
        <v>Adjusted value of total qualifying IPS assets</v>
      </c>
      <c r="F62" s="526" t="str">
        <f>IF(ISBLANK('3. Deductions'!F156),"",'3. Deductions'!F156)</f>
        <v/>
      </c>
      <c r="G62" s="346" t="str">
        <f t="shared" si="5"/>
        <v>NOK</v>
      </c>
      <c r="H62" s="346"/>
      <c r="I62" s="582" t="str">
        <f>+IF(OR(AND('2. Basic annual contribution'!$F$27='Master translation 1'!$Q$2,$F$41='Master translation 1'!$Q$2),AND('2. Basic annual contribution'!$F$27="",$F$41="")),"",'Master translation 1'!$Q$6)</f>
        <v/>
      </c>
      <c r="J62" s="338"/>
      <c r="K62" s="341"/>
      <c r="L62" s="347" t="s">
        <v>405</v>
      </c>
      <c r="M62" s="343" t="s">
        <v>8272</v>
      </c>
      <c r="N62" s="347" t="str">
        <f>IF(F75='Master translation 1'!$Q$9,IF(F81=F37,"OK","NOK"),'Master translation 1'!$Q$6)</f>
        <v>Not applicable</v>
      </c>
      <c r="O62" s="703" t="s">
        <v>5720</v>
      </c>
      <c r="P62" s="704"/>
      <c r="Q62" s="704"/>
      <c r="R62" s="705"/>
      <c r="S62" s="706" t="str">
        <f>+IF(OR($F$32='Master translation 1'!$Q$2,$F$34='Master translation 1'!$Q$2,'2. Basic annual contribution'!$F$27='Master translation 1'!$Q$2),'Master translation 1'!$Q$6,"")</f>
        <v/>
      </c>
      <c r="T62" s="707"/>
      <c r="U62" s="708"/>
    </row>
    <row r="63" spans="2:23" ht="72.75" customHeight="1" x14ac:dyDescent="0.25">
      <c r="B63" s="347" t="str">
        <f t="shared" si="4"/>
        <v>3</v>
      </c>
      <c r="C63" s="352" t="str">
        <f>'3. Deductions'!B174</f>
        <v>3F1</v>
      </c>
      <c r="D63" s="353">
        <v>48</v>
      </c>
      <c r="E63" s="347" t="str">
        <f>'3. Deductions'!C174</f>
        <v>Of which: qualifying intragroup liabilities arising from derivatives</v>
      </c>
      <c r="F63" s="526" t="str">
        <f>IF(ISBLANK('3. Deductions'!F174),"",'3. Deductions'!F174)</f>
        <v/>
      </c>
      <c r="G63" s="346" t="str">
        <f t="shared" si="5"/>
        <v>NOK</v>
      </c>
      <c r="H63" s="346"/>
      <c r="I63" s="582" t="str">
        <f>+IF(OR(AND('2. Basic annual contribution'!$F$27='Master translation 1'!$Q$2,$F$41='Master translation 1'!$Q$2),AND('2. Basic annual contribution'!$F$27="",$F$41="")),"",'Master translation 1'!$Q$6)</f>
        <v/>
      </c>
      <c r="J63" s="338"/>
      <c r="K63" s="341"/>
      <c r="L63" s="347" t="s">
        <v>406</v>
      </c>
      <c r="M63" s="343" t="s">
        <v>8308</v>
      </c>
      <c r="N63" s="347" t="str">
        <f>IF(AND(F88='Master translation 1'!$Q$3,F26='Master translation 1'!$Q$3),IF(F89='Master translation 1'!$Q$9,"OK","NOK"),'Master translation 1'!$Q$6)</f>
        <v>Not applicable</v>
      </c>
      <c r="O63" s="703" t="s">
        <v>5725</v>
      </c>
      <c r="P63" s="704"/>
      <c r="Q63" s="704"/>
      <c r="R63" s="705"/>
      <c r="S63" s="706" t="str">
        <f>+IF(OR($F$32='Master translation 1'!$Q$2,$F$34='Master translation 1'!$Q$2,'2. Basic annual contribution'!$F$27='Master translation 1'!$Q$2),'Master translation 1'!$Q$6,"")</f>
        <v/>
      </c>
      <c r="T63" s="707"/>
      <c r="U63" s="708"/>
      <c r="W63" s="393"/>
    </row>
    <row r="64" spans="2:23" ht="97.5" customHeight="1" x14ac:dyDescent="0.25">
      <c r="B64" s="347" t="str">
        <f t="shared" si="4"/>
        <v>3</v>
      </c>
      <c r="C64" s="352" t="str">
        <f>'3. Deductions'!B184</f>
        <v>3F5</v>
      </c>
      <c r="D64" s="353">
        <v>49</v>
      </c>
      <c r="E64" s="347" t="str">
        <f>'3. Deductions'!C184</f>
        <v>Total accounting value of qualifying intragroup liabilities</v>
      </c>
      <c r="F64" s="526" t="str">
        <f>IF(ISBLANK('3. Deductions'!F184),"",'3. Deductions'!F184)</f>
        <v/>
      </c>
      <c r="G64" s="346" t="str">
        <f t="shared" si="5"/>
        <v>NOK</v>
      </c>
      <c r="H64" s="346"/>
      <c r="I64" s="582" t="str">
        <f>+IF(OR(AND('2. Basic annual contribution'!$F$27='Master translation 1'!$Q$2,$F$41='Master translation 1'!$Q$2),AND('2. Basic annual contribution'!$F$27="",$F$41="")),"",'Master translation 1'!$Q$6)</f>
        <v/>
      </c>
      <c r="J64" s="338"/>
      <c r="K64" s="348"/>
      <c r="L64" s="347" t="s">
        <v>407</v>
      </c>
      <c r="M64" s="343" t="s">
        <v>9302</v>
      </c>
      <c r="N64" s="347" t="str">
        <f>IF(F89&lt;&gt;'Master translation 1'!$Q$9,IF(LEN(F91)=20,"OK","NOK"),'Master translation 1'!$Q$6)</f>
        <v>NOK</v>
      </c>
      <c r="O64" s="703" t="s">
        <v>5726</v>
      </c>
      <c r="P64" s="704"/>
      <c r="Q64" s="704"/>
      <c r="R64" s="705"/>
      <c r="S64" s="728" t="str">
        <f>+IF(OR($F$32='Master translation 1'!$Q$2,$F$34='Master translation 1'!$Q$2,'2. Basic annual contribution'!$F$27='Master translation 1'!$Q$2),'Master translation 1'!$Q$6,"")</f>
        <v/>
      </c>
      <c r="T64" s="729"/>
      <c r="U64" s="730"/>
    </row>
    <row r="65" spans="2:23" ht="66" customHeight="1" x14ac:dyDescent="0.25">
      <c r="B65" s="347" t="str">
        <f t="shared" si="4"/>
        <v>3</v>
      </c>
      <c r="C65" s="352" t="str">
        <f>'3. Deductions'!B185</f>
        <v>3F6</v>
      </c>
      <c r="D65" s="353">
        <v>50</v>
      </c>
      <c r="E65" s="347" t="str">
        <f>'3. Deductions'!C185</f>
        <v>Of which: arising from derivatives</v>
      </c>
      <c r="F65" s="526" t="str">
        <f>IF(ISBLANK('3. Deductions'!F185),"",'3. Deductions'!F185)</f>
        <v/>
      </c>
      <c r="G65" s="346" t="str">
        <f t="shared" si="5"/>
        <v>NOK</v>
      </c>
      <c r="H65" s="346"/>
      <c r="I65" s="582" t="str">
        <f>+IF(OR(AND('2. Basic annual contribution'!$F$27='Master translation 1'!$Q$2,$F$41='Master translation 1'!$Q$2),AND('2. Basic annual contribution'!$F$27="",$F$41="")),"",'Master translation 1'!$Q$6)</f>
        <v/>
      </c>
      <c r="J65" s="338"/>
      <c r="K65" s="341"/>
      <c r="L65" s="347" t="s">
        <v>8394</v>
      </c>
      <c r="M65" s="343" t="s">
        <v>8309</v>
      </c>
      <c r="N65" s="347" t="str">
        <f>IF(F89='Master translation 1'!$Q$9,IF(F94&lt;F37,"OK","NOK"),'Master translation 1'!$Q$6)</f>
        <v>Not applicable</v>
      </c>
      <c r="O65" s="703" t="s">
        <v>7314</v>
      </c>
      <c r="P65" s="704"/>
      <c r="Q65" s="704"/>
      <c r="R65" s="705"/>
      <c r="S65" s="706" t="str">
        <f>+IF(OR($F$32='Master translation 1'!$Q$2,$F$34='Master translation 1'!$Q$2,'2. Basic annual contribution'!$F$27='Master translation 1'!$Q$2),'Master translation 1'!$Q$6,"")</f>
        <v/>
      </c>
      <c r="T65" s="707"/>
      <c r="U65" s="708"/>
      <c r="W65" s="393"/>
    </row>
    <row r="66" spans="2:23" ht="101.25" customHeight="1" x14ac:dyDescent="0.25">
      <c r="B66" s="347" t="str">
        <f t="shared" si="4"/>
        <v>3</v>
      </c>
      <c r="C66" s="352" t="str">
        <f>'3. Deductions'!B194</f>
        <v>3F9</v>
      </c>
      <c r="D66" s="353">
        <v>51</v>
      </c>
      <c r="E66" s="347" t="str">
        <f>'3. Deductions'!C194</f>
        <v>Total accounting value of qualifying intragroup assets held by the institution</v>
      </c>
      <c r="F66" s="526" t="str">
        <f>IF(ISBLANK('3. Deductions'!F194),"",'3. Deductions'!F194)</f>
        <v/>
      </c>
      <c r="G66" s="346" t="str">
        <f t="shared" si="5"/>
        <v>NOK</v>
      </c>
      <c r="H66" s="346"/>
      <c r="I66" s="582" t="str">
        <f>+IF(OR(AND('2. Basic annual contribution'!$F$27='Master translation 1'!$Q$2,$F$41='Master translation 1'!$Q$2),AND('2. Basic annual contribution'!$F$27="",$F$41="")),"",'Master translation 1'!$Q$6)</f>
        <v/>
      </c>
      <c r="J66" s="338"/>
      <c r="K66" s="341"/>
      <c r="L66" s="347" t="s">
        <v>8395</v>
      </c>
      <c r="M66" s="343" t="s">
        <v>8274</v>
      </c>
      <c r="N66" s="347" t="str">
        <f>IF(F98&lt;=F97,"OK","NOK")</f>
        <v>OK</v>
      </c>
      <c r="O66" s="703" t="s">
        <v>5727</v>
      </c>
      <c r="P66" s="704"/>
      <c r="Q66" s="704"/>
      <c r="R66" s="705"/>
      <c r="S66" s="706" t="str">
        <f>+IF(OR($F$32='Master translation 1'!$Q$2,$F$34='Master translation 1'!$Q$2,'2. Basic annual contribution'!$F$27='Master translation 1'!$Q$2),'Master translation 1'!$Q$6,"")</f>
        <v/>
      </c>
      <c r="T66" s="707"/>
      <c r="U66" s="708"/>
      <c r="W66" s="394"/>
    </row>
    <row r="67" spans="2:23" ht="63" customHeight="1" x14ac:dyDescent="0.25">
      <c r="B67" s="347" t="str">
        <f t="shared" si="4"/>
        <v>3</v>
      </c>
      <c r="C67" s="352" t="str">
        <f>'3. Deductions'!B195</f>
        <v>3F10</v>
      </c>
      <c r="D67" s="353">
        <v>52</v>
      </c>
      <c r="E67" s="347" t="str">
        <f>'3. Deductions'!C195</f>
        <v>Adjusted value of total qualifying intragroup assets</v>
      </c>
      <c r="F67" s="526" t="str">
        <f>IF(ISBLANK('3. Deductions'!F195),"",'3. Deductions'!F195)</f>
        <v/>
      </c>
      <c r="G67" s="346" t="str">
        <f t="shared" si="5"/>
        <v>NOK</v>
      </c>
      <c r="H67" s="346"/>
      <c r="I67" s="582" t="str">
        <f>+IF(OR(AND('2. Basic annual contribution'!$F$27='Master translation 1'!$Q$2,$F$41='Master translation 1'!$Q$2),AND('2. Basic annual contribution'!$F$27="",$F$41="")),"",'Master translation 1'!$Q$6)</f>
        <v/>
      </c>
      <c r="J67" s="338"/>
      <c r="K67" s="341"/>
      <c r="L67" s="347" t="s">
        <v>19</v>
      </c>
      <c r="M67" s="343" t="s">
        <v>9751</v>
      </c>
      <c r="N67" s="347" t="str">
        <f>IF(ISNUMBER(F73),IF(F73&lt;0,"NOK","OK"),'Master translation 1'!$Q$6)</f>
        <v>Not applicable</v>
      </c>
      <c r="O67" s="703" t="s">
        <v>10565</v>
      </c>
      <c r="P67" s="704"/>
      <c r="Q67" s="704"/>
      <c r="R67" s="705"/>
      <c r="S67" s="706" t="str">
        <f>+IF(OR($F$32='Master translation 1'!$Q$2,$F$34='Master translation 1'!$Q$2,'2. Basic annual contribution'!$F$27='Master translation 1'!$Q$2),'Master translation 1'!$Q$6,"")</f>
        <v/>
      </c>
      <c r="T67" s="707"/>
      <c r="U67" s="708"/>
      <c r="W67" s="393"/>
    </row>
    <row r="68" spans="2:23" ht="55.5" customHeight="1" x14ac:dyDescent="0.25">
      <c r="B68" s="347" t="str">
        <f t="shared" si="4"/>
        <v>4</v>
      </c>
      <c r="C68" s="352" t="str">
        <f>'4. Risk adjustment'!B26</f>
        <v>4A1</v>
      </c>
      <c r="D68" s="353">
        <v>53</v>
      </c>
      <c r="E68" s="347" t="str">
        <f>'4. Risk adjustment'!C26</f>
        <v>Has the competent authority granted a waiver from the application of the Leverage ratio risk indicator to the institution at individual level?</v>
      </c>
      <c r="F68" s="355" t="str">
        <f>IF(ISBLANK('4. Risk adjustment'!E26),"",'4. Risk adjustment'!E26)</f>
        <v/>
      </c>
      <c r="G68" s="398" t="str">
        <f>IF(F68="","NOK",IF(OR(EXACT(F68,'Master translation 1'!$Q$2),EXACT(F68,'Master translation 1'!$Q$3)),"OK","NOK, "&amp;VLOOKUP("Tab5_Cell_F23",'Master translation'!$A$26:$S$856,HLOOKUP(VLOOKUP('1. General Information'!$H$13,'Master translation 1'!$S$2:$T$22,2,FALSE),'Master translation'!$E$23:$S$24,2,FALSE)+4,FALSE)))</f>
        <v>NOK</v>
      </c>
      <c r="H68" s="346"/>
      <c r="I68" s="354" t="str">
        <f>+IF(OR($F$32='Master translation 1'!$Q$2,$F$34='Master translation 1'!$Q$2,'2. Basic annual contribution'!$F$27='Master translation 1'!$Q$2),'Master translation 1'!$Q$6,"")</f>
        <v/>
      </c>
      <c r="J68" s="338"/>
      <c r="K68" s="341"/>
      <c r="L68" s="347" t="s">
        <v>154</v>
      </c>
      <c r="M68" s="343" t="s">
        <v>10168</v>
      </c>
      <c r="N68" s="347" t="str">
        <f>IF(ISNUMBER(F87),IF(F87&lt;1,"NOK","OK"),'Master translation 1'!$Q$6)</f>
        <v>Not applicable</v>
      </c>
      <c r="O68" s="703" t="s">
        <v>9746</v>
      </c>
      <c r="P68" s="704"/>
      <c r="Q68" s="704"/>
      <c r="R68" s="705"/>
      <c r="S68" s="706" t="str">
        <f>+IF(OR($F$32='Master translation 1'!$Q$2,$F$34='Master translation 1'!$Q$2,'2. Basic annual contribution'!$F$27='Master translation 1'!$Q$2),'Master translation 1'!$Q$6,"")</f>
        <v/>
      </c>
      <c r="T68" s="707"/>
      <c r="U68" s="708"/>
      <c r="W68" s="394"/>
    </row>
    <row r="69" spans="2:23" ht="75.75" customHeight="1" x14ac:dyDescent="0.25">
      <c r="B69" s="347" t="str">
        <f t="shared" si="4"/>
        <v>4</v>
      </c>
      <c r="C69" s="352" t="str">
        <f>'4. Risk adjustment'!B27</f>
        <v>4A2</v>
      </c>
      <c r="D69" s="353">
        <v>54</v>
      </c>
      <c r="E69" s="347" t="str">
        <f>'4. Risk adjustment'!C27</f>
        <v>Reporting level of the Leverage ratio risk indicator</v>
      </c>
      <c r="F69" s="355" t="str">
        <f>IF(ISBLANK('4. Risk adjustment'!E27),"",'4. Risk adjustment'!E27)</f>
        <v/>
      </c>
      <c r="G69" s="346" t="str">
        <f>IF(F69="","NOK",IF(OR(EXACT(F69,'Master translation 1'!$Q$8),EXACT(F69,'Master translation 1'!$Q$9),EXACT(F69,'Master translation 1'!$Q$10)),"OK","NOK, "&amp;VLOOKUP("Tab5_Cell_F23",'Master translation'!$A$26:$S$856,HLOOKUP(VLOOKUP('1. General Information'!$H$13,'Master translation 1'!$S$2:$T$22,2,FALSE),'Master translation'!$E$23:$S$24,2,FALSE)+4,FALSE)))</f>
        <v>NOK</v>
      </c>
      <c r="H69" s="346"/>
      <c r="I69" s="354" t="str">
        <f>+IF(OR($F$32='Master translation 1'!$Q$2,$F$34='Master translation 1'!$Q$2,'2. Basic annual contribution'!$F$27='Master translation 1'!$Q$2),'Master translation 1'!$Q$6,"")</f>
        <v/>
      </c>
      <c r="J69" s="338"/>
      <c r="K69" s="341"/>
      <c r="L69" s="347" t="s">
        <v>58</v>
      </c>
      <c r="M69" s="343" t="s">
        <v>8318</v>
      </c>
      <c r="N69" s="347" t="str">
        <f>IF(OR(AND(F101&lt;&gt;"",LEN(F102)=20),AND(F101="",F102="")),"OK",'Master translation 1'!$Q$26)</f>
        <v>OK</v>
      </c>
      <c r="O69" s="703" t="s">
        <v>8403</v>
      </c>
      <c r="P69" s="704"/>
      <c r="Q69" s="704"/>
      <c r="R69" s="705"/>
      <c r="S69" s="706" t="str">
        <f>+IF(OR($F$32='Master translation 1'!$Q$2,$F$34='Master translation 1'!$Q$2,'2. Basic annual contribution'!$F$27='Master translation 1'!$Q$2),'Master translation 1'!$Q$6,"")</f>
        <v/>
      </c>
      <c r="T69" s="707"/>
      <c r="U69" s="708"/>
      <c r="W69" s="393"/>
    </row>
    <row r="70" spans="2:23" ht="66" customHeight="1" x14ac:dyDescent="0.25">
      <c r="B70" s="347" t="str">
        <f t="shared" si="4"/>
        <v>4</v>
      </c>
      <c r="C70" s="352" t="str">
        <f>'4. Risk adjustment'!B28</f>
        <v>4A3</v>
      </c>
      <c r="D70" s="353">
        <v>55</v>
      </c>
      <c r="E70" s="347" t="str">
        <f>'4. Risk adjustment'!C28</f>
        <v>Name of the parent
(only in case of waiver)</v>
      </c>
      <c r="F70" s="355" t="str">
        <f>IF(ISBLANK('4. Risk adjustment'!E28),"",'4. Risk adjustment'!E28)</f>
        <v/>
      </c>
      <c r="G70" s="398" t="str">
        <f>IF(OR(AND($F$68='Master translation 1'!$Q$2,F69='Master translation 1'!$Q$9),AND($F$68='Master translation 1'!$Q$2,F70&lt;&gt;""),AND($F$68='Master translation 1'!$Q$3,F70="")),"OK","NOK")</f>
        <v>NOK</v>
      </c>
      <c r="H70" s="346"/>
      <c r="I70" s="354" t="str">
        <f>+IF(OR($F$32='Master translation 1'!$Q$2,$F$34='Master translation 1'!$Q$2,'2. Basic annual contribution'!$F$27='Master translation 1'!$Q$2),'Master translation 1'!$Q$6,"")</f>
        <v/>
      </c>
      <c r="J70" s="338"/>
      <c r="K70" s="341"/>
      <c r="L70" s="347" t="s">
        <v>8418</v>
      </c>
      <c r="M70" s="343" t="s">
        <v>8305</v>
      </c>
      <c r="N70" s="347" t="str">
        <f>+IF(J38+J39+G114+G117+G120+G123-J37&gt;0,"NOK","OK")</f>
        <v>OK</v>
      </c>
      <c r="O70" s="703" t="s">
        <v>8246</v>
      </c>
      <c r="P70" s="704"/>
      <c r="Q70" s="704"/>
      <c r="R70" s="705"/>
      <c r="S70" s="706" t="str">
        <f>+IF(OR(AND('2. Basic annual contribution'!$F$27='Master translation 1'!$Q$2,$F$41='Master translation 1'!$Q$2),AND('2. Basic annual contribution'!$F$27="",$F$41="")),"",'Master translation 1'!$Q$6)</f>
        <v/>
      </c>
      <c r="T70" s="707" t="str">
        <f>+IF(OR(AND('2. Basic annual contribution'!$F$27='Master translation 1'!$Q$2,$F$41='Master translation 1'!$Q$2),AND('2. Basic annual contribution'!$F$27="",$F$41="")),"",'Master translation 1'!$Q$6)</f>
        <v/>
      </c>
      <c r="U70" s="708" t="str">
        <f>+IF(OR(AND('2. Basic annual contribution'!$F$27='Master translation 1'!$Q$2,$F$41='Master translation 1'!$Q$2),AND('2. Basic annual contribution'!$F$27="",$F$41="")),"",'Master translation 1'!$Q$6)</f>
        <v/>
      </c>
      <c r="W70" s="393"/>
    </row>
    <row r="71" spans="2:23" ht="51.75" customHeight="1" x14ac:dyDescent="0.25">
      <c r="B71" s="347" t="str">
        <f t="shared" si="4"/>
        <v>4</v>
      </c>
      <c r="C71" s="352" t="str">
        <f>'4. Risk adjustment'!B29</f>
        <v>4A4</v>
      </c>
      <c r="D71" s="353">
        <v>56</v>
      </c>
      <c r="E71" s="347" t="str">
        <f>'4. Risk adjustment'!C29</f>
        <v>LEI code of the parent
(only in case of waiver)</v>
      </c>
      <c r="F71" s="355" t="str">
        <f>IF(ISBLANK('4. Risk adjustment'!E29),"",'4. Risk adjustment'!E29)</f>
        <v/>
      </c>
      <c r="G71" s="398" t="str">
        <f>IF(OR(AND($F$68='Master translation 1'!$Q$2,F69='Master translation 1'!$Q$9),AND($F$68='Master translation 1'!$Q$2,F71&lt;&gt;""),AND($F$68='Master translation 1'!$Q$3,F71="")),"OK","NOK")</f>
        <v>NOK</v>
      </c>
      <c r="H71" s="346"/>
      <c r="I71" s="354" t="str">
        <f>+IF(OR($F$32='Master translation 1'!$Q$2,$F$34='Master translation 1'!$Q$2,'2. Basic annual contribution'!$F$27='Master translation 1'!$Q$2),'Master translation 1'!$Q$6,"")</f>
        <v/>
      </c>
      <c r="J71" s="338"/>
      <c r="K71" s="341"/>
      <c r="L71" s="347" t="s">
        <v>8397</v>
      </c>
      <c r="M71" s="343" t="s">
        <v>8313</v>
      </c>
      <c r="N71" s="342" t="str">
        <f>+IF(AND('2. Basic annual contribution'!F26='Master translation 1'!$Q$3,'2. Basic annual contribution'!F27='Master translation 1'!$Q$3),IF('2. Basic annual contribution'!F28='Master translation 1'!$Q$6,"OK",'Master translation 1'!$Q$26),'Master translation 1'!$Q$6)</f>
        <v>Not applicable</v>
      </c>
      <c r="O71" s="721" t="s">
        <v>8247</v>
      </c>
      <c r="P71" s="721"/>
      <c r="Q71" s="721"/>
      <c r="R71" s="721"/>
      <c r="S71" s="722"/>
      <c r="T71" s="723"/>
      <c r="U71" s="724"/>
      <c r="W71" s="393"/>
    </row>
    <row r="72" spans="2:23" ht="62.25" customHeight="1" x14ac:dyDescent="0.25">
      <c r="B72" s="347" t="str">
        <f t="shared" si="4"/>
        <v>4</v>
      </c>
      <c r="C72" s="352" t="str">
        <f>'4. Risk adjustment'!B30</f>
        <v>4A6</v>
      </c>
      <c r="D72" s="353">
        <v>57</v>
      </c>
      <c r="E72" s="347" t="str">
        <f>'4. Risk adjustment'!C30</f>
        <v>LEI code of the institutions which are part of the (sub-)consolidation
(only in case of waiver)</v>
      </c>
      <c r="F72" s="355" t="str">
        <f>IF(ISBLANK('4. Risk adjustment'!E30),"",'4. Risk adjustment'!E30)</f>
        <v/>
      </c>
      <c r="G72" s="398" t="str">
        <f>IF(OR(AND($F$68='Master translation 1'!$Q$2,F69='Master translation 1'!$Q$9),AND($F$68='Master translation 1'!$Q$2,F72&lt;&gt;""),AND($F$68='Master translation 1'!$Q$3,F72="")),"OK","NOK")</f>
        <v>NOK</v>
      </c>
      <c r="H72" s="346"/>
      <c r="I72" s="354" t="str">
        <f>+IF(OR($F$32='Master translation 1'!$Q$2,$F$34='Master translation 1'!$Q$2,'2. Basic annual contribution'!$F$27='Master translation 1'!$Q$2),'Master translation 1'!$Q$6,"")</f>
        <v/>
      </c>
      <c r="J72" s="338"/>
      <c r="K72" s="341"/>
      <c r="L72" s="347" t="s">
        <v>8397</v>
      </c>
      <c r="M72" s="343" t="s">
        <v>8314</v>
      </c>
      <c r="N72" s="342" t="str">
        <f>+IF('2. Basic annual contribution'!F27='Master translation 1'!$Q$2,IF(OR('2. Basic annual contribution'!F28='Master translation 1'!$Q$2,'2. Basic annual contribution'!F28='Master translation 1'!$Q$3),"OK","NOK"),'Master translation 1'!$Q$6)</f>
        <v>Not applicable</v>
      </c>
      <c r="O72" s="721" t="s">
        <v>8327</v>
      </c>
      <c r="P72" s="721"/>
      <c r="Q72" s="721"/>
      <c r="R72" s="721"/>
      <c r="S72" s="722"/>
      <c r="T72" s="723"/>
      <c r="U72" s="724"/>
      <c r="W72" s="394"/>
    </row>
    <row r="73" spans="2:23" ht="84" customHeight="1" x14ac:dyDescent="0.25">
      <c r="B73" s="347" t="str">
        <f t="shared" si="4"/>
        <v>4</v>
      </c>
      <c r="C73" s="352" t="str">
        <f>'4. Risk adjustment'!B31</f>
        <v>4A7</v>
      </c>
      <c r="D73" s="353">
        <v>58</v>
      </c>
      <c r="E73" s="347" t="str">
        <f>'4. Risk adjustment'!C31</f>
        <v>Leverage ratio, at the reporting level selected in Field ID 4A2</v>
      </c>
      <c r="F73" s="527" t="str">
        <f>IF(ISBLANK('4. Risk adjustment'!E31),"",'4. Risk adjustment'!E31)</f>
        <v/>
      </c>
      <c r="G73" s="346" t="str">
        <f t="shared" ref="G73" si="6">IF(OR(F73="",NOT(ISNUMBER(F73))),"NOK","OK")</f>
        <v>NOK</v>
      </c>
      <c r="H73" s="346" t="str">
        <f>IF(F73=0,'Master translation 1'!$Q$26,"OK")</f>
        <v>OK</v>
      </c>
      <c r="I73" s="354" t="str">
        <f>+IF(OR($F$32='Master translation 1'!$Q$2,$F$34='Master translation 1'!$Q$2,'2. Basic annual contribution'!$F$27='Master translation 1'!$Q$2),'Master translation 1'!$Q$6,"")</f>
        <v/>
      </c>
      <c r="J73" s="338"/>
      <c r="K73" s="341"/>
      <c r="L73" s="347" t="s">
        <v>403</v>
      </c>
      <c r="M73" s="343" t="s">
        <v>8316</v>
      </c>
      <c r="N73" s="347" t="str">
        <f>+IF(F82='Master translation 1'!$Q$2,IF(OR(F83='Master translation 1'!$Q$10,F83='Master translation 1'!$Q$8),"OK","NOK"),'Master translation 1'!$Q$6)</f>
        <v>Not applicable</v>
      </c>
      <c r="O73" s="703" t="s">
        <v>8326</v>
      </c>
      <c r="P73" s="704"/>
      <c r="Q73" s="704"/>
      <c r="R73" s="705"/>
      <c r="S73" s="706" t="str">
        <f>+IF(OR($F$32='Master translation 1'!$Q$2,$F$34='Master translation 1'!$Q$2,'2. Basic annual contribution'!$F$27='Master translation 1'!$Q$2),'Master translation 1'!$Q$6,"")</f>
        <v/>
      </c>
      <c r="T73" s="707"/>
      <c r="U73" s="708"/>
      <c r="W73" s="394"/>
    </row>
    <row r="74" spans="2:23" ht="51.75" customHeight="1" x14ac:dyDescent="0.25">
      <c r="B74" s="347" t="str">
        <f t="shared" si="4"/>
        <v>4</v>
      </c>
      <c r="C74" s="352" t="str">
        <f>'4. Risk adjustment'!B36</f>
        <v>4A8</v>
      </c>
      <c r="D74" s="353">
        <v>59</v>
      </c>
      <c r="E74" s="347" t="str">
        <f>'4. Risk adjustment'!C36</f>
        <v>Has the competent authority granted a waiver from the application of the CET1 ratio risk indicator to the institution at individual level?</v>
      </c>
      <c r="F74" s="355" t="str">
        <f>IF(ISBLANK('4. Risk adjustment'!E36),"",'4. Risk adjustment'!E36)</f>
        <v/>
      </c>
      <c r="G74" s="346" t="str">
        <f>IF(F74="","NOK",IF(OR(EXACT(F74,'Master translation 1'!$Q$2),EXACT(F74,'Master translation 1'!$Q$3)),"OK","NOK, "&amp;VLOOKUP("Tab5_Cell_F23",'Master translation'!$A$26:$S$856,HLOOKUP(VLOOKUP('1. General Information'!$H$13,'Master translation 1'!$S$2:$T$22,2,FALSE),'Master translation'!$E$23:$S$24,2,FALSE)+4,FALSE)))</f>
        <v>NOK</v>
      </c>
      <c r="H74" s="346"/>
      <c r="I74" s="354" t="str">
        <f>+IF(OR($F$32='Master translation 1'!$Q$2,$F$34='Master translation 1'!$Q$2,'2. Basic annual contribution'!$F$27='Master translation 1'!$Q$2),'Master translation 1'!$Q$6,"")</f>
        <v/>
      </c>
      <c r="J74" s="338"/>
      <c r="K74" s="341"/>
      <c r="L74" s="347" t="s">
        <v>8419</v>
      </c>
      <c r="M74" s="343" t="s">
        <v>8319</v>
      </c>
      <c r="N74" s="342" t="str">
        <f>+IF(OR(F31='Master translation 1'!$Q$2,F32='Master translation 1'!Q2),IF(F39&gt;0,"NOK","OK"),'Master translation 1'!$Q$6)</f>
        <v>Not applicable</v>
      </c>
      <c r="O74" s="721" t="s">
        <v>8320</v>
      </c>
      <c r="P74" s="721"/>
      <c r="Q74" s="721"/>
      <c r="R74" s="721"/>
      <c r="S74" s="722"/>
      <c r="T74" s="723"/>
      <c r="U74" s="724"/>
      <c r="W74" s="394"/>
    </row>
    <row r="75" spans="2:23" ht="45.75" customHeight="1" x14ac:dyDescent="0.25">
      <c r="B75" s="347" t="str">
        <f t="shared" si="4"/>
        <v>4</v>
      </c>
      <c r="C75" s="352" t="str">
        <f>'4. Risk adjustment'!B37</f>
        <v>4A9</v>
      </c>
      <c r="D75" s="353">
        <v>60</v>
      </c>
      <c r="E75" s="347" t="str">
        <f>'4. Risk adjustment'!C37</f>
        <v>Reporting level of the CET1 ratio risk indicator</v>
      </c>
      <c r="F75" s="355" t="str">
        <f>IF(ISBLANK('4. Risk adjustment'!E37),"",'4. Risk adjustment'!E37)</f>
        <v/>
      </c>
      <c r="G75" s="346" t="str">
        <f>IF(F75="","NOK",IF(OR(EXACT(F75,'Master translation 1'!$Q$8),EXACT(F75,'Master translation 1'!$Q$9),EXACT(F75,'Master translation 1'!$Q$10)),"OK","NOK, "&amp;VLOOKUP("Tab5_Cell_F23",'Master translation'!$A$26:$S$856,HLOOKUP(VLOOKUP('1. General Information'!$H$13,'Master translation 1'!$S$2:$T$22,2,FALSE),'Master translation'!$E$23:$S$24,2,FALSE)+4,FALSE)))</f>
        <v>NOK</v>
      </c>
      <c r="H75" s="346"/>
      <c r="I75" s="354" t="str">
        <f>+IF(OR($F$32='Master translation 1'!$Q$2,$F$34='Master translation 1'!$Q$2,'2. Basic annual contribution'!$F$27='Master translation 1'!$Q$2),'Master translation 1'!$Q$6,"")</f>
        <v/>
      </c>
      <c r="J75" s="338"/>
      <c r="K75" s="341"/>
      <c r="L75" s="347" t="s">
        <v>8420</v>
      </c>
      <c r="M75" s="343" t="s">
        <v>8321</v>
      </c>
      <c r="N75" s="342" t="str">
        <f>+IF('1. General Information'!F30='Master translation 1'!$Q$3,IF(AND('1. General Information'!F32='Master translation 1'!$Q$3,'1. General Information'!F33='Master translation 1'!$Q$6),"OK","NOK"),'Master translation 1'!$Q$6)</f>
        <v>Not applicable</v>
      </c>
      <c r="O75" s="721" t="s">
        <v>8336</v>
      </c>
      <c r="P75" s="721"/>
      <c r="Q75" s="721"/>
      <c r="R75" s="721"/>
      <c r="S75" s="722"/>
      <c r="T75" s="723"/>
      <c r="U75" s="724"/>
      <c r="W75" s="394"/>
    </row>
    <row r="76" spans="2:23" ht="36.75" customHeight="1" x14ac:dyDescent="0.25">
      <c r="B76" s="347" t="str">
        <f t="shared" si="4"/>
        <v>4</v>
      </c>
      <c r="C76" s="352" t="str">
        <f>'4. Risk adjustment'!B38</f>
        <v>4A10</v>
      </c>
      <c r="D76" s="353">
        <v>61</v>
      </c>
      <c r="E76" s="347" t="str">
        <f>'4. Risk adjustment'!C38</f>
        <v>Name of the parent
(only in case of waiver)</v>
      </c>
      <c r="F76" s="355" t="str">
        <f>IF(ISBLANK('4. Risk adjustment'!E38),"",'4. Risk adjustment'!E38)</f>
        <v/>
      </c>
      <c r="G76" s="398" t="str">
        <f>IF(OR(AND($F$74='Master translation 1'!$Q$2,F75='Master translation 1'!$Q$9),AND($F$74='Master translation 1'!$Q$2,F76&lt;&gt;""),AND($F$74='Master translation 1'!$Q$3,F76="")),"OK","NOK")</f>
        <v>NOK</v>
      </c>
      <c r="H76" s="346"/>
      <c r="I76" s="354" t="str">
        <f>+IF(OR($F$32='Master translation 1'!$Q$2,$F$34='Master translation 1'!$Q$2,'2. Basic annual contribution'!$F$27='Master translation 1'!$Q$2),'Master translation 1'!$Q$6,"")</f>
        <v/>
      </c>
      <c r="J76" s="338"/>
      <c r="K76" s="341"/>
      <c r="L76" s="347" t="s">
        <v>19</v>
      </c>
      <c r="M76" s="343" t="s">
        <v>9752</v>
      </c>
      <c r="N76" s="347" t="str">
        <f>IF(ISNUMBER(F73),IF(F73&gt;1,"NOK","OK"),'Master translation 1'!$Q$6)</f>
        <v>Not applicable</v>
      </c>
      <c r="O76" s="703" t="s">
        <v>9745</v>
      </c>
      <c r="P76" s="704"/>
      <c r="Q76" s="704"/>
      <c r="R76" s="705"/>
      <c r="S76" s="706" t="str">
        <f>+IF(OR($F$32='Master translation 1'!$Q$2,$F$34='Master translation 1'!$Q$2,'2. Basic annual contribution'!$F$27='Master translation 1'!$Q$2),'Master translation 1'!$Q$6,"")</f>
        <v/>
      </c>
      <c r="T76" s="707"/>
      <c r="U76" s="708"/>
    </row>
    <row r="77" spans="2:23" ht="50.25" customHeight="1" x14ac:dyDescent="0.25">
      <c r="B77" s="347" t="str">
        <f t="shared" si="4"/>
        <v>4</v>
      </c>
      <c r="C77" s="352" t="str">
        <f>'4. Risk adjustment'!B39</f>
        <v>4A11</v>
      </c>
      <c r="D77" s="353">
        <v>62</v>
      </c>
      <c r="E77" s="347" t="str">
        <f>'4. Risk adjustment'!C39</f>
        <v>LEI code of the parent
(only in case of waiver)</v>
      </c>
      <c r="F77" s="355" t="str">
        <f>IF(ISBLANK('4. Risk adjustment'!E39),"",'4. Risk adjustment'!E39)</f>
        <v/>
      </c>
      <c r="G77" s="398" t="str">
        <f>IF(OR(AND($F$74='Master translation 1'!$Q$2,F75='Master translation 1'!$Q$9),AND($F$74='Master translation 1'!$Q$2,F77&lt;&gt;""),AND($F$74='Master translation 1'!$Q$3,F77="")),"OK","NOK")</f>
        <v>NOK</v>
      </c>
      <c r="H77" s="346"/>
      <c r="I77" s="354" t="str">
        <f>+IF(OR($F$32='Master translation 1'!$Q$2,$F$34='Master translation 1'!$Q$2,'2. Basic annual contribution'!$F$27='Master translation 1'!$Q$2),'Master translation 1'!$Q$6,"")</f>
        <v/>
      </c>
      <c r="J77" s="338"/>
      <c r="K77" s="341"/>
      <c r="L77" s="347" t="s">
        <v>154</v>
      </c>
      <c r="M77" s="343" t="s">
        <v>9753</v>
      </c>
      <c r="N77" s="347" t="str">
        <f>IF(ISNUMBER(F87),IF(F87&gt;100,"NOK","OK"),'Master translation 1'!$Q$6)</f>
        <v>Not applicable</v>
      </c>
      <c r="O77" s="703" t="s">
        <v>9747</v>
      </c>
      <c r="P77" s="704"/>
      <c r="Q77" s="704"/>
      <c r="R77" s="705"/>
      <c r="S77" s="706" t="str">
        <f>+IF(OR($F$32='Master translation 1'!$Q$2,$F$34='Master translation 1'!$Q$2,'2. Basic annual contribution'!$F$27='Master translation 1'!$Q$2),'Master translation 1'!$Q$6,"")</f>
        <v/>
      </c>
      <c r="T77" s="707"/>
      <c r="U77" s="708"/>
    </row>
    <row r="78" spans="2:23" ht="40.5" customHeight="1" x14ac:dyDescent="0.25">
      <c r="B78" s="347" t="str">
        <f t="shared" si="4"/>
        <v>4</v>
      </c>
      <c r="C78" s="352" t="str">
        <f>'4. Risk adjustment'!B40</f>
        <v>4A13</v>
      </c>
      <c r="D78" s="353">
        <v>63</v>
      </c>
      <c r="E78" s="347" t="str">
        <f>'4. Risk adjustment'!C40</f>
        <v>LEI code of the institutions which are part of the (sub-)consolidation
(only in case of waiver)</v>
      </c>
      <c r="F78" s="355" t="str">
        <f>IF(ISBLANK('4. Risk adjustment'!E40),"",'4. Risk adjustment'!E40)</f>
        <v/>
      </c>
      <c r="G78" s="398" t="str">
        <f>IF(OR(AND($F$74='Master translation 1'!$Q$2,F75='Master translation 1'!$Q$9),AND($F$74='Master translation 1'!$Q$2,F78&lt;&gt;""),AND($F$74='Master translation 1'!$Q$3,F78="")),"OK","NOK")</f>
        <v>NOK</v>
      </c>
      <c r="H78" s="346"/>
      <c r="I78" s="354" t="str">
        <f>+IF(OR($F$32='Master translation 1'!$Q$2,$F$34='Master translation 1'!$Q$2,'2. Basic annual contribution'!$F$27='Master translation 1'!$Q$2),'Master translation 1'!$Q$6,"")</f>
        <v/>
      </c>
      <c r="J78" s="338"/>
      <c r="K78" s="341"/>
      <c r="L78" s="347" t="s">
        <v>137</v>
      </c>
      <c r="M78" s="343" t="s">
        <v>9754</v>
      </c>
      <c r="N78" s="347" t="str">
        <f>IF(ISNUMBER('4. Risk adjustment'!E43),IF('4. Risk adjustment'!E43&lt;0.045,"NOK","OK"),'Master translation 1'!$Q$6)</f>
        <v>Not applicable</v>
      </c>
      <c r="O78" s="703" t="s">
        <v>9748</v>
      </c>
      <c r="P78" s="704"/>
      <c r="Q78" s="704"/>
      <c r="R78" s="705"/>
      <c r="S78" s="706" t="str">
        <f>+IF(OR($F$32='Master translation 1'!$Q$2,$F$34='Master translation 1'!$Q$2,'2. Basic annual contribution'!$F$27='Master translation 1'!$Q$2),'Master translation 1'!$Q$6,"")</f>
        <v/>
      </c>
      <c r="T78" s="707"/>
      <c r="U78" s="708"/>
    </row>
    <row r="79" spans="2:23" ht="39.75" customHeight="1" x14ac:dyDescent="0.25">
      <c r="B79" s="347" t="str">
        <f t="shared" si="4"/>
        <v>4</v>
      </c>
      <c r="C79" s="352" t="str">
        <f>'4. Risk adjustment'!B41</f>
        <v>4A14</v>
      </c>
      <c r="D79" s="353">
        <v>64</v>
      </c>
      <c r="E79" s="347" t="str">
        <f>'4. Risk adjustment'!C41</f>
        <v>CET1 capital, at the reporting level selected in Field ID 4A9</v>
      </c>
      <c r="F79" s="520" t="str">
        <f>IF(ISBLANK('4. Risk adjustment'!E41),"",'4. Risk adjustment'!E41)</f>
        <v/>
      </c>
      <c r="G79" s="346" t="str">
        <f t="shared" ref="G79:G81" si="7">IF(OR(F79="",NOT(ISNUMBER(F79))),"NOK","OK")</f>
        <v>NOK</v>
      </c>
      <c r="H79" s="346" t="str">
        <f>IF(F79=0,'Master translation 1'!$Q$26,"OK")</f>
        <v>OK</v>
      </c>
      <c r="I79" s="354" t="str">
        <f>+IF(OR($F$32='Master translation 1'!$Q$2,$F$34='Master translation 1'!$Q$2,'2. Basic annual contribution'!$F$27='Master translation 1'!$Q$2),'Master translation 1'!$Q$6,"")</f>
        <v/>
      </c>
      <c r="J79" s="338"/>
      <c r="K79" s="341"/>
      <c r="L79" s="347" t="s">
        <v>137</v>
      </c>
      <c r="M79" s="343" t="s">
        <v>9755</v>
      </c>
      <c r="N79" s="347" t="str">
        <f>IF(ISNUMBER('4. Risk adjustment'!E43),IF('4. Risk adjustment'!E43&gt;4.5,"NOK","OK"),'Master translation 1'!$Q$6)</f>
        <v>Not applicable</v>
      </c>
      <c r="O79" s="703" t="s">
        <v>9749</v>
      </c>
      <c r="P79" s="704"/>
      <c r="Q79" s="704"/>
      <c r="R79" s="705"/>
      <c r="S79" s="706" t="str">
        <f>+IF(OR($F$32='Master translation 1'!$Q$2,$F$34='Master translation 1'!$Q$2,'2. Basic annual contribution'!$F$27='Master translation 1'!$Q$2),'Master translation 1'!$Q$6,"")</f>
        <v/>
      </c>
      <c r="T79" s="707"/>
      <c r="U79" s="708"/>
    </row>
    <row r="80" spans="2:23" ht="56.25" customHeight="1" x14ac:dyDescent="0.25">
      <c r="B80" s="347" t="str">
        <f t="shared" si="4"/>
        <v>4</v>
      </c>
      <c r="C80" s="352" t="str">
        <f>'4. Risk adjustment'!B42</f>
        <v>4A15</v>
      </c>
      <c r="D80" s="353">
        <v>65</v>
      </c>
      <c r="E80" s="347" t="str">
        <f>'4. Risk adjustment'!C42</f>
        <v>Total Risk Exposure, at the reporting level selected in Field ID 4A9</v>
      </c>
      <c r="F80" s="520" t="str">
        <f>IF(ISBLANK('4. Risk adjustment'!E42),"",'4. Risk adjustment'!E42)</f>
        <v/>
      </c>
      <c r="G80" s="346" t="str">
        <f t="shared" si="7"/>
        <v>NOK</v>
      </c>
      <c r="H80" s="346" t="str">
        <f>IF(F80=0,'Master translation 1'!$Q$26,"OK")</f>
        <v>OK</v>
      </c>
      <c r="I80" s="354" t="str">
        <f>+IF(OR($F$32='Master translation 1'!$Q$2,$F$34='Master translation 1'!$Q$2,'2. Basic annual contribution'!$F$27='Master translation 1'!$Q$2),'Master translation 1'!$Q$6,"")</f>
        <v/>
      </c>
      <c r="J80" s="338"/>
      <c r="K80" s="341"/>
      <c r="L80" s="347" t="s">
        <v>54</v>
      </c>
      <c r="M80" s="343" t="s">
        <v>9756</v>
      </c>
      <c r="N80" s="347" t="str">
        <f>IF(ISNUMBER('4. Risk adjustment'!E49),IF('4. Risk adjustment'!E49&gt;2,"NOK","OK"),'Master translation 1'!$Q$6)</f>
        <v>Not applicable</v>
      </c>
      <c r="O80" s="703" t="s">
        <v>9750</v>
      </c>
      <c r="P80" s="704"/>
      <c r="Q80" s="704"/>
      <c r="R80" s="705"/>
      <c r="S80" s="706" t="str">
        <f>+IF(OR($F$32='Master translation 1'!$Q$2,$F$34='Master translation 1'!$Q$2,'2. Basic annual contribution'!$F$27='Master translation 1'!$Q$2),'Master translation 1'!$Q$6,"")</f>
        <v/>
      </c>
      <c r="T80" s="707"/>
      <c r="U80" s="708"/>
    </row>
    <row r="81" spans="2:14" ht="60.75" customHeight="1" x14ac:dyDescent="0.25">
      <c r="B81" s="347" t="str">
        <f t="shared" si="4"/>
        <v>4</v>
      </c>
      <c r="C81" s="352" t="str">
        <f>'4. Risk adjustment'!B48</f>
        <v>4A17</v>
      </c>
      <c r="D81" s="353">
        <v>66</v>
      </c>
      <c r="E81" s="347" t="str">
        <f>'4. Risk adjustment'!C48</f>
        <v>Total assets, at the reporting level selected in Field ID 4A9</v>
      </c>
      <c r="F81" s="520" t="str">
        <f>IF(ISBLANK('4. Risk adjustment'!E48),"",'4. Risk adjustment'!E48)</f>
        <v/>
      </c>
      <c r="G81" s="346" t="str">
        <f t="shared" si="7"/>
        <v>NOK</v>
      </c>
      <c r="H81" s="346" t="str">
        <f>IF(F81=0,'Master translation 1'!$Q$26,"OK")</f>
        <v>OK</v>
      </c>
      <c r="I81" s="354" t="str">
        <f>+IF(OR($F$32='Master translation 1'!$Q$2,$F$34='Master translation 1'!$Q$2,'2. Basic annual contribution'!$F$27='Master translation 1'!$Q$2),'Master translation 1'!$Q$6,"")</f>
        <v/>
      </c>
      <c r="J81" s="338"/>
      <c r="K81" s="341"/>
      <c r="L81" s="393"/>
      <c r="M81" s="378"/>
      <c r="N81" s="378"/>
    </row>
    <row r="82" spans="2:14" ht="38.1" customHeight="1" x14ac:dyDescent="0.25">
      <c r="B82" s="347" t="str">
        <f t="shared" si="4"/>
        <v>4</v>
      </c>
      <c r="C82" s="352" t="str">
        <f>'4. Risk adjustment'!B61</f>
        <v>4B1</v>
      </c>
      <c r="D82" s="353">
        <v>67</v>
      </c>
      <c r="E82" s="347" t="str">
        <f>'4. Risk adjustment'!C61</f>
        <v>Has the competent authority granted a waiver from the application of the LCR risk indicator to the institution at individual level?</v>
      </c>
      <c r="F82" s="355" t="str">
        <f>IF(ISBLANK('4. Risk adjustment'!E61),"",'4. Risk adjustment'!E61)</f>
        <v/>
      </c>
      <c r="G82" s="346" t="str">
        <f>IF(F82="","NOK",IF(OR(EXACT(F82,'Master translation 1'!$Q$2),EXACT(F82,'Master translation 1'!$Q$3)),"OK","NOK, "&amp;VLOOKUP("Tab5_Cell_F23",'Master translation'!$A$26:$S$856,HLOOKUP(VLOOKUP('1. General Information'!$H$13,'Master translation 1'!$S$2:$T$22,2,FALSE),'Master translation'!$E$23:$S$24,2,FALSE)+4,FALSE)))</f>
        <v>NOK</v>
      </c>
      <c r="H82" s="346"/>
      <c r="I82" s="354" t="str">
        <f>+IF(OR($F$32='Master translation 1'!$Q$2,$F$34='Master translation 1'!$Q$2,'2. Basic annual contribution'!$F$27='Master translation 1'!$Q$2),'Master translation 1'!$Q$6,"")</f>
        <v/>
      </c>
      <c r="J82" s="338"/>
      <c r="K82" s="341"/>
      <c r="L82" s="393"/>
      <c r="M82" s="378"/>
      <c r="N82" s="378"/>
    </row>
    <row r="83" spans="2:14" ht="30.75" customHeight="1" x14ac:dyDescent="0.25">
      <c r="B83" s="347" t="str">
        <f t="shared" si="4"/>
        <v>4</v>
      </c>
      <c r="C83" s="352" t="str">
        <f>'4. Risk adjustment'!B62</f>
        <v>4B2</v>
      </c>
      <c r="D83" s="353">
        <v>68</v>
      </c>
      <c r="E83" s="347" t="str">
        <f>'4. Risk adjustment'!C62</f>
        <v>Reporting level of the LCR risk indicator</v>
      </c>
      <c r="F83" s="355" t="str">
        <f>IF(ISBLANK('4. Risk adjustment'!E62),"",'4. Risk adjustment'!E62)</f>
        <v/>
      </c>
      <c r="G83" s="346" t="str">
        <f>IF(F83="","NOK",IF(OR(EXACT(F83,'Master translation 1'!$Q$8),EXACT(F83,'Master translation 1'!$Q$9),EXACT(F83,'Master translation 1'!$Q$10)),"OK","NOK, "&amp;VLOOKUP("Tab5_Cell_F23",'Master translation'!$A$26:$S$856,HLOOKUP(VLOOKUP('1. General Information'!$H$13,'Master translation 1'!$S$2:$T$22,2,FALSE),'Master translation'!$E$23:$S$24,2,FALSE)+4,FALSE)))</f>
        <v>NOK</v>
      </c>
      <c r="H83" s="346"/>
      <c r="I83" s="354" t="str">
        <f>+IF(OR($F$32='Master translation 1'!$Q$2,$F$34='Master translation 1'!$Q$2,'2. Basic annual contribution'!$F$27='Master translation 1'!$Q$2),'Master translation 1'!$Q$6,"")</f>
        <v/>
      </c>
      <c r="J83" s="338"/>
      <c r="K83" s="341"/>
      <c r="L83" s="393"/>
      <c r="M83" s="378"/>
      <c r="N83" s="378"/>
    </row>
    <row r="84" spans="2:14" ht="30.75" customHeight="1" x14ac:dyDescent="0.25">
      <c r="B84" s="347" t="str">
        <f t="shared" si="4"/>
        <v>4</v>
      </c>
      <c r="C84" s="352" t="str">
        <f>'4. Risk adjustment'!B63</f>
        <v>4B3</v>
      </c>
      <c r="D84" s="353">
        <v>69</v>
      </c>
      <c r="E84" s="347" t="str">
        <f>'4. Risk adjustment'!C63</f>
        <v>Name of the parent
(only in case of waiver)</v>
      </c>
      <c r="F84" s="355" t="str">
        <f>IF(ISBLANK('4. Risk adjustment'!E63),"",'4. Risk adjustment'!E63)</f>
        <v/>
      </c>
      <c r="G84" s="398" t="str">
        <f>IF(OR(AND($F$82='Master translation 1'!$Q$2,F83='Master translation 1'!$Q$9),AND($F$82='Master translation 1'!$Q$2,F84&lt;&gt;""),AND($F$82='Master translation 1'!$Q$3,F84="")),"OK","NOK")</f>
        <v>NOK</v>
      </c>
      <c r="H84" s="346"/>
      <c r="I84" s="354" t="str">
        <f>+IF(OR($F$32='Master translation 1'!$Q$2,$F$34='Master translation 1'!$Q$2,'2. Basic annual contribution'!$F$27='Master translation 1'!$Q$2),'Master translation 1'!$Q$6,"")</f>
        <v/>
      </c>
      <c r="J84" s="338"/>
      <c r="K84" s="341"/>
      <c r="L84" s="393"/>
      <c r="M84" s="378"/>
      <c r="N84" s="378"/>
    </row>
    <row r="85" spans="2:14" ht="51.75" customHeight="1" x14ac:dyDescent="0.25">
      <c r="B85" s="347" t="str">
        <f t="shared" si="4"/>
        <v>4</v>
      </c>
      <c r="C85" s="352" t="str">
        <f>'4. Risk adjustment'!B64</f>
        <v>4B4</v>
      </c>
      <c r="D85" s="353">
        <v>70</v>
      </c>
      <c r="E85" s="347" t="str">
        <f>'4. Risk adjustment'!C64</f>
        <v>LEI code of the parent
(only in case of waiver)</v>
      </c>
      <c r="F85" s="355" t="str">
        <f>IF(ISBLANK('4. Risk adjustment'!E64),"",'4. Risk adjustment'!E64)</f>
        <v/>
      </c>
      <c r="G85" s="398" t="str">
        <f>IF(OR(AND($F$82='Master translation 1'!$Q$2,F83='Master translation 1'!$Q$9),AND($F$82='Master translation 1'!$Q$2,F85&lt;&gt;""),AND($F$82='Master translation 1'!$Q$3,F85="")),"OK","NOK")</f>
        <v>NOK</v>
      </c>
      <c r="H85" s="346"/>
      <c r="I85" s="354" t="str">
        <f>+IF(OR($F$32='Master translation 1'!$Q$2,$F$34='Master translation 1'!$Q$2,'2. Basic annual contribution'!$F$27='Master translation 1'!$Q$2),'Master translation 1'!$Q$6,"")</f>
        <v/>
      </c>
      <c r="J85" s="338"/>
      <c r="K85" s="341"/>
      <c r="L85" s="393"/>
      <c r="M85" s="378"/>
      <c r="N85" s="378"/>
    </row>
    <row r="86" spans="2:14" ht="34.5" customHeight="1" x14ac:dyDescent="0.25">
      <c r="B86" s="347" t="str">
        <f t="shared" si="4"/>
        <v>4</v>
      </c>
      <c r="C86" s="352" t="str">
        <f>'4. Risk adjustment'!B65</f>
        <v>4B5</v>
      </c>
      <c r="D86" s="353">
        <v>71</v>
      </c>
      <c r="E86" s="347" t="str">
        <f>'4. Risk adjustment'!C65</f>
        <v>LEI code of the institutions which are part of the (sub-)consolidation
(only in case of waiver)</v>
      </c>
      <c r="F86" s="355" t="str">
        <f>IF(ISBLANK('4. Risk adjustment'!E65),"",'4. Risk adjustment'!E65)</f>
        <v/>
      </c>
      <c r="G86" s="398" t="str">
        <f>IF(OR(AND($F$82='Master translation 1'!$Q$2,F83='Master translation 1'!$Q$9),AND($F$82='Master translation 1'!$Q$2,F86&lt;&gt;""),AND($F$82='Master translation 1'!$Q$3,F86="")),"OK","NOK")</f>
        <v>NOK</v>
      </c>
      <c r="H86" s="346"/>
      <c r="I86" s="354" t="str">
        <f>+IF(OR($F$32='Master translation 1'!$Q$2,$F$34='Master translation 1'!$Q$2,'2. Basic annual contribution'!$F$27='Master translation 1'!$Q$2),'Master translation 1'!$Q$6,"")</f>
        <v/>
      </c>
      <c r="J86" s="338"/>
      <c r="K86" s="341"/>
      <c r="L86" s="393"/>
      <c r="M86" s="378"/>
      <c r="N86" s="378"/>
    </row>
    <row r="87" spans="2:14" x14ac:dyDescent="0.25">
      <c r="B87" s="347" t="str">
        <f t="shared" si="4"/>
        <v>4</v>
      </c>
      <c r="C87" s="352" t="str">
        <f>'4. Risk adjustment'!B66</f>
        <v>4B6</v>
      </c>
      <c r="D87" s="353">
        <v>72</v>
      </c>
      <c r="E87" s="347" t="str">
        <f>'4. Risk adjustment'!C66</f>
        <v>LCR, at the reporting level selected in Field ID 4B2</v>
      </c>
      <c r="F87" s="527" t="str">
        <f>IF(ISBLANK('4. Risk adjustment'!E66),"",'4. Risk adjustment'!E66)</f>
        <v/>
      </c>
      <c r="G87" s="346" t="str">
        <f t="shared" ref="G87" si="8">IF(OR(F87="",NOT(ISNUMBER(F87))),"NOK","OK")</f>
        <v>NOK</v>
      </c>
      <c r="H87" s="346" t="str">
        <f>IF(F87=0,'Master translation 1'!$Q$26,"OK")</f>
        <v>OK</v>
      </c>
      <c r="I87" s="354" t="str">
        <f>+IF(OR($F$32='Master translation 1'!$Q$2,$F$34='Master translation 1'!$Q$2,'2. Basic annual contribution'!$F$27='Master translation 1'!$Q$2),'Master translation 1'!$Q$6,"")</f>
        <v/>
      </c>
      <c r="J87" s="338"/>
      <c r="K87" s="341"/>
      <c r="L87" s="393"/>
      <c r="M87" s="378"/>
      <c r="N87" s="378"/>
    </row>
    <row r="88" spans="2:14" ht="52.5" customHeight="1" x14ac:dyDescent="0.25">
      <c r="B88" s="347" t="str">
        <f t="shared" si="4"/>
        <v>4</v>
      </c>
      <c r="C88" s="352" t="str">
        <f>'4. Risk adjustment'!B74</f>
        <v>4C1</v>
      </c>
      <c r="D88" s="353">
        <v>73</v>
      </c>
      <c r="E88" s="347" t="str">
        <f>'4. Risk adjustment'!C74</f>
        <v>Has the competent authority granted a waiver from the reporting requirement to the institution at individual level?</v>
      </c>
      <c r="F88" s="355" t="str">
        <f>IF(ISBLANK('4. Risk adjustment'!E74),"",'4. Risk adjustment'!E74)</f>
        <v/>
      </c>
      <c r="G88" s="346" t="str">
        <f>IF(F88="","NOK",IF(OR(EXACT(F88,'Master translation 1'!$Q$2),EXACT(F88,'Master translation 1'!$Q$3)),"OK","NOK, "&amp;VLOOKUP("Tab5_Cell_F23",'Master translation'!$A$26:$S$856,HLOOKUP(VLOOKUP('1. General Information'!$H$13,'Master translation 1'!$S$2:$T$22,2,FALSE),'Master translation'!$E$23:$S$24,2,FALSE)+4,FALSE)))</f>
        <v>NOK</v>
      </c>
      <c r="H88" s="357"/>
      <c r="I88" s="354" t="str">
        <f>+IF(OR($F$32='Master translation 1'!$Q$2,$F$34='Master translation 1'!$Q$2,'2. Basic annual contribution'!$F$27='Master translation 1'!$Q$2),'Master translation 1'!$Q$6,"")</f>
        <v/>
      </c>
      <c r="J88" s="338"/>
      <c r="K88" s="341"/>
      <c r="L88" s="378"/>
      <c r="M88" s="378"/>
      <c r="N88" s="378"/>
    </row>
    <row r="89" spans="2:14" ht="40.5" customHeight="1" x14ac:dyDescent="0.25">
      <c r="B89" s="347" t="str">
        <f t="shared" si="4"/>
        <v>4</v>
      </c>
      <c r="C89" s="352" t="str">
        <f>'4. Risk adjustment'!B75</f>
        <v>4C2</v>
      </c>
      <c r="D89" s="353">
        <v>74</v>
      </c>
      <c r="E89" s="347" t="str">
        <f>'4. Risk adjustment'!C75</f>
        <v>Reporting level of the risk indicator</v>
      </c>
      <c r="F89" s="355" t="str">
        <f>IF(ISBLANK('4. Risk adjustment'!E75),"",'4. Risk adjustment'!E75)</f>
        <v/>
      </c>
      <c r="G89" s="346" t="str">
        <f>IF(F89="","NOK",IF(OR(EXACT(F89,'Master translation 1'!$Q$8),EXACT(F89,'Master translation 1'!$Q$9),EXACT(F89,'Master translation 1'!$Q$10)),"OK","NOK, "&amp;VLOOKUP("Tab5_Cell_F23",'Master translation'!$A$26:$S$856,HLOOKUP(VLOOKUP('1. General Information'!$H$13,'Master translation 1'!$S$2:$T$22,2,FALSE),'Master translation'!$E$23:$S$24,2,FALSE)+4,FALSE)))</f>
        <v>NOK</v>
      </c>
      <c r="H89" s="357"/>
      <c r="I89" s="354" t="str">
        <f>+IF(OR($F$32='Master translation 1'!$Q$2,$F$34='Master translation 1'!$Q$2,'2. Basic annual contribution'!$F$27='Master translation 1'!$Q$2),'Master translation 1'!$Q$6,"")</f>
        <v/>
      </c>
      <c r="J89" s="338"/>
      <c r="K89" s="341"/>
    </row>
    <row r="90" spans="2:14" ht="39" customHeight="1" x14ac:dyDescent="0.25">
      <c r="B90" s="347" t="str">
        <f t="shared" si="4"/>
        <v>4</v>
      </c>
      <c r="C90" s="352" t="str">
        <f>'4. Risk adjustment'!B76</f>
        <v>4C3</v>
      </c>
      <c r="D90" s="353">
        <v>75</v>
      </c>
      <c r="E90" s="347" t="str">
        <f>'4. Risk adjustment'!C76</f>
        <v>Name of the parent
(only in case of waiver)</v>
      </c>
      <c r="F90" s="355" t="str">
        <f>IF(ISBLANK('4. Risk adjustment'!E76),"",'4. Risk adjustment'!E76)</f>
        <v/>
      </c>
      <c r="G90" s="398" t="str">
        <f>IF(OR(AND($F$88='Master translation 1'!$Q$2,F89&lt;&gt;""),AND($F$88='Master translation 1'!$Q$2,F90&lt;&gt;""),AND($F$88='Master translation 1'!$Q$3,F90="")),"OK","NOK")</f>
        <v>NOK</v>
      </c>
      <c r="H90" s="357"/>
      <c r="I90" s="354" t="str">
        <f>+IF(OR($F$32='Master translation 1'!$Q$2,$F$34='Master translation 1'!$Q$2,'2. Basic annual contribution'!$F$27='Master translation 1'!$Q$2),'Master translation 1'!$Q$6,"")</f>
        <v/>
      </c>
      <c r="J90" s="338"/>
      <c r="K90" s="341"/>
    </row>
    <row r="91" spans="2:14" ht="53.25" customHeight="1" x14ac:dyDescent="0.25">
      <c r="B91" s="347" t="str">
        <f t="shared" si="4"/>
        <v>4</v>
      </c>
      <c r="C91" s="352" t="str">
        <f>'4. Risk adjustment'!B77</f>
        <v>4C4</v>
      </c>
      <c r="D91" s="353">
        <v>76</v>
      </c>
      <c r="E91" s="347" t="str">
        <f>'4. Risk adjustment'!C77</f>
        <v>LEI code of the parent
(only in case of waiver)</v>
      </c>
      <c r="F91" s="355" t="str">
        <f>IF(ISBLANK('4. Risk adjustment'!E77),"",'4. Risk adjustment'!E77)</f>
        <v/>
      </c>
      <c r="G91" s="398" t="str">
        <f>IF(OR(AND($F$88='Master translation 1'!$Q$2,F89&lt;&gt;""),AND($F$88='Master translation 1'!$Q$2,F91&lt;&gt;""),AND($F$88='Master translation 1'!$Q$3,F91="")),"OK","NOK")</f>
        <v>NOK</v>
      </c>
      <c r="H91" s="357"/>
      <c r="I91" s="354" t="str">
        <f>+IF(OR($F$32='Master translation 1'!$Q$2,$F$34='Master translation 1'!$Q$2,'2. Basic annual contribution'!$F$27='Master translation 1'!$Q$2),'Master translation 1'!$Q$6,"")</f>
        <v/>
      </c>
      <c r="J91" s="338"/>
      <c r="K91" s="341"/>
    </row>
    <row r="92" spans="2:14" ht="48.75" customHeight="1" x14ac:dyDescent="0.25">
      <c r="B92" s="347" t="str">
        <f t="shared" si="4"/>
        <v>4</v>
      </c>
      <c r="C92" s="352" t="str">
        <f>'4. Risk adjustment'!B78</f>
        <v>4C5</v>
      </c>
      <c r="D92" s="353">
        <v>77</v>
      </c>
      <c r="E92" s="347" t="str">
        <f>'4. Risk adjustment'!C78</f>
        <v>LEI code of the institutions which are part of the (sub-)consolidation
(only in case of waiver)</v>
      </c>
      <c r="F92" s="355" t="str">
        <f>IF(ISBLANK('4. Risk adjustment'!E78),"",'4. Risk adjustment'!E78)</f>
        <v/>
      </c>
      <c r="G92" s="398" t="str">
        <f>IF(OR(AND($F$88='Master translation 1'!$Q$2,F89&lt;&gt;""),AND($F$88='Master translation 1'!$Q$2,F92&lt;&gt;""),AND($F$88='Master translation 1'!$Q$3,F92="")),"OK","NOK")</f>
        <v>NOK</v>
      </c>
      <c r="H92" s="357"/>
      <c r="I92" s="354" t="str">
        <f>+IF(OR($F$32='Master translation 1'!$Q$2,$F$34='Master translation 1'!$Q$2,'2. Basic annual contribution'!$F$27='Master translation 1'!$Q$2),'Master translation 1'!$Q$6,"")</f>
        <v/>
      </c>
      <c r="J92" s="338"/>
      <c r="K92" s="341"/>
    </row>
    <row r="93" spans="2:14" ht="50.25" customHeight="1" x14ac:dyDescent="0.25">
      <c r="B93" s="347" t="str">
        <f t="shared" si="4"/>
        <v>4</v>
      </c>
      <c r="C93" s="352" t="str">
        <f>'4. Risk adjustment'!B79</f>
        <v>4C6</v>
      </c>
      <c r="D93" s="353">
        <v>78</v>
      </c>
      <c r="E93" s="347" t="str">
        <f>'4. Risk adjustment'!C79</f>
        <v>Total amount of interbank loans at the reporting level selected in Field ID 4C2</v>
      </c>
      <c r="F93" s="520" t="str">
        <f>IF(ISBLANK('4. Risk adjustment'!E79),"",'4. Risk adjustment'!E79)</f>
        <v/>
      </c>
      <c r="G93" s="346" t="str">
        <f t="shared" ref="G93:G97" si="9">IF(OR(F93="",NOT(ISNUMBER(F93))),"NOK","OK")</f>
        <v>NOK</v>
      </c>
      <c r="H93" s="346" t="str">
        <f>IF(F93=0,'Master translation 1'!$Q$26,"OK")</f>
        <v>OK</v>
      </c>
      <c r="I93" s="354" t="str">
        <f>+IF(OR($F$32='Master translation 1'!$Q$2,$F$34='Master translation 1'!$Q$2,'2. Basic annual contribution'!$F$27='Master translation 1'!$Q$2),'Master translation 1'!$Q$6,"")</f>
        <v/>
      </c>
      <c r="J93" s="338"/>
      <c r="K93" s="341"/>
    </row>
    <row r="94" spans="2:14" ht="59.25" customHeight="1" x14ac:dyDescent="0.25">
      <c r="B94" s="347" t="str">
        <f t="shared" si="4"/>
        <v>4</v>
      </c>
      <c r="C94" s="352" t="str">
        <f>'4. Risk adjustment'!B80</f>
        <v>4C7</v>
      </c>
      <c r="D94" s="353">
        <v>79</v>
      </c>
      <c r="E94" s="347" t="str">
        <f>'4. Risk adjustment'!C80</f>
        <v>Total amount of interbank deposits at the reporting level selected in Field ID 4C2</v>
      </c>
      <c r="F94" s="520" t="str">
        <f>IF(ISBLANK('4. Risk adjustment'!E80),"",'4. Risk adjustment'!E80)</f>
        <v/>
      </c>
      <c r="G94" s="346" t="str">
        <f t="shared" si="9"/>
        <v>NOK</v>
      </c>
      <c r="H94" s="346" t="str">
        <f>IF(F94=0,'Master translation 1'!$Q$26,"OK")</f>
        <v>OK</v>
      </c>
      <c r="I94" s="354" t="str">
        <f>+IF(OR($F$32='Master translation 1'!$Q$2,$F$34='Master translation 1'!$Q$2,'2. Basic annual contribution'!$F$27='Master translation 1'!$Q$2),'Master translation 1'!$Q$6,"")</f>
        <v/>
      </c>
      <c r="J94" s="338"/>
      <c r="K94" s="341"/>
    </row>
    <row r="95" spans="2:14" ht="45.75" customHeight="1" x14ac:dyDescent="0.25">
      <c r="B95" s="347" t="str">
        <f t="shared" si="4"/>
        <v>4</v>
      </c>
      <c r="C95" s="352" t="str">
        <f>'4. Risk adjustment'!B89</f>
        <v>4D1</v>
      </c>
      <c r="D95" s="353">
        <v>80</v>
      </c>
      <c r="E95" s="347" t="str">
        <f>'4. Risk adjustment'!C89</f>
        <v>Risk exposure amount for market risk on traded debt instruments and equity, at the reporting level selected in Field ID 4A9</v>
      </c>
      <c r="F95" s="520" t="str">
        <f>IF(ISBLANK('4. Risk adjustment'!E89),"",'4. Risk adjustment'!E89)</f>
        <v/>
      </c>
      <c r="G95" s="346" t="str">
        <f t="shared" si="9"/>
        <v>NOK</v>
      </c>
      <c r="H95" s="346"/>
      <c r="I95" s="354" t="str">
        <f>+IF(OR($F$32='Master translation 1'!$Q$2,$F$34='Master translation 1'!$Q$2,'2. Basic annual contribution'!$F$27='Master translation 1'!$Q$2),'Master translation 1'!$Q$6,"")</f>
        <v/>
      </c>
      <c r="J95" s="338"/>
      <c r="K95" s="341"/>
    </row>
    <row r="96" spans="2:14" ht="39.75" customHeight="1" x14ac:dyDescent="0.25">
      <c r="B96" s="347" t="str">
        <f t="shared" si="4"/>
        <v>4</v>
      </c>
      <c r="C96" s="352" t="str">
        <f>'4. Risk adjustment'!B97</f>
        <v>4D5</v>
      </c>
      <c r="D96" s="353">
        <v>81</v>
      </c>
      <c r="E96" s="347" t="str">
        <f>'4. Risk adjustment'!C97</f>
        <v>Total off-balance sheet nominal amount, at the reporting level selected in Field ID 4A9</v>
      </c>
      <c r="F96" s="520" t="str">
        <f>IF(ISBLANK('4. Risk adjustment'!E97),"",'4. Risk adjustment'!E97)</f>
        <v/>
      </c>
      <c r="G96" s="346" t="str">
        <f t="shared" si="9"/>
        <v>NOK</v>
      </c>
      <c r="H96" s="346"/>
      <c r="I96" s="354" t="str">
        <f>+IF(OR($F$32='Master translation 1'!$Q$2,$F$34='Master translation 1'!$Q$2,'2. Basic annual contribution'!$F$27='Master translation 1'!$Q$2),'Master translation 1'!$Q$6,"")</f>
        <v/>
      </c>
      <c r="J96" s="338"/>
      <c r="K96" s="341"/>
    </row>
    <row r="97" spans="2:23" ht="58.5" customHeight="1" x14ac:dyDescent="0.25">
      <c r="B97" s="347" t="str">
        <f t="shared" si="4"/>
        <v>4</v>
      </c>
      <c r="C97" s="352" t="str">
        <f>'4. Risk adjustment'!B105</f>
        <v>4D9</v>
      </c>
      <c r="D97" s="353">
        <v>82</v>
      </c>
      <c r="E97" s="347" t="str">
        <f>'4. Risk adjustment'!C105</f>
        <v>Total derivative exposure, at the reporting level selected in Field ID 4A9</v>
      </c>
      <c r="F97" s="520" t="str">
        <f>IF(ISBLANK('4. Risk adjustment'!E105),"",'4. Risk adjustment'!E105)</f>
        <v/>
      </c>
      <c r="G97" s="346" t="str">
        <f t="shared" si="9"/>
        <v>NOK</v>
      </c>
      <c r="H97" s="346"/>
      <c r="I97" s="354" t="str">
        <f>+IF(OR($F$32='Master translation 1'!$Q$2,$F$34='Master translation 1'!$Q$2,'2. Basic annual contribution'!$F$27='Master translation 1'!$Q$2),'Master translation 1'!$Q$6,"")</f>
        <v/>
      </c>
      <c r="J97" s="338"/>
      <c r="K97" s="341"/>
    </row>
    <row r="98" spans="2:23" ht="40.5" customHeight="1" x14ac:dyDescent="0.25">
      <c r="B98" s="347" t="str">
        <f t="shared" si="4"/>
        <v>4</v>
      </c>
      <c r="C98" s="352" t="str">
        <f>'4. Risk adjustment'!B106</f>
        <v>4D10</v>
      </c>
      <c r="D98" s="353">
        <v>83</v>
      </c>
      <c r="E98" s="347" t="str">
        <f>'4. Risk adjustment'!C106</f>
        <v>Of which: derivatives cleared through a central counterparty (CCP), at the reporting level selected in Field ID 4D9</v>
      </c>
      <c r="F98" s="528" t="str">
        <f>IF(ISBLANK('4. Risk adjustment'!E106),"",'4. Risk adjustment'!E106)</f>
        <v/>
      </c>
      <c r="G98" s="346" t="str">
        <f>IF(OR(F98="",NOT(ISNUMBER(F98))),"NOK","OK")</f>
        <v>NOK</v>
      </c>
      <c r="H98" s="346"/>
      <c r="I98" s="354" t="str">
        <f>+IF(OR($F$32='Master translation 1'!$Q$2,$F$34='Master translation 1'!$Q$2,'2. Basic annual contribution'!$F$27='Master translation 1'!$Q$2),'Master translation 1'!$Q$6,"")</f>
        <v/>
      </c>
      <c r="J98" s="338"/>
      <c r="K98" s="341"/>
    </row>
    <row r="99" spans="2:23" ht="61.5" customHeight="1" x14ac:dyDescent="0.25">
      <c r="B99" s="347" t="str">
        <f t="shared" si="4"/>
        <v>4</v>
      </c>
      <c r="C99" s="352" t="str">
        <f>'4. Risk adjustment'!B129</f>
        <v>4D14</v>
      </c>
      <c r="D99" s="353">
        <v>84</v>
      </c>
      <c r="E99" s="347" t="str">
        <f>'4. Risk adjustment'!C129</f>
        <v>Name of the IPS
(only if Yes above)</v>
      </c>
      <c r="F99" s="355" t="str">
        <f>IF(ISBLANK('4. Risk adjustment'!E129),"",'4. Risk adjustment'!E129)</f>
        <v/>
      </c>
      <c r="G99" s="398" t="str">
        <f>IF(OR(AND($F$28='Master translation 1'!$Q$2,F99&lt;&gt;""),AND($F$28='Master translation 1'!$Q$3,F99=""),AND($F$28='Master translation 1'!Q6,F99="")),"OK","NOK")</f>
        <v>NOK</v>
      </c>
      <c r="H99" s="346"/>
      <c r="I99" s="354" t="str">
        <f>+IF(OR($F$32='Master translation 1'!$Q$2,$F$34='Master translation 1'!$Q$2,'2. Basic annual contribution'!$F$27='Master translation 1'!$Q$2),'Master translation 1'!$Q$6,"")</f>
        <v/>
      </c>
      <c r="J99" s="338"/>
      <c r="K99" s="341"/>
    </row>
    <row r="100" spans="2:23" ht="53.25" customHeight="1" x14ac:dyDescent="0.25">
      <c r="B100" s="347" t="str">
        <f t="shared" si="4"/>
        <v>4</v>
      </c>
      <c r="C100" s="352" t="str">
        <f>'4. Risk adjustment'!B135</f>
        <v>4D17</v>
      </c>
      <c r="D100" s="353">
        <v>85</v>
      </c>
      <c r="E100" s="347" t="str">
        <f>'4. Risk adjustment'!C135</f>
        <v>Does the institution meet the three conditions specified for this field (see definitions and guidance) at the reference date?</v>
      </c>
      <c r="F100" s="355" t="str">
        <f>IF(ISBLANK('4. Risk adjustment'!E135),"",'4. Risk adjustment'!E135)</f>
        <v/>
      </c>
      <c r="G100" s="346" t="str">
        <f>IF(F100="","NOK",IF(OR(EXACT(F100,'Master translation 1'!$Q$2),EXACT(F100,'Master translation 1'!$Q$3)),"OK","NOK, "&amp;VLOOKUP("Tab5_Cell_F23",'Master translation'!$A$26:$S$856,HLOOKUP(VLOOKUP('1. General Information'!$H$13,'Master translation 1'!$S$2:$T$22,2,FALSE),'Master translation'!$E$23:$S$24,2,FALSE)+4,FALSE)))</f>
        <v>NOK</v>
      </c>
      <c r="H100" s="346"/>
      <c r="I100" s="354" t="str">
        <f>+IF(OR($F$32='Master translation 1'!$Q$2,$F$34='Master translation 1'!$Q$2,'2. Basic annual contribution'!$F$27='Master translation 1'!$Q$2),'Master translation 1'!$Q$6,"")</f>
        <v/>
      </c>
      <c r="J100" s="338"/>
      <c r="K100" s="341"/>
    </row>
    <row r="101" spans="2:23" ht="30" x14ac:dyDescent="0.25">
      <c r="B101" s="347" t="str">
        <f t="shared" si="4"/>
        <v>4</v>
      </c>
      <c r="C101" s="352" t="str">
        <f>'4. Risk adjustment'!B136</f>
        <v>4D18</v>
      </c>
      <c r="D101" s="353">
        <v>86</v>
      </c>
      <c r="E101" s="347" t="str">
        <f>'4. Risk adjustment'!C136</f>
        <v>For institutions that are part of a group: Name of the EU parent
(to fill in even if 'No' above)</v>
      </c>
      <c r="F101" s="355" t="str">
        <f>IF(ISBLANK('4. Risk adjustment'!E136),"",'4. Risk adjustment'!E136)</f>
        <v/>
      </c>
      <c r="G101" s="398" t="str">
        <f>IF(F101="",'Master translation 1'!$Q$26,"OK")</f>
        <v>Warning</v>
      </c>
      <c r="H101" s="346"/>
      <c r="I101" s="354" t="str">
        <f>+IF(OR($F$32='Master translation 1'!$Q$2,$F$34='Master translation 1'!$Q$2,'2. Basic annual contribution'!$F$27='Master translation 1'!$Q$2),'Master translation 1'!$Q$6,"")</f>
        <v/>
      </c>
      <c r="J101" s="338"/>
      <c r="K101" s="341"/>
    </row>
    <row r="102" spans="2:23" ht="30" x14ac:dyDescent="0.25">
      <c r="B102" s="347" t="str">
        <f t="shared" si="4"/>
        <v>4</v>
      </c>
      <c r="C102" s="352" t="str">
        <f>'4. Risk adjustment'!B137</f>
        <v>4D19</v>
      </c>
      <c r="D102" s="353">
        <v>87</v>
      </c>
      <c r="E102" s="347" t="str">
        <f>'4. Risk adjustment'!C137</f>
        <v>For institutions that are part of a group: LEI code of the EU parent
(to fill in even if 'No' above)</v>
      </c>
      <c r="F102" s="355" t="str">
        <f>IF(ISBLANK('4. Risk adjustment'!E137),"",'4. Risk adjustment'!E137)</f>
        <v/>
      </c>
      <c r="G102" s="398" t="str">
        <f>IF(F102="",'Master translation 1'!$Q$26,"OK")</f>
        <v>Warning</v>
      </c>
      <c r="H102" s="346"/>
      <c r="I102" s="354" t="str">
        <f>+IF(OR($F$32='Master translation 1'!$Q$2,$F$34='Master translation 1'!$Q$2,'2. Basic annual contribution'!$F$27='Master translation 1'!$Q$2),'Master translation 1'!$Q$6,"")</f>
        <v/>
      </c>
      <c r="J102" s="338"/>
      <c r="K102" s="341"/>
      <c r="N102" s="208"/>
      <c r="O102" s="208"/>
      <c r="P102" s="208"/>
    </row>
    <row r="103" spans="2:23" x14ac:dyDescent="0.25">
      <c r="K103" s="341"/>
      <c r="N103" s="27"/>
      <c r="O103" s="361"/>
    </row>
    <row r="104" spans="2:23" x14ac:dyDescent="0.25">
      <c r="K104" s="341"/>
    </row>
    <row r="105" spans="2:23" x14ac:dyDescent="0.25">
      <c r="K105" s="341"/>
    </row>
    <row r="107" spans="2:23" hidden="1" outlineLevel="1" x14ac:dyDescent="0.25">
      <c r="J107" s="341"/>
    </row>
    <row r="108" spans="2:23" ht="18.75" hidden="1" outlineLevel="1" x14ac:dyDescent="0.25">
      <c r="B108" s="329" t="s">
        <v>408</v>
      </c>
      <c r="C108" s="358"/>
      <c r="D108" s="358"/>
      <c r="E108" s="359"/>
      <c r="F108" s="358"/>
      <c r="G108" s="359"/>
      <c r="H108" s="360"/>
      <c r="J108" s="341"/>
      <c r="L108" s="315"/>
      <c r="M108" s="315"/>
      <c r="N108" s="315"/>
      <c r="O108" s="315"/>
      <c r="P108" s="315"/>
      <c r="Q108" s="315"/>
    </row>
    <row r="109" spans="2:23" hidden="1" outlineLevel="1" x14ac:dyDescent="0.25">
      <c r="B109" s="332"/>
      <c r="C109" s="332"/>
      <c r="D109" s="332"/>
      <c r="E109" s="332"/>
      <c r="F109" s="332"/>
      <c r="G109" s="332"/>
      <c r="H109" s="332"/>
      <c r="J109" s="341"/>
      <c r="K109" s="315"/>
      <c r="L109" s="315"/>
      <c r="M109" s="315"/>
      <c r="N109" s="315"/>
      <c r="O109" s="315"/>
      <c r="P109" s="315"/>
      <c r="Q109" s="315"/>
    </row>
    <row r="110" spans="2:23" s="315" customFormat="1" ht="60" hidden="1" outlineLevel="1" x14ac:dyDescent="0.25">
      <c r="B110" s="342" t="str">
        <f t="shared" ref="B110:B129" si="10">LEFT(C110,1)</f>
        <v>2</v>
      </c>
      <c r="C110" s="344" t="str">
        <f>+'2. Basic annual contribution'!B43</f>
        <v>2C5</v>
      </c>
      <c r="D110" s="344"/>
      <c r="E110" s="344" t="str">
        <f>+'2. Basic annual contribution'!C43</f>
        <v>Liabilities arising from all derivative contracts (excluding credit derivatives) valued in accordance with the leverage ratio methodology after floor
(automatic - not to be filled in)</v>
      </c>
      <c r="F110" s="395" t="str">
        <f>+'2. Basic annual contribution'!F43</f>
        <v/>
      </c>
      <c r="G110" s="485">
        <f>IF(ISNUMBER(F110),F110,0)</f>
        <v>0</v>
      </c>
      <c r="H110" s="332"/>
      <c r="I110" s="31"/>
      <c r="J110" s="341"/>
      <c r="R110" s="31"/>
      <c r="S110" s="31"/>
      <c r="T110" s="31"/>
      <c r="U110" s="31"/>
      <c r="V110" s="4"/>
      <c r="W110" s="378"/>
    </row>
    <row r="111" spans="2:23" s="315" customFormat="1" ht="45" hidden="1" outlineLevel="1" x14ac:dyDescent="0.25">
      <c r="B111" s="342" t="str">
        <f t="shared" si="10"/>
        <v>2</v>
      </c>
      <c r="C111" s="344" t="str">
        <f>+'2. Basic annual contribution'!B44</f>
        <v>2C6</v>
      </c>
      <c r="D111" s="344"/>
      <c r="E111" s="344" t="str">
        <f>+'2. Basic annual contribution'!C44</f>
        <v>Total liabilities after adjustment of liabilities arising from all derivative contracts (excluding credit derivatives) 
(automatic - not to be filled in)</v>
      </c>
      <c r="F111" s="395" t="str">
        <f>+'2. Basic annual contribution'!F44</f>
        <v/>
      </c>
      <c r="G111" s="485">
        <f t="shared" ref="G111:G129" si="11">IF(ISNUMBER(F111),F111,0)</f>
        <v>0</v>
      </c>
      <c r="H111" s="332"/>
      <c r="I111" s="332"/>
      <c r="J111" s="341"/>
      <c r="K111" s="31"/>
      <c r="R111" s="31"/>
      <c r="S111" s="31"/>
      <c r="T111" s="31"/>
      <c r="U111" s="31"/>
      <c r="V111" s="4"/>
      <c r="W111" s="378"/>
    </row>
    <row r="112" spans="2:23" s="315" customFormat="1" ht="45" hidden="1" outlineLevel="1" x14ac:dyDescent="0.25">
      <c r="B112" s="342" t="str">
        <f t="shared" si="10"/>
        <v>3</v>
      </c>
      <c r="C112" s="344" t="str">
        <f>'3. Deductions'!B34</f>
        <v>3A4</v>
      </c>
      <c r="D112" s="344"/>
      <c r="E112" s="344" t="str">
        <f>'3. Deductions'!C34</f>
        <v>Adjusted value of qualifying liabilities related to clearing activities arising from derivatives
(automatic - not to fill in)</v>
      </c>
      <c r="F112" s="396" t="str">
        <f>'3. Deductions'!F34</f>
        <v/>
      </c>
      <c r="G112" s="485">
        <f>IF(ISNUMBER(F112),F112,0)</f>
        <v>0</v>
      </c>
      <c r="H112" s="332"/>
      <c r="I112" s="332"/>
      <c r="J112" s="341"/>
      <c r="K112" s="31"/>
      <c r="R112" s="31"/>
      <c r="S112" s="31"/>
      <c r="T112" s="31"/>
      <c r="U112" s="31"/>
      <c r="V112" s="4"/>
      <c r="W112" s="378"/>
    </row>
    <row r="113" spans="2:23" hidden="1" outlineLevel="1" x14ac:dyDescent="0.25">
      <c r="B113" s="342" t="str">
        <f t="shared" si="10"/>
        <v>3</v>
      </c>
      <c r="C113" s="344" t="str">
        <f>'3. Deductions'!B42</f>
        <v>3A6</v>
      </c>
      <c r="D113" s="344"/>
      <c r="E113" s="344" t="str">
        <f>'3. Deductions'!C42</f>
        <v>Of which: arising from derivatives</v>
      </c>
      <c r="F113" s="396">
        <f>'3. Deductions'!F42</f>
        <v>0</v>
      </c>
      <c r="G113" s="485">
        <f t="shared" si="11"/>
        <v>0</v>
      </c>
      <c r="H113" s="332"/>
      <c r="I113" s="332"/>
      <c r="J113" s="341"/>
      <c r="L113" s="315"/>
      <c r="M113" s="315"/>
      <c r="N113" s="315"/>
      <c r="O113" s="315"/>
      <c r="P113" s="315"/>
      <c r="Q113" s="315"/>
    </row>
    <row r="114" spans="2:23" ht="45" hidden="1" outlineLevel="1" x14ac:dyDescent="0.25">
      <c r="B114" s="342" t="str">
        <f t="shared" si="10"/>
        <v>3</v>
      </c>
      <c r="C114" s="344" t="str">
        <f>'3. Deductions'!B44</f>
        <v>3A8</v>
      </c>
      <c r="D114" s="344"/>
      <c r="E114" s="344" t="str">
        <f>'3. Deductions'!C44</f>
        <v>Total deductible amount of qualifying liabilities related to clearing activities
(automatic - not to fill in)</v>
      </c>
      <c r="F114" s="396" t="str">
        <f>'3. Deductions'!F44</f>
        <v/>
      </c>
      <c r="G114" s="485">
        <f t="shared" si="11"/>
        <v>0</v>
      </c>
      <c r="H114" s="332"/>
      <c r="I114" s="332"/>
      <c r="J114" s="341"/>
      <c r="R114" s="315"/>
      <c r="S114" s="315"/>
      <c r="T114" s="315"/>
      <c r="U114" s="315"/>
    </row>
    <row r="115" spans="2:23" ht="45" hidden="1" outlineLevel="1" x14ac:dyDescent="0.25">
      <c r="B115" s="342" t="str">
        <f t="shared" si="10"/>
        <v>3</v>
      </c>
      <c r="C115" s="344" t="str">
        <f>'3. Deductions'!B60</f>
        <v>3B4</v>
      </c>
      <c r="D115" s="344"/>
      <c r="E115" s="344" t="str">
        <f>+'3. Deductions'!C60</f>
        <v>Adjusted value of qualifying liabilities related to CSD activities arising from derivatives
(automatic - not to fill in)</v>
      </c>
      <c r="F115" s="397" t="str">
        <f>+'3. Deductions'!F60</f>
        <v/>
      </c>
      <c r="G115" s="485">
        <f t="shared" si="11"/>
        <v>0</v>
      </c>
      <c r="H115" s="332"/>
      <c r="I115" s="332"/>
      <c r="J115" s="341"/>
      <c r="R115" s="315"/>
      <c r="S115" s="315"/>
      <c r="T115" s="315"/>
      <c r="U115" s="315"/>
    </row>
    <row r="116" spans="2:23" hidden="1" outlineLevel="1" x14ac:dyDescent="0.25">
      <c r="B116" s="342" t="str">
        <f t="shared" si="10"/>
        <v>3</v>
      </c>
      <c r="C116" s="344" t="str">
        <f>'3. Deductions'!B68</f>
        <v>3B6</v>
      </c>
      <c r="D116" s="344"/>
      <c r="E116" s="344" t="str">
        <f>+'3. Deductions'!C68</f>
        <v>Of which: arising from derivatives</v>
      </c>
      <c r="F116" s="397">
        <f>+'3. Deductions'!F68</f>
        <v>0</v>
      </c>
      <c r="G116" s="485">
        <f t="shared" si="11"/>
        <v>0</v>
      </c>
      <c r="H116" s="332"/>
      <c r="I116" s="332"/>
      <c r="J116" s="341"/>
      <c r="R116" s="315"/>
      <c r="S116" s="315"/>
      <c r="T116" s="315"/>
      <c r="U116" s="315"/>
    </row>
    <row r="117" spans="2:23" ht="45" hidden="1" outlineLevel="1" x14ac:dyDescent="0.25">
      <c r="B117" s="342" t="str">
        <f t="shared" si="10"/>
        <v>3</v>
      </c>
      <c r="C117" s="344" t="str">
        <f>'3. Deductions'!B70</f>
        <v>3B8</v>
      </c>
      <c r="D117" s="344"/>
      <c r="E117" s="344" t="str">
        <f>+'3. Deductions'!C70</f>
        <v>Total deductible amount of qualifying liabilities related to CSD activities
(automatic - not to fill in)</v>
      </c>
      <c r="F117" s="397" t="str">
        <f>+'3. Deductions'!F70</f>
        <v/>
      </c>
      <c r="G117" s="485">
        <f t="shared" si="11"/>
        <v>0</v>
      </c>
      <c r="H117" s="332"/>
      <c r="J117" s="341"/>
      <c r="R117" s="1"/>
      <c r="S117" s="1"/>
      <c r="T117" s="1"/>
      <c r="U117" s="1"/>
    </row>
    <row r="118" spans="2:23" ht="45" hidden="1" outlineLevel="1" x14ac:dyDescent="0.25">
      <c r="B118" s="342" t="str">
        <f t="shared" si="10"/>
        <v>3</v>
      </c>
      <c r="C118" s="344" t="str">
        <f>'3. Deductions'!B86</f>
        <v>3C4</v>
      </c>
      <c r="D118" s="344"/>
      <c r="E118" s="344" t="str">
        <f>+'3. Deductions'!C86</f>
        <v>Adjusted value of qualifying liabilities that arise by virtue of holding client assets or client money arising from derivatives
(automatic - not to fill in)</v>
      </c>
      <c r="F118" s="397" t="str">
        <f>+'3. Deductions'!F86</f>
        <v/>
      </c>
      <c r="G118" s="485">
        <f t="shared" si="11"/>
        <v>0</v>
      </c>
      <c r="H118" s="332"/>
      <c r="J118" s="341"/>
      <c r="R118" s="1"/>
      <c r="S118" s="1"/>
      <c r="T118" s="1"/>
      <c r="U118" s="1"/>
    </row>
    <row r="119" spans="2:23" hidden="1" outlineLevel="1" x14ac:dyDescent="0.25">
      <c r="B119" s="342" t="str">
        <f t="shared" si="10"/>
        <v>3</v>
      </c>
      <c r="C119" s="344" t="str">
        <f>'3. Deductions'!B94</f>
        <v>3C6</v>
      </c>
      <c r="D119" s="344"/>
      <c r="E119" s="344" t="str">
        <f>+'3. Deductions'!C94</f>
        <v>Of which: arising from derivatives</v>
      </c>
      <c r="F119" s="397">
        <f>+'3. Deductions'!F94</f>
        <v>0</v>
      </c>
      <c r="G119" s="485">
        <f t="shared" si="11"/>
        <v>0</v>
      </c>
      <c r="H119" s="332"/>
      <c r="J119" s="341"/>
      <c r="R119" s="1"/>
      <c r="S119" s="1"/>
      <c r="T119" s="1"/>
      <c r="U119" s="1"/>
    </row>
    <row r="120" spans="2:23" ht="45" hidden="1" outlineLevel="1" x14ac:dyDescent="0.25">
      <c r="B120" s="342" t="str">
        <f t="shared" si="10"/>
        <v>3</v>
      </c>
      <c r="C120" s="344" t="str">
        <f>'3. Deductions'!B96</f>
        <v>3C8</v>
      </c>
      <c r="D120" s="344"/>
      <c r="E120" s="344" t="str">
        <f>+'3. Deductions'!C96</f>
        <v>Total deductible amount of qualifying liabilities that arise by virtue of holding client assets or client money
(automatic - not to fill in)</v>
      </c>
      <c r="F120" s="397" t="str">
        <f>+'3. Deductions'!F96</f>
        <v/>
      </c>
      <c r="G120" s="485">
        <f t="shared" si="11"/>
        <v>0</v>
      </c>
      <c r="H120" s="332"/>
      <c r="J120" s="341"/>
      <c r="R120" s="315"/>
      <c r="S120" s="315"/>
      <c r="T120" s="315"/>
      <c r="U120" s="315"/>
      <c r="V120" s="444"/>
      <c r="W120" s="392"/>
    </row>
    <row r="121" spans="2:23" ht="45" hidden="1" outlineLevel="1" x14ac:dyDescent="0.25">
      <c r="B121" s="342" t="str">
        <f t="shared" si="10"/>
        <v>3</v>
      </c>
      <c r="C121" s="344" t="str">
        <f>'3. Deductions'!B112</f>
        <v>3D4</v>
      </c>
      <c r="D121" s="344"/>
      <c r="E121" s="344" t="str">
        <f>+'3. Deductions'!C112</f>
        <v>Adjusted value of qualifying liabilities that arise from promotional loans arising from derivatives
(automatic - not to fill in)</v>
      </c>
      <c r="F121" s="397" t="str">
        <f>+'3. Deductions'!F112</f>
        <v/>
      </c>
      <c r="G121" s="485">
        <f t="shared" si="11"/>
        <v>0</v>
      </c>
      <c r="H121" s="332"/>
      <c r="J121" s="341"/>
      <c r="R121" s="315"/>
      <c r="S121" s="315"/>
      <c r="T121" s="315"/>
      <c r="U121" s="315"/>
      <c r="V121" s="444"/>
      <c r="W121" s="392"/>
    </row>
    <row r="122" spans="2:23" hidden="1" outlineLevel="1" x14ac:dyDescent="0.25">
      <c r="B122" s="342" t="str">
        <f t="shared" si="10"/>
        <v>3</v>
      </c>
      <c r="C122" s="344" t="str">
        <f>'3. Deductions'!B120</f>
        <v>3D6</v>
      </c>
      <c r="D122" s="344"/>
      <c r="E122" s="344" t="str">
        <f>+'3. Deductions'!C120</f>
        <v>Of which: arising from derivatives</v>
      </c>
      <c r="F122" s="397">
        <f>+'3. Deductions'!F120</f>
        <v>0</v>
      </c>
      <c r="G122" s="485">
        <f t="shared" si="11"/>
        <v>0</v>
      </c>
      <c r="H122" s="332"/>
      <c r="J122" s="341"/>
      <c r="R122" s="315"/>
      <c r="S122" s="315"/>
      <c r="T122" s="315"/>
      <c r="U122" s="315"/>
      <c r="V122" s="444"/>
      <c r="W122" s="392"/>
    </row>
    <row r="123" spans="2:23" ht="45" hidden="1" outlineLevel="1" x14ac:dyDescent="0.25">
      <c r="B123" s="342" t="str">
        <f t="shared" si="10"/>
        <v>3</v>
      </c>
      <c r="C123" s="344" t="str">
        <f>'3. Deductions'!B122</f>
        <v>3D8</v>
      </c>
      <c r="D123" s="344"/>
      <c r="E123" s="344" t="str">
        <f>+'3. Deductions'!C122</f>
        <v>Total deductible amount of qualifying liabilities that arise from promotional loans
(automatic - not to fill in)</v>
      </c>
      <c r="F123" s="397" t="str">
        <f>+'3. Deductions'!F122</f>
        <v/>
      </c>
      <c r="G123" s="485">
        <f t="shared" si="11"/>
        <v>0</v>
      </c>
      <c r="H123" s="332"/>
      <c r="J123" s="341"/>
    </row>
    <row r="124" spans="2:23" ht="45" hidden="1" outlineLevel="1" x14ac:dyDescent="0.25">
      <c r="B124" s="342" t="str">
        <f t="shared" si="10"/>
        <v>3</v>
      </c>
      <c r="C124" s="344" t="str">
        <f>'3. Deductions'!B138</f>
        <v>3E4</v>
      </c>
      <c r="D124" s="344"/>
      <c r="E124" s="344" t="str">
        <f>+'3. Deductions'!C138</f>
        <v>Adjusted value of qualifying IPS liabilities arising from derivatives that arise from a qualifying IPS member
(automatic - not to fill in)</v>
      </c>
      <c r="F124" s="396" t="str">
        <f>+'3. Deductions'!F138</f>
        <v/>
      </c>
      <c r="G124" s="485">
        <f t="shared" si="11"/>
        <v>0</v>
      </c>
      <c r="H124" s="332"/>
      <c r="J124" s="341"/>
    </row>
    <row r="125" spans="2:23" hidden="1" outlineLevel="1" x14ac:dyDescent="0.25">
      <c r="B125" s="342" t="str">
        <f t="shared" si="10"/>
        <v>3</v>
      </c>
      <c r="C125" s="344" t="str">
        <f>'3. Deductions'!B146</f>
        <v>3E6</v>
      </c>
      <c r="D125" s="344"/>
      <c r="E125" s="344" t="str">
        <f>+'3. Deductions'!C146</f>
        <v>Of which: arising from derivatives</v>
      </c>
      <c r="F125" s="396">
        <f>+'3. Deductions'!F146</f>
        <v>0</v>
      </c>
      <c r="G125" s="485">
        <f t="shared" si="11"/>
        <v>0</v>
      </c>
      <c r="H125" s="332"/>
      <c r="J125" s="341"/>
    </row>
    <row r="126" spans="2:23" ht="45" hidden="1" outlineLevel="1" x14ac:dyDescent="0.25">
      <c r="B126" s="342" t="str">
        <f t="shared" si="10"/>
        <v>3</v>
      </c>
      <c r="C126" s="344" t="str">
        <f>'3. Deductions'!B163</f>
        <v>3E11</v>
      </c>
      <c r="D126" s="344"/>
      <c r="E126" s="344" t="str">
        <f>+'3. Deductions'!C163</f>
        <v>Total deductible amount of assets and liabilities arising from qualifying IPS liabilities
(automatic - not to fill in)</v>
      </c>
      <c r="F126" s="396" t="str">
        <f>+'3. Deductions'!F163</f>
        <v/>
      </c>
      <c r="G126" s="485">
        <f t="shared" si="11"/>
        <v>0</v>
      </c>
      <c r="H126" s="332"/>
      <c r="J126" s="341"/>
      <c r="M126" s="31" t="s">
        <v>115</v>
      </c>
    </row>
    <row r="127" spans="2:23" ht="45" hidden="1" outlineLevel="1" x14ac:dyDescent="0.25">
      <c r="B127" s="342" t="str">
        <f t="shared" si="10"/>
        <v>3</v>
      </c>
      <c r="C127" s="344" t="str">
        <f>'3. Deductions'!B177</f>
        <v>3F4</v>
      </c>
      <c r="D127" s="344"/>
      <c r="E127" s="344" t="str">
        <f>+'3. Deductions'!C177</f>
        <v>Adjusted value of qualifying intragroup liabilities arising from derivatives
(automatic - not to fill in)</v>
      </c>
      <c r="F127" s="396" t="str">
        <f>+'3. Deductions'!F177</f>
        <v/>
      </c>
      <c r="G127" s="485">
        <f t="shared" si="11"/>
        <v>0</v>
      </c>
      <c r="H127" s="332"/>
      <c r="J127" s="341"/>
    </row>
    <row r="128" spans="2:23" hidden="1" outlineLevel="1" x14ac:dyDescent="0.25">
      <c r="B128" s="342" t="str">
        <f t="shared" si="10"/>
        <v>3</v>
      </c>
      <c r="C128" s="344" t="str">
        <f>'3. Deductions'!B185</f>
        <v>3F6</v>
      </c>
      <c r="D128" s="344"/>
      <c r="E128" s="344" t="str">
        <f>+'3. Deductions'!C185</f>
        <v>Of which: arising from derivatives</v>
      </c>
      <c r="F128" s="396">
        <f>+'3. Deductions'!F185</f>
        <v>0</v>
      </c>
      <c r="G128" s="485">
        <f t="shared" si="11"/>
        <v>0</v>
      </c>
      <c r="H128" s="332"/>
      <c r="J128" s="341"/>
    </row>
    <row r="129" spans="2:8" ht="45" hidden="1" outlineLevel="1" x14ac:dyDescent="0.25">
      <c r="B129" s="342" t="str">
        <f t="shared" si="10"/>
        <v>3</v>
      </c>
      <c r="C129" s="344" t="str">
        <f>'3. Deductions'!B202</f>
        <v>3F11</v>
      </c>
      <c r="D129" s="344"/>
      <c r="E129" s="344" t="str">
        <f>+'3. Deductions'!C202</f>
        <v>Total deductible amount of assets and liabilities arising from qualifying intragroup liabilities
(automatic - not to fill in)</v>
      </c>
      <c r="F129" s="396" t="str">
        <f>+'3. Deductions'!F202</f>
        <v/>
      </c>
      <c r="G129" s="485">
        <f t="shared" si="11"/>
        <v>0</v>
      </c>
      <c r="H129" s="332"/>
    </row>
    <row r="130" spans="2:8" hidden="1" outlineLevel="1" x14ac:dyDescent="0.25"/>
    <row r="131" spans="2:8" collapsed="1" x14ac:dyDescent="0.25"/>
  </sheetData>
  <sheetProtection algorithmName="SHA-512" hashValue="Tb8Y8E2ayEzPYaxgS8YVuXZg2mea9Cr0SPG6efAtnQdNSQZwv5gSp4KpinlTk/uHe4lXHCYNH+c3g/pK6HIPZQ==" saltValue="ScxzHng4yELy2IH4/qHWEQ==" spinCount="100000" sheet="1" objects="1" scenarios="1"/>
  <mergeCells count="144">
    <mergeCell ref="O75:R75"/>
    <mergeCell ref="S75:U75"/>
    <mergeCell ref="O70:R70"/>
    <mergeCell ref="S70:U70"/>
    <mergeCell ref="O71:R71"/>
    <mergeCell ref="S71:U71"/>
    <mergeCell ref="O72:R72"/>
    <mergeCell ref="S72:U72"/>
    <mergeCell ref="O73:R73"/>
    <mergeCell ref="S73:U73"/>
    <mergeCell ref="O74:R74"/>
    <mergeCell ref="S74:U74"/>
    <mergeCell ref="O68:R68"/>
    <mergeCell ref="S68:U68"/>
    <mergeCell ref="O69:R69"/>
    <mergeCell ref="S69:U69"/>
    <mergeCell ref="O65:R65"/>
    <mergeCell ref="S65:U65"/>
    <mergeCell ref="O66:R66"/>
    <mergeCell ref="S66:U66"/>
    <mergeCell ref="O67:R67"/>
    <mergeCell ref="S67:U67"/>
    <mergeCell ref="O62:R62"/>
    <mergeCell ref="S62:U62"/>
    <mergeCell ref="O63:R63"/>
    <mergeCell ref="S63:U63"/>
    <mergeCell ref="O64:R64"/>
    <mergeCell ref="S64:U64"/>
    <mergeCell ref="O59:R59"/>
    <mergeCell ref="S59:U59"/>
    <mergeCell ref="O60:R60"/>
    <mergeCell ref="S60:U60"/>
    <mergeCell ref="O61:R61"/>
    <mergeCell ref="S61:U61"/>
    <mergeCell ref="O56:R56"/>
    <mergeCell ref="S56:U56"/>
    <mergeCell ref="O57:R57"/>
    <mergeCell ref="S57:U57"/>
    <mergeCell ref="O58:R58"/>
    <mergeCell ref="S58:U58"/>
    <mergeCell ref="O53:R53"/>
    <mergeCell ref="S53:U53"/>
    <mergeCell ref="O54:R54"/>
    <mergeCell ref="S54:U54"/>
    <mergeCell ref="O55:R55"/>
    <mergeCell ref="S55:U55"/>
    <mergeCell ref="O50:R50"/>
    <mergeCell ref="S50:U50"/>
    <mergeCell ref="O51:R51"/>
    <mergeCell ref="S51:U51"/>
    <mergeCell ref="O52:R52"/>
    <mergeCell ref="S52:U52"/>
    <mergeCell ref="O47:R47"/>
    <mergeCell ref="S47:U47"/>
    <mergeCell ref="O48:R48"/>
    <mergeCell ref="S48:U48"/>
    <mergeCell ref="O49:R49"/>
    <mergeCell ref="S49:U49"/>
    <mergeCell ref="O44:R44"/>
    <mergeCell ref="S44:U44"/>
    <mergeCell ref="O45:R45"/>
    <mergeCell ref="S45:U45"/>
    <mergeCell ref="O46:R46"/>
    <mergeCell ref="S46:U46"/>
    <mergeCell ref="O43:R43"/>
    <mergeCell ref="S43:U43"/>
    <mergeCell ref="B42:I42"/>
    <mergeCell ref="O40:R40"/>
    <mergeCell ref="S40:U40"/>
    <mergeCell ref="O41:R41"/>
    <mergeCell ref="S41:U41"/>
    <mergeCell ref="O42:R42"/>
    <mergeCell ref="S42:U42"/>
    <mergeCell ref="O38:R38"/>
    <mergeCell ref="S38:U38"/>
    <mergeCell ref="O39:R39"/>
    <mergeCell ref="S39:U39"/>
    <mergeCell ref="O35:R35"/>
    <mergeCell ref="S35:U35"/>
    <mergeCell ref="O36:R36"/>
    <mergeCell ref="S36:U36"/>
    <mergeCell ref="O37:R37"/>
    <mergeCell ref="S37:U37"/>
    <mergeCell ref="O32:R32"/>
    <mergeCell ref="S32:U32"/>
    <mergeCell ref="O33:R33"/>
    <mergeCell ref="S33:U33"/>
    <mergeCell ref="O34:R34"/>
    <mergeCell ref="S34:U34"/>
    <mergeCell ref="O29:R29"/>
    <mergeCell ref="S29:U29"/>
    <mergeCell ref="O30:R30"/>
    <mergeCell ref="S30:U30"/>
    <mergeCell ref="O31:R31"/>
    <mergeCell ref="S31:U31"/>
    <mergeCell ref="O26:R26"/>
    <mergeCell ref="S26:U26"/>
    <mergeCell ref="O27:R27"/>
    <mergeCell ref="S27:U27"/>
    <mergeCell ref="O28:R28"/>
    <mergeCell ref="S28:U28"/>
    <mergeCell ref="O23:R23"/>
    <mergeCell ref="S23:U23"/>
    <mergeCell ref="O24:R24"/>
    <mergeCell ref="S24:U24"/>
    <mergeCell ref="O25:R25"/>
    <mergeCell ref="S25:U25"/>
    <mergeCell ref="O20:R20"/>
    <mergeCell ref="S20:U20"/>
    <mergeCell ref="O21:R21"/>
    <mergeCell ref="S21:U21"/>
    <mergeCell ref="O22:R22"/>
    <mergeCell ref="S22:U22"/>
    <mergeCell ref="O18:R18"/>
    <mergeCell ref="S18:U18"/>
    <mergeCell ref="O19:R19"/>
    <mergeCell ref="S19:U19"/>
    <mergeCell ref="O14:R14"/>
    <mergeCell ref="S14:U14"/>
    <mergeCell ref="O15:R15"/>
    <mergeCell ref="S15:U15"/>
    <mergeCell ref="O16:R16"/>
    <mergeCell ref="S16:U16"/>
    <mergeCell ref="B2:R2"/>
    <mergeCell ref="B4:U4"/>
    <mergeCell ref="B9:J9"/>
    <mergeCell ref="K9:U9"/>
    <mergeCell ref="O11:Q11"/>
    <mergeCell ref="O13:R13"/>
    <mergeCell ref="S13:U13"/>
    <mergeCell ref="B6:U6"/>
    <mergeCell ref="O17:R17"/>
    <mergeCell ref="S17:U17"/>
    <mergeCell ref="B3:U3"/>
    <mergeCell ref="O76:R76"/>
    <mergeCell ref="S76:U76"/>
    <mergeCell ref="O77:R77"/>
    <mergeCell ref="S77:U77"/>
    <mergeCell ref="O78:R78"/>
    <mergeCell ref="S78:U78"/>
    <mergeCell ref="O79:R79"/>
    <mergeCell ref="S79:U79"/>
    <mergeCell ref="O80:R80"/>
    <mergeCell ref="S80:U80"/>
  </mergeCells>
  <conditionalFormatting sqref="H43:H92 H95:H102 H14:I39 H41:I41">
    <cfRule type="containsBlanks" dxfId="242" priority="414" stopIfTrue="1">
      <formula>LEN(TRIM(H14))=0</formula>
    </cfRule>
  </conditionalFormatting>
  <conditionalFormatting sqref="E43 E87:E94 B88:C94">
    <cfRule type="expression" dxfId="241" priority="411">
      <formula>$I43="Control not relevant for this institution"</formula>
    </cfRule>
  </conditionalFormatting>
  <conditionalFormatting sqref="E44">
    <cfRule type="expression" dxfId="240" priority="410">
      <formula>$I44="Control not relevant for this institution"</formula>
    </cfRule>
  </conditionalFormatting>
  <conditionalFormatting sqref="B43:D43 D45 D47 D49 D51 D53 D55 D57 D59 D61 D63 D65 D67 D69 D71 D73 D75 D77 D79 D81 D83 D85 D87 D89 D91 D93 D95 D97 D99 D101">
    <cfRule type="expression" dxfId="239" priority="409">
      <formula>$I43="Control not relevant for this institution"</formula>
    </cfRule>
  </conditionalFormatting>
  <conditionalFormatting sqref="B44:D44 D46 D48 D50 D52 D54 D56 D58 D60 D62 D64 D66 D68 D70 D72 D74 D76 D78 D80 D82 D84 D86 D88 D90 D92 D94 D96 D98 D100 D102">
    <cfRule type="expression" dxfId="238" priority="408">
      <formula>$I44="Control not relevant for this institution"</formula>
    </cfRule>
  </conditionalFormatting>
  <conditionalFormatting sqref="E45">
    <cfRule type="expression" dxfId="237" priority="407">
      <formula>$I45="Control not relevant for this institution"</formula>
    </cfRule>
  </conditionalFormatting>
  <conditionalFormatting sqref="B45:C45">
    <cfRule type="expression" dxfId="236" priority="406">
      <formula>$I45="Control not relevant for this institution"</formula>
    </cfRule>
  </conditionalFormatting>
  <conditionalFormatting sqref="E46">
    <cfRule type="expression" dxfId="235" priority="405">
      <formula>$I46="Control not relevant for this institution"</formula>
    </cfRule>
  </conditionalFormatting>
  <conditionalFormatting sqref="B46:C46">
    <cfRule type="expression" dxfId="234" priority="404">
      <formula>$I46="Control not relevant for this institution"</formula>
    </cfRule>
  </conditionalFormatting>
  <conditionalFormatting sqref="E47">
    <cfRule type="expression" dxfId="233" priority="403">
      <formula>$I47="Control not relevant for this institution"</formula>
    </cfRule>
  </conditionalFormatting>
  <conditionalFormatting sqref="B47:C47">
    <cfRule type="expression" dxfId="232" priority="402">
      <formula>$I47="Control not relevant for this institution"</formula>
    </cfRule>
  </conditionalFormatting>
  <conditionalFormatting sqref="E48">
    <cfRule type="expression" dxfId="231" priority="401">
      <formula>$I48="Control not relevant for this institution"</formula>
    </cfRule>
  </conditionalFormatting>
  <conditionalFormatting sqref="B48:C48">
    <cfRule type="expression" dxfId="230" priority="400">
      <formula>$I48="Control not relevant for this institution"</formula>
    </cfRule>
  </conditionalFormatting>
  <conditionalFormatting sqref="E49">
    <cfRule type="expression" dxfId="229" priority="399">
      <formula>$I49="Control not relevant for this institution"</formula>
    </cfRule>
  </conditionalFormatting>
  <conditionalFormatting sqref="B49:C49">
    <cfRule type="expression" dxfId="228" priority="398">
      <formula>$I49="Control not relevant for this institution"</formula>
    </cfRule>
  </conditionalFormatting>
  <conditionalFormatting sqref="E50">
    <cfRule type="expression" dxfId="227" priority="397">
      <formula>$I50="Control not relevant for this institution"</formula>
    </cfRule>
  </conditionalFormatting>
  <conditionalFormatting sqref="B50:C50">
    <cfRule type="expression" dxfId="226" priority="396">
      <formula>$I50="Control not relevant for this institution"</formula>
    </cfRule>
  </conditionalFormatting>
  <conditionalFormatting sqref="E51">
    <cfRule type="expression" dxfId="225" priority="395">
      <formula>$I51="Control not relevant for this institution"</formula>
    </cfRule>
  </conditionalFormatting>
  <conditionalFormatting sqref="B51:C51">
    <cfRule type="expression" dxfId="224" priority="394">
      <formula>$I51="Control not relevant for this institution"</formula>
    </cfRule>
  </conditionalFormatting>
  <conditionalFormatting sqref="E52">
    <cfRule type="expression" dxfId="223" priority="393">
      <formula>$I52="Control not relevant for this institution"</formula>
    </cfRule>
  </conditionalFormatting>
  <conditionalFormatting sqref="B52:C52">
    <cfRule type="expression" dxfId="222" priority="392">
      <formula>$I52="Control not relevant for this institution"</formula>
    </cfRule>
  </conditionalFormatting>
  <conditionalFormatting sqref="E53">
    <cfRule type="expression" dxfId="221" priority="391">
      <formula>$I53="Control not relevant for this institution"</formula>
    </cfRule>
  </conditionalFormatting>
  <conditionalFormatting sqref="B53:C53">
    <cfRule type="expression" dxfId="220" priority="390">
      <formula>$I53="Control not relevant for this institution"</formula>
    </cfRule>
  </conditionalFormatting>
  <conditionalFormatting sqref="E54">
    <cfRule type="expression" dxfId="219" priority="389">
      <formula>$I54="Control not relevant for this institution"</formula>
    </cfRule>
  </conditionalFormatting>
  <conditionalFormatting sqref="B54:C54">
    <cfRule type="expression" dxfId="218" priority="388">
      <formula>$I54="Control not relevant for this institution"</formula>
    </cfRule>
  </conditionalFormatting>
  <conditionalFormatting sqref="E55">
    <cfRule type="expression" dxfId="217" priority="387">
      <formula>$I55="Control not relevant for this institution"</formula>
    </cfRule>
  </conditionalFormatting>
  <conditionalFormatting sqref="B55:C55">
    <cfRule type="expression" dxfId="216" priority="386">
      <formula>$I55="Control not relevant for this institution"</formula>
    </cfRule>
  </conditionalFormatting>
  <conditionalFormatting sqref="E56">
    <cfRule type="expression" dxfId="215" priority="385">
      <formula>$I56="Control not relevant for this institution"</formula>
    </cfRule>
  </conditionalFormatting>
  <conditionalFormatting sqref="B56:C56">
    <cfRule type="expression" dxfId="214" priority="384">
      <formula>$I56="Control not relevant for this institution"</formula>
    </cfRule>
  </conditionalFormatting>
  <conditionalFormatting sqref="E57">
    <cfRule type="expression" dxfId="213" priority="383">
      <formula>$I57="Control not relevant for this institution"</formula>
    </cfRule>
  </conditionalFormatting>
  <conditionalFormatting sqref="B57:C57">
    <cfRule type="expression" dxfId="212" priority="382">
      <formula>$I57="Control not relevant for this institution"</formula>
    </cfRule>
  </conditionalFormatting>
  <conditionalFormatting sqref="E58">
    <cfRule type="expression" dxfId="211" priority="381">
      <formula>$I58="Control not relevant for this institution"</formula>
    </cfRule>
  </conditionalFormatting>
  <conditionalFormatting sqref="B58:C58">
    <cfRule type="expression" dxfId="210" priority="380">
      <formula>$I58="Control not relevant for this institution"</formula>
    </cfRule>
  </conditionalFormatting>
  <conditionalFormatting sqref="E59">
    <cfRule type="expression" dxfId="209" priority="379">
      <formula>$I59="Control not relevant for this institution"</formula>
    </cfRule>
  </conditionalFormatting>
  <conditionalFormatting sqref="B59:C59">
    <cfRule type="expression" dxfId="208" priority="378">
      <formula>$I59="Control not relevant for this institution"</formula>
    </cfRule>
  </conditionalFormatting>
  <conditionalFormatting sqref="E60">
    <cfRule type="expression" dxfId="207" priority="377">
      <formula>$I60="Control not relevant for this institution"</formula>
    </cfRule>
  </conditionalFormatting>
  <conditionalFormatting sqref="B60:C60">
    <cfRule type="expression" dxfId="206" priority="376">
      <formula>$I60="Control not relevant for this institution"</formula>
    </cfRule>
  </conditionalFormatting>
  <conditionalFormatting sqref="E61">
    <cfRule type="expression" dxfId="205" priority="375">
      <formula>$I61="Control not relevant for this institution"</formula>
    </cfRule>
  </conditionalFormatting>
  <conditionalFormatting sqref="B61:C61">
    <cfRule type="expression" dxfId="204" priority="374">
      <formula>$I61="Control not relevant for this institution"</formula>
    </cfRule>
  </conditionalFormatting>
  <conditionalFormatting sqref="E62">
    <cfRule type="expression" dxfId="203" priority="373">
      <formula>$I62="Control not relevant for this institution"</formula>
    </cfRule>
  </conditionalFormatting>
  <conditionalFormatting sqref="B62:C62">
    <cfRule type="expression" dxfId="202" priority="372">
      <formula>$I62="Control not relevant for this institution"</formula>
    </cfRule>
  </conditionalFormatting>
  <conditionalFormatting sqref="E63">
    <cfRule type="expression" dxfId="201" priority="371">
      <formula>$I63="Control not relevant for this institution"</formula>
    </cfRule>
  </conditionalFormatting>
  <conditionalFormatting sqref="B63:C63">
    <cfRule type="expression" dxfId="200" priority="370">
      <formula>$I63="Control not relevant for this institution"</formula>
    </cfRule>
  </conditionalFormatting>
  <conditionalFormatting sqref="E64">
    <cfRule type="expression" dxfId="199" priority="369">
      <formula>$I64="Control not relevant for this institution"</formula>
    </cfRule>
  </conditionalFormatting>
  <conditionalFormatting sqref="B64:C64">
    <cfRule type="expression" dxfId="198" priority="368">
      <formula>$I64="Control not relevant for this institution"</formula>
    </cfRule>
  </conditionalFormatting>
  <conditionalFormatting sqref="E65">
    <cfRule type="expression" dxfId="197" priority="367">
      <formula>$I65="Control not relevant for this institution"</formula>
    </cfRule>
  </conditionalFormatting>
  <conditionalFormatting sqref="B65:C65">
    <cfRule type="expression" dxfId="196" priority="366">
      <formula>$I65="Control not relevant for this institution"</formula>
    </cfRule>
  </conditionalFormatting>
  <conditionalFormatting sqref="E66">
    <cfRule type="expression" dxfId="195" priority="365">
      <formula>$I66="Control not relevant for this institution"</formula>
    </cfRule>
  </conditionalFormatting>
  <conditionalFormatting sqref="B66:C66">
    <cfRule type="expression" dxfId="194" priority="364">
      <formula>$I66="Control not relevant for this institution"</formula>
    </cfRule>
  </conditionalFormatting>
  <conditionalFormatting sqref="E67">
    <cfRule type="expression" dxfId="193" priority="363">
      <formula>$I67="Control not relevant for this institution"</formula>
    </cfRule>
  </conditionalFormatting>
  <conditionalFormatting sqref="B67:C67">
    <cfRule type="expression" dxfId="192" priority="362">
      <formula>$I67="Control not relevant for this institution"</formula>
    </cfRule>
  </conditionalFormatting>
  <conditionalFormatting sqref="E68">
    <cfRule type="expression" dxfId="191" priority="361">
      <formula>$I68="Control not relevant for this institution"</formula>
    </cfRule>
  </conditionalFormatting>
  <conditionalFormatting sqref="C68">
    <cfRule type="expression" dxfId="190" priority="360">
      <formula>$I68="Control not relevant for this institution"</formula>
    </cfRule>
  </conditionalFormatting>
  <conditionalFormatting sqref="E69">
    <cfRule type="expression" dxfId="189" priority="359">
      <formula>$I69="Control not relevant for this institution"</formula>
    </cfRule>
  </conditionalFormatting>
  <conditionalFormatting sqref="B69:C69">
    <cfRule type="expression" dxfId="188" priority="358">
      <formula>$I69="Control not relevant for this institution"</formula>
    </cfRule>
  </conditionalFormatting>
  <conditionalFormatting sqref="E70">
    <cfRule type="expression" dxfId="187" priority="357">
      <formula>$I70="Control not relevant for this institution"</formula>
    </cfRule>
  </conditionalFormatting>
  <conditionalFormatting sqref="B70:C70">
    <cfRule type="expression" dxfId="186" priority="356">
      <formula>$I70="Control not relevant for this institution"</formula>
    </cfRule>
  </conditionalFormatting>
  <conditionalFormatting sqref="E71">
    <cfRule type="expression" dxfId="185" priority="355">
      <formula>$I71="Control not relevant for this institution"</formula>
    </cfRule>
  </conditionalFormatting>
  <conditionalFormatting sqref="B71:C71">
    <cfRule type="expression" dxfId="184" priority="354">
      <formula>$I71="Control not relevant for this institution"</formula>
    </cfRule>
  </conditionalFormatting>
  <conditionalFormatting sqref="E72">
    <cfRule type="expression" dxfId="183" priority="353">
      <formula>$I72="Control not relevant for this institution"</formula>
    </cfRule>
  </conditionalFormatting>
  <conditionalFormatting sqref="B72:C72">
    <cfRule type="expression" dxfId="182" priority="352">
      <formula>$I72="Control not relevant for this institution"</formula>
    </cfRule>
  </conditionalFormatting>
  <conditionalFormatting sqref="E73">
    <cfRule type="expression" dxfId="181" priority="351">
      <formula>$I73="Control not relevant for this institution"</formula>
    </cfRule>
  </conditionalFormatting>
  <conditionalFormatting sqref="B73:C73">
    <cfRule type="expression" dxfId="180" priority="350">
      <formula>$I73="Control not relevant for this institution"</formula>
    </cfRule>
  </conditionalFormatting>
  <conditionalFormatting sqref="E74">
    <cfRule type="expression" dxfId="179" priority="349">
      <formula>$I74="Control not relevant for this institution"</formula>
    </cfRule>
  </conditionalFormatting>
  <conditionalFormatting sqref="B74:C74">
    <cfRule type="expression" dxfId="178" priority="348">
      <formula>$I74="Control not relevant for this institution"</formula>
    </cfRule>
  </conditionalFormatting>
  <conditionalFormatting sqref="E75">
    <cfRule type="expression" dxfId="177" priority="347">
      <formula>$I75="Control not relevant for this institution"</formula>
    </cfRule>
  </conditionalFormatting>
  <conditionalFormatting sqref="B75:C75">
    <cfRule type="expression" dxfId="176" priority="346">
      <formula>$I75="Control not relevant for this institution"</formula>
    </cfRule>
  </conditionalFormatting>
  <conditionalFormatting sqref="E76">
    <cfRule type="expression" dxfId="175" priority="345">
      <formula>$I76="Control not relevant for this institution"</formula>
    </cfRule>
  </conditionalFormatting>
  <conditionalFormatting sqref="B76:C76">
    <cfRule type="expression" dxfId="174" priority="344">
      <formula>$I76="Control not relevant for this institution"</formula>
    </cfRule>
  </conditionalFormatting>
  <conditionalFormatting sqref="E77">
    <cfRule type="expression" dxfId="173" priority="343">
      <formula>$I77="Control not relevant for this institution"</formula>
    </cfRule>
  </conditionalFormatting>
  <conditionalFormatting sqref="B77:C77">
    <cfRule type="expression" dxfId="172" priority="342">
      <formula>$I77="Control not relevant for this institution"</formula>
    </cfRule>
  </conditionalFormatting>
  <conditionalFormatting sqref="E78">
    <cfRule type="expression" dxfId="171" priority="341">
      <formula>$I78="Control not relevant for this institution"</formula>
    </cfRule>
  </conditionalFormatting>
  <conditionalFormatting sqref="B78:C78">
    <cfRule type="expression" dxfId="170" priority="340">
      <formula>$I78="Control not relevant for this institution"</formula>
    </cfRule>
  </conditionalFormatting>
  <conditionalFormatting sqref="E79">
    <cfRule type="expression" dxfId="169" priority="339">
      <formula>$I79="Control not relevant for this institution"</formula>
    </cfRule>
  </conditionalFormatting>
  <conditionalFormatting sqref="B79:C79">
    <cfRule type="expression" dxfId="168" priority="338">
      <formula>$I79="Control not relevant for this institution"</formula>
    </cfRule>
  </conditionalFormatting>
  <conditionalFormatting sqref="E80">
    <cfRule type="expression" dxfId="167" priority="337">
      <formula>$I80="Control not relevant for this institution"</formula>
    </cfRule>
  </conditionalFormatting>
  <conditionalFormatting sqref="B80:C80">
    <cfRule type="expression" dxfId="166" priority="336">
      <formula>$I80="Control not relevant for this institution"</formula>
    </cfRule>
  </conditionalFormatting>
  <conditionalFormatting sqref="E81">
    <cfRule type="expression" dxfId="165" priority="335">
      <formula>$I81="Control not relevant for this institution"</formula>
    </cfRule>
  </conditionalFormatting>
  <conditionalFormatting sqref="B81:C81">
    <cfRule type="expression" dxfId="164" priority="334">
      <formula>$I81="Control not relevant for this institution"</formula>
    </cfRule>
  </conditionalFormatting>
  <conditionalFormatting sqref="E82">
    <cfRule type="expression" dxfId="163" priority="333">
      <formula>$I82="Control not relevant for this institution"</formula>
    </cfRule>
  </conditionalFormatting>
  <conditionalFormatting sqref="B82:C82">
    <cfRule type="expression" dxfId="162" priority="332">
      <formula>$I82="Control not relevant for this institution"</formula>
    </cfRule>
  </conditionalFormatting>
  <conditionalFormatting sqref="E83">
    <cfRule type="expression" dxfId="161" priority="331">
      <formula>$I83="Control not relevant for this institution"</formula>
    </cfRule>
  </conditionalFormatting>
  <conditionalFormatting sqref="B83:C83">
    <cfRule type="expression" dxfId="160" priority="330">
      <formula>$I83="Control not relevant for this institution"</formula>
    </cfRule>
  </conditionalFormatting>
  <conditionalFormatting sqref="E84">
    <cfRule type="expression" dxfId="159" priority="329">
      <formula>$I84="Control not relevant for this institution"</formula>
    </cfRule>
  </conditionalFormatting>
  <conditionalFormatting sqref="B84:C84">
    <cfRule type="expression" dxfId="158" priority="328">
      <formula>$I84="Control not relevant for this institution"</formula>
    </cfRule>
  </conditionalFormatting>
  <conditionalFormatting sqref="E85">
    <cfRule type="expression" dxfId="157" priority="327">
      <formula>$I85="Control not relevant for this institution"</formula>
    </cfRule>
  </conditionalFormatting>
  <conditionalFormatting sqref="B85:C85">
    <cfRule type="expression" dxfId="156" priority="326">
      <formula>$I85="Control not relevant for this institution"</formula>
    </cfRule>
  </conditionalFormatting>
  <conditionalFormatting sqref="E86">
    <cfRule type="expression" dxfId="155" priority="325">
      <formula>$I86="Control not relevant for this institution"</formula>
    </cfRule>
  </conditionalFormatting>
  <conditionalFormatting sqref="B86:C86">
    <cfRule type="expression" dxfId="154" priority="324">
      <formula>$I86="Control not relevant for this institution"</formula>
    </cfRule>
  </conditionalFormatting>
  <conditionalFormatting sqref="B87:C87">
    <cfRule type="expression" dxfId="153" priority="323">
      <formula>$I87="Control not relevant for this institution"</formula>
    </cfRule>
  </conditionalFormatting>
  <conditionalFormatting sqref="E95">
    <cfRule type="expression" dxfId="152" priority="322">
      <formula>$I95="Control not relevant for this institution"</formula>
    </cfRule>
  </conditionalFormatting>
  <conditionalFormatting sqref="C95:C102">
    <cfRule type="expression" dxfId="151" priority="321">
      <formula>$I95="Control not relevant for this institution"</formula>
    </cfRule>
  </conditionalFormatting>
  <conditionalFormatting sqref="E96">
    <cfRule type="expression" dxfId="150" priority="320">
      <formula>$I96="Control not relevant for this institution"</formula>
    </cfRule>
  </conditionalFormatting>
  <conditionalFormatting sqref="E97">
    <cfRule type="expression" dxfId="149" priority="319">
      <formula>$I97="Control not relevant for this institution"</formula>
    </cfRule>
  </conditionalFormatting>
  <conditionalFormatting sqref="E98">
    <cfRule type="expression" dxfId="148" priority="318">
      <formula>$I98="Control not relevant for this institution"</formula>
    </cfRule>
  </conditionalFormatting>
  <conditionalFormatting sqref="E99">
    <cfRule type="expression" dxfId="147" priority="317">
      <formula>$I99="Control not relevant for this institution"</formula>
    </cfRule>
  </conditionalFormatting>
  <conditionalFormatting sqref="E100">
    <cfRule type="expression" dxfId="146" priority="316">
      <formula>$I100="Control not relevant for this institution"</formula>
    </cfRule>
  </conditionalFormatting>
  <conditionalFormatting sqref="E101">
    <cfRule type="expression" dxfId="145" priority="315">
      <formula>$I101="Control not relevant for this institution"</formula>
    </cfRule>
  </conditionalFormatting>
  <conditionalFormatting sqref="E102">
    <cfRule type="expression" dxfId="144" priority="314">
      <formula>$I102="Control not relevant for this institution"</formula>
    </cfRule>
  </conditionalFormatting>
  <conditionalFormatting sqref="B95:B102">
    <cfRule type="expression" dxfId="143" priority="313">
      <formula>$I95="Control not relevant for this institution"</formula>
    </cfRule>
  </conditionalFormatting>
  <conditionalFormatting sqref="H93">
    <cfRule type="containsBlanks" dxfId="142" priority="305" stopIfTrue="1">
      <formula>LEN(TRIM(H93))=0</formula>
    </cfRule>
  </conditionalFormatting>
  <conditionalFormatting sqref="H94">
    <cfRule type="containsBlanks" dxfId="141" priority="304" stopIfTrue="1">
      <formula>LEN(TRIM(H94))=0</formula>
    </cfRule>
  </conditionalFormatting>
  <conditionalFormatting sqref="B68">
    <cfRule type="expression" dxfId="140" priority="292">
      <formula>$I68="Control not relevant for this institution"</formula>
    </cfRule>
  </conditionalFormatting>
  <conditionalFormatting sqref="L18 N18">
    <cfRule type="expression" dxfId="139" priority="102">
      <formula>$S18="Control not relevant for this institution"</formula>
    </cfRule>
  </conditionalFormatting>
  <conditionalFormatting sqref="L19 N19">
    <cfRule type="expression" dxfId="138" priority="101">
      <formula>$S19="Control not relevant for this institution"</formula>
    </cfRule>
  </conditionalFormatting>
  <conditionalFormatting sqref="L20 N20">
    <cfRule type="expression" dxfId="137" priority="100">
      <formula>$S20="Control not relevant for this institution"</formula>
    </cfRule>
  </conditionalFormatting>
  <conditionalFormatting sqref="L25 N25">
    <cfRule type="expression" dxfId="136" priority="99">
      <formula>$S25="Control not relevant for this institution"</formula>
    </cfRule>
  </conditionalFormatting>
  <conditionalFormatting sqref="L26 N26">
    <cfRule type="expression" dxfId="135" priority="98">
      <formula>$S26="Control not relevant for this institution"</formula>
    </cfRule>
  </conditionalFormatting>
  <conditionalFormatting sqref="L27 N27">
    <cfRule type="expression" dxfId="134" priority="97">
      <formula>$S27="Control not relevant for this institution"</formula>
    </cfRule>
  </conditionalFormatting>
  <conditionalFormatting sqref="L28 N28">
    <cfRule type="expression" dxfId="133" priority="96">
      <formula>$S28="Control not relevant for this institution"</formula>
    </cfRule>
  </conditionalFormatting>
  <conditionalFormatting sqref="L29 N29">
    <cfRule type="expression" dxfId="132" priority="95">
      <formula>$S29="Control not relevant for this institution"</formula>
    </cfRule>
  </conditionalFormatting>
  <conditionalFormatting sqref="L30 N30">
    <cfRule type="expression" dxfId="131" priority="94">
      <formula>$S30="Control not relevant for this institution"</formula>
    </cfRule>
  </conditionalFormatting>
  <conditionalFormatting sqref="L31 N31">
    <cfRule type="expression" dxfId="130" priority="93">
      <formula>$S31="Control not relevant for this institution"</formula>
    </cfRule>
  </conditionalFormatting>
  <conditionalFormatting sqref="L32 N32">
    <cfRule type="expression" dxfId="129" priority="92">
      <formula>$S32="Control not relevant for this institution"</formula>
    </cfRule>
  </conditionalFormatting>
  <conditionalFormatting sqref="L33 N33">
    <cfRule type="expression" dxfId="128" priority="91">
      <formula>$S33="Control not relevant for this institution"</formula>
    </cfRule>
  </conditionalFormatting>
  <conditionalFormatting sqref="L34 N34">
    <cfRule type="expression" dxfId="127" priority="90">
      <formula>$S34="Control not relevant for this institution"</formula>
    </cfRule>
  </conditionalFormatting>
  <conditionalFormatting sqref="L35 N35">
    <cfRule type="expression" dxfId="126" priority="89">
      <formula>$S35="Control not relevant for this institution"</formula>
    </cfRule>
  </conditionalFormatting>
  <conditionalFormatting sqref="L36 N36">
    <cfRule type="expression" dxfId="125" priority="88">
      <formula>$S36="Control not relevant for this institution"</formula>
    </cfRule>
  </conditionalFormatting>
  <conditionalFormatting sqref="L39 N39">
    <cfRule type="expression" dxfId="124" priority="87">
      <formula>$S39="Control not relevant for this institution"</formula>
    </cfRule>
  </conditionalFormatting>
  <conditionalFormatting sqref="L40 N40">
    <cfRule type="expression" dxfId="123" priority="86">
      <formula>$S40="Control not relevant for this institution"</formula>
    </cfRule>
  </conditionalFormatting>
  <conditionalFormatting sqref="L41 N41">
    <cfRule type="expression" dxfId="122" priority="85">
      <formula>$S41="Control not relevant for this institution"</formula>
    </cfRule>
  </conditionalFormatting>
  <conditionalFormatting sqref="L43 N43">
    <cfRule type="expression" dxfId="121" priority="84">
      <formula>$S43="Control not relevant for this institution"</formula>
    </cfRule>
  </conditionalFormatting>
  <conditionalFormatting sqref="L44 N44">
    <cfRule type="expression" dxfId="120" priority="83">
      <formula>$S44="Control not relevant for this institution"</formula>
    </cfRule>
  </conditionalFormatting>
  <conditionalFormatting sqref="L45 N45">
    <cfRule type="expression" dxfId="119" priority="82">
      <formula>$S45="Control not relevant for this institution"</formula>
    </cfRule>
  </conditionalFormatting>
  <conditionalFormatting sqref="L46 N46">
    <cfRule type="expression" dxfId="118" priority="81">
      <formula>$S46="Control not relevant for this institution"</formula>
    </cfRule>
  </conditionalFormatting>
  <conditionalFormatting sqref="L47 N47">
    <cfRule type="expression" dxfId="117" priority="80">
      <formula>$S47="Control not relevant for this institution"</formula>
    </cfRule>
  </conditionalFormatting>
  <conditionalFormatting sqref="L48 N48">
    <cfRule type="expression" dxfId="116" priority="79">
      <formula>$S48="Control not relevant for this institution"</formula>
    </cfRule>
  </conditionalFormatting>
  <conditionalFormatting sqref="L49 N49">
    <cfRule type="expression" dxfId="115" priority="78">
      <formula>$S49="Control not relevant for this institution"</formula>
    </cfRule>
  </conditionalFormatting>
  <conditionalFormatting sqref="L50 N50">
    <cfRule type="expression" dxfId="114" priority="77">
      <formula>$S50="Control not relevant for this institution"</formula>
    </cfRule>
  </conditionalFormatting>
  <conditionalFormatting sqref="L51 N51">
    <cfRule type="expression" dxfId="113" priority="76">
      <formula>$S51="Control not relevant for this institution"</formula>
    </cfRule>
  </conditionalFormatting>
  <conditionalFormatting sqref="L52 N52">
    <cfRule type="expression" dxfId="112" priority="75">
      <formula>$S52="Control not relevant for this institution"</formula>
    </cfRule>
  </conditionalFormatting>
  <conditionalFormatting sqref="L53 N53">
    <cfRule type="expression" dxfId="111" priority="74">
      <formula>$S53="Control not relevant for this institution"</formula>
    </cfRule>
  </conditionalFormatting>
  <conditionalFormatting sqref="L54 N54">
    <cfRule type="expression" dxfId="110" priority="73">
      <formula>$S54="Control not relevant for this institution"</formula>
    </cfRule>
  </conditionalFormatting>
  <conditionalFormatting sqref="L55 N55">
    <cfRule type="expression" dxfId="109" priority="72">
      <formula>$S55="Control not relevant for this institution"</formula>
    </cfRule>
  </conditionalFormatting>
  <conditionalFormatting sqref="L56 N56">
    <cfRule type="expression" dxfId="108" priority="71">
      <formula>$S56="Control not relevant for this institution"</formula>
    </cfRule>
  </conditionalFormatting>
  <conditionalFormatting sqref="L57 N57">
    <cfRule type="expression" dxfId="107" priority="70">
      <formula>$S57="Control not relevant for this institution"</formula>
    </cfRule>
  </conditionalFormatting>
  <conditionalFormatting sqref="L58 N58">
    <cfRule type="expression" dxfId="106" priority="69">
      <formula>$S58="Control not relevant for this institution"</formula>
    </cfRule>
  </conditionalFormatting>
  <conditionalFormatting sqref="L59 N59">
    <cfRule type="expression" dxfId="105" priority="68">
      <formula>$S59="Control not relevant for this institution"</formula>
    </cfRule>
  </conditionalFormatting>
  <conditionalFormatting sqref="L60 N60">
    <cfRule type="expression" dxfId="104" priority="67">
      <formula>$S60="Control not relevant for this institution"</formula>
    </cfRule>
  </conditionalFormatting>
  <conditionalFormatting sqref="L61 N61">
    <cfRule type="expression" dxfId="103" priority="66">
      <formula>$S61="Control not relevant for this institution"</formula>
    </cfRule>
  </conditionalFormatting>
  <conditionalFormatting sqref="L62 N62">
    <cfRule type="expression" dxfId="102" priority="65">
      <formula>$S62="Control not relevant for this institution"</formula>
    </cfRule>
  </conditionalFormatting>
  <conditionalFormatting sqref="L63 N63">
    <cfRule type="expression" dxfId="101" priority="64">
      <formula>$S63="Control not relevant for this institution"</formula>
    </cfRule>
  </conditionalFormatting>
  <conditionalFormatting sqref="L64 N64">
    <cfRule type="expression" dxfId="100" priority="63">
      <formula>$S64="Control not relevant for this institution"</formula>
    </cfRule>
  </conditionalFormatting>
  <conditionalFormatting sqref="L65 N65">
    <cfRule type="expression" dxfId="99" priority="62">
      <formula>$S65="Control not relevant for this institution"</formula>
    </cfRule>
  </conditionalFormatting>
  <conditionalFormatting sqref="L66 N66">
    <cfRule type="expression" dxfId="98" priority="61">
      <formula>$S66="Control not relevant for this institution"</formula>
    </cfRule>
  </conditionalFormatting>
  <conditionalFormatting sqref="L67 N67">
    <cfRule type="expression" dxfId="97" priority="60">
      <formula>$S67="Control not relevant for this institution"</formula>
    </cfRule>
  </conditionalFormatting>
  <conditionalFormatting sqref="L68 N68">
    <cfRule type="expression" dxfId="96" priority="59">
      <formula>$S68="Control not relevant for this institution"</formula>
    </cfRule>
  </conditionalFormatting>
  <conditionalFormatting sqref="L69 N69">
    <cfRule type="expression" dxfId="95" priority="58">
      <formula>$S69="Control not relevant for this institution"</formula>
    </cfRule>
  </conditionalFormatting>
  <conditionalFormatting sqref="L70 N70">
    <cfRule type="expression" dxfId="94" priority="57">
      <formula>$S70="Control not relevant for this institution"</formula>
    </cfRule>
  </conditionalFormatting>
  <conditionalFormatting sqref="L73 N73">
    <cfRule type="expression" dxfId="93" priority="56">
      <formula>$S73="Control not relevant for this institution"</formula>
    </cfRule>
  </conditionalFormatting>
  <conditionalFormatting sqref="O18">
    <cfRule type="expression" dxfId="92" priority="55">
      <formula>$S18="Control not relevant for this institution"</formula>
    </cfRule>
  </conditionalFormatting>
  <conditionalFormatting sqref="O19">
    <cfRule type="expression" dxfId="91" priority="54">
      <formula>$S19="Control not relevant for this institution"</formula>
    </cfRule>
  </conditionalFormatting>
  <conditionalFormatting sqref="O20">
    <cfRule type="expression" dxfId="90" priority="53">
      <formula>$S20="Control not relevant for this institution"</formula>
    </cfRule>
  </conditionalFormatting>
  <conditionalFormatting sqref="O25">
    <cfRule type="expression" dxfId="89" priority="52">
      <formula>$S25="Control not relevant for this institution"</formula>
    </cfRule>
  </conditionalFormatting>
  <conditionalFormatting sqref="O26">
    <cfRule type="expression" dxfId="88" priority="51">
      <formula>$S26="Control not relevant for this institution"</formula>
    </cfRule>
  </conditionalFormatting>
  <conditionalFormatting sqref="O27">
    <cfRule type="expression" dxfId="87" priority="50">
      <formula>$S27="Control not relevant for this institution"</formula>
    </cfRule>
  </conditionalFormatting>
  <conditionalFormatting sqref="O28">
    <cfRule type="expression" dxfId="86" priority="49">
      <formula>$S28="Control not relevant for this institution"</formula>
    </cfRule>
  </conditionalFormatting>
  <conditionalFormatting sqref="O29">
    <cfRule type="expression" dxfId="85" priority="48">
      <formula>$S29="Control not relevant for this institution"</formula>
    </cfRule>
  </conditionalFormatting>
  <conditionalFormatting sqref="O30">
    <cfRule type="expression" dxfId="84" priority="47">
      <formula>$S30="Control not relevant for this institution"</formula>
    </cfRule>
  </conditionalFormatting>
  <conditionalFormatting sqref="O31">
    <cfRule type="expression" dxfId="83" priority="46">
      <formula>$S31="Control not relevant for this institution"</formula>
    </cfRule>
  </conditionalFormatting>
  <conditionalFormatting sqref="O32">
    <cfRule type="expression" dxfId="82" priority="45">
      <formula>$S32="Control not relevant for this institution"</formula>
    </cfRule>
  </conditionalFormatting>
  <conditionalFormatting sqref="O33">
    <cfRule type="expression" dxfId="81" priority="44">
      <formula>$S33="Control not relevant for this institution"</formula>
    </cfRule>
  </conditionalFormatting>
  <conditionalFormatting sqref="O34">
    <cfRule type="expression" dxfId="80" priority="43">
      <formula>$S34="Control not relevant for this institution"</formula>
    </cfRule>
  </conditionalFormatting>
  <conditionalFormatting sqref="O35">
    <cfRule type="expression" dxfId="79" priority="42">
      <formula>$S35="Control not relevant for this institution"</formula>
    </cfRule>
  </conditionalFormatting>
  <conditionalFormatting sqref="O36">
    <cfRule type="expression" dxfId="78" priority="41">
      <formula>$S36="Control not relevant for this institution"</formula>
    </cfRule>
  </conditionalFormatting>
  <conditionalFormatting sqref="O39">
    <cfRule type="expression" dxfId="77" priority="40">
      <formula>$S39="Control not relevant for this institution"</formula>
    </cfRule>
  </conditionalFormatting>
  <conditionalFormatting sqref="O40">
    <cfRule type="expression" dxfId="76" priority="39">
      <formula>$S40="Control not relevant for this institution"</formula>
    </cfRule>
  </conditionalFormatting>
  <conditionalFormatting sqref="O41:R41">
    <cfRule type="expression" dxfId="75" priority="38">
      <formula>$S41="Control not relevant for this institution"</formula>
    </cfRule>
  </conditionalFormatting>
  <conditionalFormatting sqref="O43">
    <cfRule type="expression" dxfId="74" priority="37">
      <formula>$S43="Control not relevant for this institution"</formula>
    </cfRule>
  </conditionalFormatting>
  <conditionalFormatting sqref="O44">
    <cfRule type="expression" dxfId="73" priority="36">
      <formula>$S44="Control not relevant for this institution"</formula>
    </cfRule>
  </conditionalFormatting>
  <conditionalFormatting sqref="O45">
    <cfRule type="expression" dxfId="72" priority="35">
      <formula>$S45="Control not relevant for this institution"</formula>
    </cfRule>
  </conditionalFormatting>
  <conditionalFormatting sqref="O46">
    <cfRule type="expression" dxfId="71" priority="34">
      <formula>$S46="Control not relevant for this institution"</formula>
    </cfRule>
  </conditionalFormatting>
  <conditionalFormatting sqref="O47">
    <cfRule type="expression" dxfId="70" priority="33">
      <formula>$S47="Control not relevant for this institution"</formula>
    </cfRule>
  </conditionalFormatting>
  <conditionalFormatting sqref="O48">
    <cfRule type="expression" dxfId="69" priority="32">
      <formula>$S48="Control not relevant for this institution"</formula>
    </cfRule>
  </conditionalFormatting>
  <conditionalFormatting sqref="O49">
    <cfRule type="expression" dxfId="68" priority="31">
      <formula>$S49="Control not relevant for this institution"</formula>
    </cfRule>
  </conditionalFormatting>
  <conditionalFormatting sqref="O50">
    <cfRule type="expression" dxfId="67" priority="30">
      <formula>$S50="Control not relevant for this institution"</formula>
    </cfRule>
  </conditionalFormatting>
  <conditionalFormatting sqref="O51">
    <cfRule type="expression" dxfId="66" priority="29">
      <formula>$S51="Control not relevant for this institution"</formula>
    </cfRule>
  </conditionalFormatting>
  <conditionalFormatting sqref="O52">
    <cfRule type="expression" dxfId="65" priority="28">
      <formula>$S52="Control not relevant for this institution"</formula>
    </cfRule>
  </conditionalFormatting>
  <conditionalFormatting sqref="O53">
    <cfRule type="expression" dxfId="64" priority="27">
      <formula>$S53="Control not relevant for this institution"</formula>
    </cfRule>
  </conditionalFormatting>
  <conditionalFormatting sqref="O54">
    <cfRule type="expression" dxfId="63" priority="26">
      <formula>$S54="Control not relevant for this institution"</formula>
    </cfRule>
  </conditionalFormatting>
  <conditionalFormatting sqref="O55">
    <cfRule type="expression" dxfId="62" priority="25">
      <formula>$S55="Control not relevant for this institution"</formula>
    </cfRule>
  </conditionalFormatting>
  <conditionalFormatting sqref="O56">
    <cfRule type="expression" dxfId="61" priority="24">
      <formula>$S56="Control not relevant for this institution"</formula>
    </cfRule>
  </conditionalFormatting>
  <conditionalFormatting sqref="O57">
    <cfRule type="expression" dxfId="60" priority="23">
      <formula>$S57="Control not relevant for this institution"</formula>
    </cfRule>
  </conditionalFormatting>
  <conditionalFormatting sqref="O58:R58">
    <cfRule type="expression" dxfId="59" priority="22">
      <formula>$S58="Control not relevant for this institution"</formula>
    </cfRule>
  </conditionalFormatting>
  <conditionalFormatting sqref="O59">
    <cfRule type="expression" dxfId="58" priority="21">
      <formula>$S59="Control not relevant for this institution"</formula>
    </cfRule>
  </conditionalFormatting>
  <conditionalFormatting sqref="O60">
    <cfRule type="expression" dxfId="57" priority="20">
      <formula>$S60="Control not relevant for this institution"</formula>
    </cfRule>
  </conditionalFormatting>
  <conditionalFormatting sqref="O61">
    <cfRule type="expression" dxfId="56" priority="19">
      <formula>$S61="Control not relevant for this institution"</formula>
    </cfRule>
  </conditionalFormatting>
  <conditionalFormatting sqref="O62">
    <cfRule type="expression" dxfId="55" priority="18">
      <formula>$S62="Control not relevant for this institution"</formula>
    </cfRule>
  </conditionalFormatting>
  <conditionalFormatting sqref="O63">
    <cfRule type="expression" dxfId="54" priority="17">
      <formula>$S63="Control not relevant for this institution"</formula>
    </cfRule>
  </conditionalFormatting>
  <conditionalFormatting sqref="O64">
    <cfRule type="expression" dxfId="53" priority="16">
      <formula>$S64="Control not relevant for this institution"</formula>
    </cfRule>
  </conditionalFormatting>
  <conditionalFormatting sqref="O65">
    <cfRule type="expression" dxfId="52" priority="15">
      <formula>$S65="Control not relevant for this institution"</formula>
    </cfRule>
  </conditionalFormatting>
  <conditionalFormatting sqref="O66">
    <cfRule type="expression" dxfId="51" priority="14">
      <formula>$S66="Control not relevant for this institution"</formula>
    </cfRule>
  </conditionalFormatting>
  <conditionalFormatting sqref="O67">
    <cfRule type="expression" dxfId="50" priority="13">
      <formula>$S67="Control not relevant for this institution"</formula>
    </cfRule>
  </conditionalFormatting>
  <conditionalFormatting sqref="O68">
    <cfRule type="expression" dxfId="49" priority="12">
      <formula>$S68="Control not relevant for this institution"</formula>
    </cfRule>
  </conditionalFormatting>
  <conditionalFormatting sqref="O69">
    <cfRule type="expression" dxfId="48" priority="11">
      <formula>$S69="Control not relevant for this institution"</formula>
    </cfRule>
  </conditionalFormatting>
  <conditionalFormatting sqref="O70">
    <cfRule type="expression" dxfId="47" priority="10">
      <formula>$S70="Control not relevant for this institution"</formula>
    </cfRule>
  </conditionalFormatting>
  <conditionalFormatting sqref="O73">
    <cfRule type="expression" dxfId="46" priority="9">
      <formula>$S73="Control not relevant for this institution"</formula>
    </cfRule>
  </conditionalFormatting>
  <conditionalFormatting sqref="L76 N76">
    <cfRule type="expression" dxfId="45" priority="8">
      <formula>$S76="Control not relevant for this institution"</formula>
    </cfRule>
  </conditionalFormatting>
  <conditionalFormatting sqref="O76">
    <cfRule type="expression" dxfId="44" priority="7">
      <formula>$S76="Control not relevant for this institution"</formula>
    </cfRule>
  </conditionalFormatting>
  <conditionalFormatting sqref="O77">
    <cfRule type="expression" dxfId="43" priority="5">
      <formula>$S77="Control not relevant for this institution"</formula>
    </cfRule>
  </conditionalFormatting>
  <conditionalFormatting sqref="N78:N80">
    <cfRule type="expression" dxfId="42" priority="3">
      <formula>$S78="Control not relevant for this institution"</formula>
    </cfRule>
  </conditionalFormatting>
  <conditionalFormatting sqref="H40:I40">
    <cfRule type="containsBlanks" dxfId="41" priority="118" stopIfTrue="1">
      <formula>LEN(TRIM(H40))=0</formula>
    </cfRule>
  </conditionalFormatting>
  <conditionalFormatting sqref="S14">
    <cfRule type="containsBlanks" dxfId="40" priority="117" stopIfTrue="1">
      <formula>LEN(TRIM(S14))=0</formula>
    </cfRule>
  </conditionalFormatting>
  <conditionalFormatting sqref="S15">
    <cfRule type="containsBlanks" dxfId="39" priority="116" stopIfTrue="1">
      <formula>LEN(TRIM(S15))=0</formula>
    </cfRule>
  </conditionalFormatting>
  <conditionalFormatting sqref="S16">
    <cfRule type="containsBlanks" dxfId="38" priority="115" stopIfTrue="1">
      <formula>LEN(TRIM(S16))=0</formula>
    </cfRule>
  </conditionalFormatting>
  <conditionalFormatting sqref="S21">
    <cfRule type="containsBlanks" dxfId="37" priority="114" stopIfTrue="1">
      <formula>LEN(TRIM(S21))=0</formula>
    </cfRule>
  </conditionalFormatting>
  <conditionalFormatting sqref="S22">
    <cfRule type="containsBlanks" dxfId="36" priority="113" stopIfTrue="1">
      <formula>LEN(TRIM(S22))=0</formula>
    </cfRule>
  </conditionalFormatting>
  <conditionalFormatting sqref="S23">
    <cfRule type="containsBlanks" dxfId="35" priority="112" stopIfTrue="1">
      <formula>LEN(TRIM(S23))=0</formula>
    </cfRule>
  </conditionalFormatting>
  <conditionalFormatting sqref="S24">
    <cfRule type="containsBlanks" dxfId="34" priority="111" stopIfTrue="1">
      <formula>LEN(TRIM(S24))=0</formula>
    </cfRule>
  </conditionalFormatting>
  <conditionalFormatting sqref="S37">
    <cfRule type="containsBlanks" dxfId="33" priority="110" stopIfTrue="1">
      <formula>LEN(TRIM(S37))=0</formula>
    </cfRule>
  </conditionalFormatting>
  <conditionalFormatting sqref="S38">
    <cfRule type="containsBlanks" dxfId="32" priority="109" stopIfTrue="1">
      <formula>LEN(TRIM(S38))=0</formula>
    </cfRule>
  </conditionalFormatting>
  <conditionalFormatting sqref="S42">
    <cfRule type="containsBlanks" dxfId="31" priority="108" stopIfTrue="1">
      <formula>LEN(TRIM(S42))=0</formula>
    </cfRule>
  </conditionalFormatting>
  <conditionalFormatting sqref="S71">
    <cfRule type="containsBlanks" dxfId="30" priority="107" stopIfTrue="1">
      <formula>LEN(TRIM(S71))=0</formula>
    </cfRule>
  </conditionalFormatting>
  <conditionalFormatting sqref="S72">
    <cfRule type="containsBlanks" dxfId="29" priority="106" stopIfTrue="1">
      <formula>LEN(TRIM(S72))=0</formula>
    </cfRule>
  </conditionalFormatting>
  <conditionalFormatting sqref="S74">
    <cfRule type="containsBlanks" dxfId="28" priority="105" stopIfTrue="1">
      <formula>LEN(TRIM(S74))=0</formula>
    </cfRule>
  </conditionalFormatting>
  <conditionalFormatting sqref="S75">
    <cfRule type="containsBlanks" dxfId="27" priority="104" stopIfTrue="1">
      <formula>LEN(TRIM(S75))=0</formula>
    </cfRule>
  </conditionalFormatting>
  <conditionalFormatting sqref="L17 N17:R17">
    <cfRule type="expression" dxfId="26" priority="103">
      <formula>$S17="Control not relevant for this institution"</formula>
    </cfRule>
  </conditionalFormatting>
  <conditionalFormatting sqref="N77">
    <cfRule type="expression" dxfId="25" priority="6">
      <formula>$S77="Control not relevant for this institution"</formula>
    </cfRule>
  </conditionalFormatting>
  <conditionalFormatting sqref="L77">
    <cfRule type="expression" dxfId="24" priority="4">
      <formula>$S77="Control not relevant for this institution"</formula>
    </cfRule>
  </conditionalFormatting>
  <conditionalFormatting sqref="O78:O80">
    <cfRule type="expression" dxfId="23" priority="2">
      <formula>$S78="Control not relevant for this institution"</formula>
    </cfRule>
  </conditionalFormatting>
  <conditionalFormatting sqref="L78:L80">
    <cfRule type="expression" dxfId="22" priority="1">
      <formula>$S78="Control not relevant for this institution"</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Header>&amp;L&amp;"Times New Roman,Regular"&amp;12&amp;K000000 </oddHeader>
    <oddFooter>&amp;R&amp;P/&amp;N&amp;LIndividual</oddFooter>
    <evenHeader>&amp;L&amp;"Times New Roman,Regular"&amp;12&amp;K000000 </evenHeader>
    <firstHeader>&amp;L&amp;"Times New Roman,Regular"&amp;12&amp;K000000 </firstHeader>
  </headerFooter>
  <rowBreaks count="1" manualBreakCount="1">
    <brk id="41"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pageSetUpPr autoPageBreaks="0"/>
  </sheetPr>
  <dimension ref="A1:U888"/>
  <sheetViews>
    <sheetView zoomScale="70" zoomScaleNormal="70" workbookViewId="0">
      <pane ySplit="23" topLeftCell="A860" activePane="bottomLeft" state="frozen"/>
      <selection pane="bottomLeft"/>
    </sheetView>
  </sheetViews>
  <sheetFormatPr defaultColWidth="9.140625" defaultRowHeight="12.75" x14ac:dyDescent="0.2"/>
  <cols>
    <col min="1" max="1" width="13.5703125" style="446" bestFit="1" customWidth="1"/>
    <col min="2" max="2" width="24.5703125" style="446" bestFit="1" customWidth="1"/>
    <col min="3" max="3" width="21.85546875" style="446" customWidth="1"/>
    <col min="4" max="4" width="20.5703125" style="452" customWidth="1"/>
    <col min="5" max="7" width="47.85546875" style="452" customWidth="1"/>
    <col min="8" max="8" width="49.85546875" style="452" customWidth="1"/>
    <col min="9" max="9" width="46.85546875" style="452" customWidth="1"/>
    <col min="10" max="15" width="50.85546875" style="452" customWidth="1"/>
    <col min="16" max="16" width="50.85546875" style="462" customWidth="1"/>
    <col min="17" max="17" width="58.85546875" style="462" customWidth="1"/>
    <col min="18" max="19" width="48.5703125" style="447" customWidth="1"/>
    <col min="20" max="20" width="19.140625" style="446" customWidth="1"/>
    <col min="21" max="21" width="10.140625" style="554" customWidth="1"/>
    <col min="22" max="22" width="9.140625" style="446" customWidth="1"/>
    <col min="23" max="16384" width="9.140625" style="446"/>
  </cols>
  <sheetData>
    <row r="1" spans="2:21" s="371" customFormat="1" x14ac:dyDescent="0.2">
      <c r="B1" s="367"/>
      <c r="C1" s="367"/>
      <c r="D1" s="367"/>
      <c r="E1" s="367"/>
      <c r="F1" s="367"/>
      <c r="G1" s="367"/>
      <c r="H1" s="367"/>
      <c r="I1" s="367"/>
      <c r="J1" s="367"/>
      <c r="K1" s="367"/>
      <c r="L1" s="367"/>
      <c r="M1" s="367"/>
      <c r="N1" s="367"/>
      <c r="O1" s="367"/>
      <c r="P1" s="420"/>
      <c r="Q1" s="418"/>
      <c r="R1" s="418"/>
      <c r="S1" s="418"/>
      <c r="U1" s="463"/>
    </row>
    <row r="2" spans="2:21" s="371" customFormat="1" x14ac:dyDescent="0.2">
      <c r="B2" s="368"/>
      <c r="C2" s="369"/>
      <c r="D2" s="369"/>
      <c r="E2" s="370"/>
      <c r="F2" s="370"/>
      <c r="G2" s="370"/>
      <c r="H2" s="370"/>
      <c r="I2" s="370"/>
      <c r="J2" s="370"/>
      <c r="K2" s="370"/>
      <c r="L2" s="370"/>
      <c r="M2" s="370"/>
      <c r="N2" s="370"/>
      <c r="O2" s="370"/>
      <c r="P2" s="461"/>
      <c r="Q2" s="419"/>
      <c r="R2" s="419"/>
      <c r="S2" s="419"/>
      <c r="U2" s="463"/>
    </row>
    <row r="3" spans="2:21" s="371" customFormat="1" x14ac:dyDescent="0.2">
      <c r="B3" s="370"/>
      <c r="C3" s="370"/>
      <c r="D3" s="370"/>
      <c r="E3" s="370"/>
      <c r="F3" s="370"/>
      <c r="G3" s="370"/>
      <c r="H3" s="370"/>
      <c r="I3" s="370"/>
      <c r="J3" s="370"/>
      <c r="K3" s="370"/>
      <c r="L3" s="370"/>
      <c r="M3" s="370"/>
      <c r="N3" s="370"/>
      <c r="O3" s="370"/>
      <c r="P3" s="461"/>
      <c r="Q3" s="370"/>
      <c r="R3" s="370"/>
      <c r="S3" s="370"/>
      <c r="U3" s="463"/>
    </row>
    <row r="4" spans="2:21" s="371" customFormat="1" ht="45" x14ac:dyDescent="0.6">
      <c r="B4" s="370"/>
      <c r="C4" s="370"/>
      <c r="D4" s="458" t="s">
        <v>7413</v>
      </c>
      <c r="E4" s="370"/>
      <c r="F4" s="370"/>
      <c r="G4" s="370"/>
      <c r="H4" s="370"/>
      <c r="I4" s="370"/>
      <c r="J4" s="370"/>
      <c r="K4" s="370"/>
      <c r="L4" s="370"/>
      <c r="M4" s="370"/>
      <c r="N4" s="370"/>
      <c r="O4" s="370"/>
      <c r="P4" s="461"/>
      <c r="Q4" s="419"/>
      <c r="R4" s="419"/>
      <c r="S4" s="419"/>
      <c r="U4" s="463"/>
    </row>
    <row r="5" spans="2:21" s="371" customFormat="1" x14ac:dyDescent="0.2">
      <c r="B5" s="370"/>
      <c r="C5" s="370"/>
      <c r="D5" s="370"/>
      <c r="E5" s="370"/>
      <c r="F5" s="370"/>
      <c r="G5" s="370"/>
      <c r="H5" s="370"/>
      <c r="I5" s="370"/>
      <c r="J5" s="370"/>
      <c r="K5" s="370"/>
      <c r="L5" s="370"/>
      <c r="M5" s="370"/>
      <c r="N5" s="370"/>
      <c r="O5" s="370"/>
      <c r="P5" s="461"/>
      <c r="Q5" s="419"/>
      <c r="R5" s="419"/>
      <c r="S5" s="419"/>
      <c r="U5" s="463"/>
    </row>
    <row r="6" spans="2:21" s="371" customFormat="1" ht="13.5" thickBot="1" x14ac:dyDescent="0.25">
      <c r="E6" s="477"/>
      <c r="F6" s="477"/>
      <c r="G6" s="477"/>
      <c r="H6" s="477"/>
      <c r="I6" s="477"/>
      <c r="J6" s="477"/>
      <c r="K6" s="477"/>
      <c r="L6" s="477"/>
      <c r="M6" s="477"/>
      <c r="N6" s="477"/>
      <c r="O6" s="477"/>
      <c r="P6" s="477"/>
      <c r="Q6" s="477"/>
      <c r="R6" s="477"/>
      <c r="S6" s="477"/>
      <c r="U6" s="463"/>
    </row>
    <row r="7" spans="2:21" s="371" customFormat="1" ht="13.5" thickBot="1" x14ac:dyDescent="0.25">
      <c r="B7" s="367"/>
      <c r="C7" s="367"/>
      <c r="D7" s="367"/>
      <c r="E7" s="367"/>
      <c r="F7" s="367"/>
      <c r="G7" s="367"/>
      <c r="H7" s="480"/>
      <c r="I7" s="481"/>
      <c r="J7" s="367"/>
      <c r="K7" s="367"/>
      <c r="L7" s="367"/>
      <c r="M7" s="367"/>
      <c r="N7" s="367"/>
      <c r="O7" s="367"/>
      <c r="P7" s="367"/>
      <c r="Q7" s="418"/>
      <c r="R7" s="418"/>
      <c r="S7" s="418"/>
    </row>
    <row r="8" spans="2:21" s="371" customFormat="1" ht="13.5" hidden="1" thickBot="1" x14ac:dyDescent="0.25">
      <c r="B8" s="367"/>
      <c r="C8" s="367"/>
      <c r="D8" s="367"/>
      <c r="E8" s="367"/>
      <c r="F8" s="367"/>
      <c r="G8" s="367"/>
      <c r="H8" s="478"/>
      <c r="I8" s="479"/>
      <c r="J8" s="367"/>
      <c r="K8" s="367"/>
      <c r="L8" s="367"/>
      <c r="M8" s="367"/>
      <c r="N8" s="367"/>
      <c r="O8" s="367"/>
      <c r="P8" s="367"/>
      <c r="Q8" s="418"/>
      <c r="R8" s="418"/>
      <c r="S8" s="418"/>
    </row>
    <row r="9" spans="2:21" s="371" customFormat="1" ht="13.5" hidden="1" thickBot="1" x14ac:dyDescent="0.25">
      <c r="E9" s="373"/>
      <c r="F9" s="373"/>
      <c r="G9" s="373"/>
      <c r="H9" s="373"/>
      <c r="I9" s="373"/>
      <c r="J9" s="373"/>
      <c r="K9" s="373"/>
      <c r="L9" s="373"/>
      <c r="M9" s="373"/>
      <c r="N9" s="373"/>
      <c r="O9" s="373"/>
      <c r="P9" s="373"/>
      <c r="Q9" s="373"/>
      <c r="R9" s="373"/>
      <c r="S9" s="373"/>
    </row>
    <row r="10" spans="2:21" s="371" customFormat="1" ht="13.5" hidden="1" thickBot="1" x14ac:dyDescent="0.25">
      <c r="B10" s="371" t="s">
        <v>667</v>
      </c>
      <c r="C10" s="371">
        <v>34</v>
      </c>
      <c r="E10" s="372"/>
      <c r="F10" s="372"/>
      <c r="G10" s="367"/>
      <c r="H10" s="478"/>
      <c r="I10" s="479"/>
      <c r="J10" s="367"/>
      <c r="K10" s="367"/>
      <c r="L10" s="367"/>
      <c r="M10" s="367"/>
      <c r="N10" s="367"/>
      <c r="O10" s="367"/>
      <c r="P10" s="367"/>
      <c r="Q10" s="418"/>
      <c r="R10" s="418"/>
      <c r="S10" s="418"/>
    </row>
    <row r="11" spans="2:21" s="371" customFormat="1" ht="15" hidden="1" customHeight="1" x14ac:dyDescent="0.2">
      <c r="B11" s="371" t="s">
        <v>668</v>
      </c>
      <c r="C11" s="371">
        <v>1</v>
      </c>
      <c r="E11" s="439"/>
      <c r="F11" s="439"/>
      <c r="G11" s="441"/>
      <c r="H11" s="478"/>
      <c r="I11" s="479"/>
      <c r="J11" s="441"/>
      <c r="K11" s="441"/>
      <c r="L11" s="441"/>
      <c r="M11" s="440"/>
      <c r="N11" s="440"/>
      <c r="O11" s="440"/>
      <c r="P11" s="440"/>
      <c r="Q11" s="445"/>
      <c r="R11" s="445"/>
      <c r="S11" s="445"/>
    </row>
    <row r="12" spans="2:21" s="371" customFormat="1" ht="15" hidden="1" customHeight="1" x14ac:dyDescent="0.2">
      <c r="E12" s="439"/>
      <c r="F12" s="439"/>
      <c r="G12" s="439"/>
      <c r="H12" s="478"/>
      <c r="I12" s="479"/>
      <c r="J12" s="439"/>
      <c r="K12" s="439"/>
      <c r="L12" s="439"/>
      <c r="M12" s="439"/>
      <c r="N12" s="439"/>
      <c r="O12" s="439"/>
      <c r="P12" s="439"/>
      <c r="Q12" s="439"/>
      <c r="R12" s="439"/>
      <c r="S12" s="439"/>
    </row>
    <row r="13" spans="2:21" s="371" customFormat="1" ht="15" hidden="1" customHeight="1" x14ac:dyDescent="0.2">
      <c r="B13" s="371" t="s">
        <v>669</v>
      </c>
      <c r="C13" s="371">
        <v>822</v>
      </c>
      <c r="E13" s="439"/>
      <c r="F13" s="439"/>
      <c r="G13" s="439"/>
      <c r="H13" s="478"/>
      <c r="I13" s="479"/>
      <c r="J13" s="439"/>
      <c r="K13" s="439"/>
      <c r="L13" s="439"/>
      <c r="M13" s="439"/>
      <c r="N13" s="439"/>
      <c r="O13" s="439"/>
      <c r="P13" s="439"/>
      <c r="Q13" s="439"/>
      <c r="R13" s="439"/>
      <c r="S13" s="439"/>
    </row>
    <row r="14" spans="2:21" s="371" customFormat="1" ht="15" hidden="1" customHeight="1" x14ac:dyDescent="0.2">
      <c r="E14" s="439"/>
      <c r="F14" s="439"/>
      <c r="G14" s="439"/>
      <c r="H14" s="478"/>
      <c r="I14" s="479"/>
      <c r="J14" s="439"/>
      <c r="K14" s="439"/>
      <c r="L14" s="439"/>
      <c r="M14" s="439"/>
      <c r="N14" s="439"/>
      <c r="O14" s="439"/>
      <c r="P14" s="439"/>
      <c r="Q14" s="439"/>
      <c r="R14" s="439"/>
      <c r="S14" s="439"/>
    </row>
    <row r="15" spans="2:21" s="371" customFormat="1" ht="15" hidden="1" customHeight="1" x14ac:dyDescent="0.2">
      <c r="B15" s="474" t="s">
        <v>670</v>
      </c>
      <c r="C15" s="473" t="s">
        <v>671</v>
      </c>
      <c r="E15" s="439"/>
      <c r="F15" s="439"/>
      <c r="G15" s="439"/>
      <c r="H15" s="478"/>
      <c r="I15" s="479"/>
      <c r="J15" s="439"/>
      <c r="K15" s="439"/>
      <c r="L15" s="439"/>
      <c r="M15" s="439"/>
      <c r="N15" s="439"/>
      <c r="O15" s="439"/>
      <c r="P15" s="439"/>
      <c r="Q15" s="439"/>
      <c r="R15" s="439"/>
      <c r="S15" s="439"/>
    </row>
    <row r="16" spans="2:21" s="371" customFormat="1" ht="15" hidden="1" customHeight="1" x14ac:dyDescent="0.2">
      <c r="B16" s="474" t="s">
        <v>672</v>
      </c>
      <c r="C16" s="473" t="s">
        <v>673</v>
      </c>
      <c r="E16" s="439"/>
      <c r="F16" s="439"/>
      <c r="G16" s="439"/>
      <c r="H16" s="478"/>
      <c r="I16" s="479"/>
      <c r="J16" s="439"/>
      <c r="K16" s="439"/>
      <c r="L16" s="439"/>
      <c r="M16" s="439"/>
      <c r="N16" s="439"/>
      <c r="O16" s="439"/>
      <c r="P16" s="439"/>
      <c r="Q16" s="439"/>
      <c r="R16" s="439"/>
      <c r="S16" s="439"/>
    </row>
    <row r="17" spans="1:21" s="371" customFormat="1" ht="15" hidden="1" customHeight="1" x14ac:dyDescent="0.2">
      <c r="B17" s="474" t="s">
        <v>674</v>
      </c>
      <c r="C17" s="473" t="s">
        <v>675</v>
      </c>
      <c r="E17" s="439"/>
      <c r="F17" s="439"/>
      <c r="G17" s="439"/>
      <c r="H17" s="478"/>
      <c r="I17" s="479"/>
      <c r="J17" s="439"/>
      <c r="K17" s="439"/>
      <c r="L17" s="439"/>
      <c r="M17" s="439"/>
      <c r="N17" s="439"/>
      <c r="O17" s="439"/>
      <c r="P17" s="439"/>
      <c r="Q17" s="439"/>
      <c r="R17" s="439"/>
      <c r="S17" s="439"/>
    </row>
    <row r="18" spans="1:21" s="371" customFormat="1" ht="15" hidden="1" customHeight="1" x14ac:dyDescent="0.2">
      <c r="B18" s="474" t="s">
        <v>676</v>
      </c>
      <c r="C18" s="473" t="s">
        <v>677</v>
      </c>
      <c r="E18" s="439"/>
      <c r="F18" s="439"/>
      <c r="G18" s="439"/>
      <c r="H18" s="478"/>
      <c r="I18" s="479"/>
      <c r="J18" s="439"/>
      <c r="K18" s="439"/>
      <c r="L18" s="439"/>
      <c r="M18" s="439"/>
      <c r="N18" s="439"/>
      <c r="O18" s="439"/>
      <c r="P18" s="439"/>
      <c r="Q18" s="439"/>
      <c r="R18" s="439"/>
      <c r="S18" s="439"/>
    </row>
    <row r="19" spans="1:21" s="371" customFormat="1" ht="15" hidden="1" customHeight="1" x14ac:dyDescent="0.2">
      <c r="B19" s="474" t="s">
        <v>678</v>
      </c>
      <c r="C19" s="473" t="s">
        <v>679</v>
      </c>
      <c r="E19" s="439"/>
      <c r="F19" s="439"/>
      <c r="G19" s="439"/>
      <c r="H19" s="478"/>
      <c r="I19" s="479"/>
      <c r="J19" s="439"/>
      <c r="K19" s="439"/>
      <c r="L19" s="439"/>
      <c r="M19" s="439"/>
      <c r="N19" s="439"/>
      <c r="O19" s="439"/>
      <c r="P19" s="439"/>
      <c r="Q19" s="439"/>
      <c r="R19" s="439"/>
      <c r="S19" s="439"/>
    </row>
    <row r="20" spans="1:21" s="371" customFormat="1" ht="13.5" hidden="1" thickBot="1" x14ac:dyDescent="0.25">
      <c r="B20" s="474" t="s">
        <v>680</v>
      </c>
      <c r="C20" s="473" t="s">
        <v>681</v>
      </c>
      <c r="E20" s="439"/>
      <c r="F20" s="439"/>
      <c r="G20" s="439"/>
      <c r="H20" s="478"/>
      <c r="I20" s="479"/>
      <c r="J20" s="439"/>
      <c r="K20" s="439"/>
      <c r="L20" s="439"/>
      <c r="M20" s="439"/>
      <c r="N20" s="439"/>
      <c r="O20" s="439"/>
      <c r="P20" s="439"/>
      <c r="Q20" s="439"/>
      <c r="R20" s="439"/>
      <c r="S20" s="439"/>
    </row>
    <row r="21" spans="1:21" s="371" customFormat="1" ht="13.5" hidden="1" thickBot="1" x14ac:dyDescent="0.25">
      <c r="B21" s="474" t="s">
        <v>682</v>
      </c>
      <c r="C21" s="473" t="s">
        <v>683</v>
      </c>
      <c r="E21" s="446"/>
      <c r="F21" s="446"/>
      <c r="G21" s="446"/>
      <c r="H21" s="446"/>
      <c r="I21" s="446"/>
      <c r="J21" s="446"/>
      <c r="K21" s="446"/>
      <c r="L21" s="446"/>
      <c r="M21" s="446"/>
      <c r="N21" s="446"/>
      <c r="O21" s="446"/>
      <c r="P21" s="446"/>
      <c r="Q21" s="453"/>
      <c r="R21" s="447"/>
      <c r="S21" s="447"/>
    </row>
    <row r="22" spans="1:21" s="416" customFormat="1" ht="13.5" hidden="1" thickBot="1" x14ac:dyDescent="0.25">
      <c r="B22" s="371" t="s">
        <v>8248</v>
      </c>
      <c r="C22" s="371">
        <v>15</v>
      </c>
      <c r="D22" s="371"/>
      <c r="E22" s="460"/>
      <c r="F22" s="460"/>
      <c r="G22" s="460"/>
      <c r="H22" s="460"/>
      <c r="I22" s="460"/>
      <c r="J22" s="460"/>
      <c r="K22" s="460"/>
      <c r="L22" s="460"/>
      <c r="M22" s="460"/>
      <c r="N22" s="460"/>
      <c r="O22" s="460"/>
      <c r="P22" s="460"/>
      <c r="Q22" s="460"/>
      <c r="R22" s="460"/>
      <c r="S22" s="460"/>
    </row>
    <row r="23" spans="1:21" s="459" customFormat="1" ht="131.25" x14ac:dyDescent="0.3">
      <c r="A23" s="417"/>
      <c r="B23" s="374" t="s">
        <v>209</v>
      </c>
      <c r="C23" s="374" t="s">
        <v>17</v>
      </c>
      <c r="D23" s="374" t="s">
        <v>684</v>
      </c>
      <c r="E23" s="549" t="s">
        <v>244</v>
      </c>
      <c r="F23" s="549" t="s">
        <v>337</v>
      </c>
      <c r="G23" s="549" t="s">
        <v>246</v>
      </c>
      <c r="H23" s="549" t="s">
        <v>243</v>
      </c>
      <c r="I23" s="549" t="s">
        <v>247</v>
      </c>
      <c r="J23" s="549" t="s">
        <v>248</v>
      </c>
      <c r="K23" s="549" t="s">
        <v>245</v>
      </c>
      <c r="L23" s="549" t="s">
        <v>249</v>
      </c>
      <c r="M23" s="549" t="s">
        <v>250</v>
      </c>
      <c r="N23" s="586" t="s">
        <v>251</v>
      </c>
      <c r="O23" s="585" t="s">
        <v>252</v>
      </c>
      <c r="P23" s="549" t="s">
        <v>253</v>
      </c>
      <c r="Q23" s="549" t="s">
        <v>7640</v>
      </c>
      <c r="R23" s="549" t="s">
        <v>9309</v>
      </c>
      <c r="S23" s="549" t="s">
        <v>254</v>
      </c>
      <c r="T23" s="548" t="s">
        <v>9327</v>
      </c>
      <c r="U23" s="553" t="s">
        <v>10503</v>
      </c>
    </row>
    <row r="24" spans="1:21" s="371" customFormat="1" x14ac:dyDescent="0.2">
      <c r="A24" s="417"/>
      <c r="B24" s="374"/>
      <c r="C24" s="374"/>
      <c r="D24" s="374"/>
      <c r="E24" s="550" t="s">
        <v>685</v>
      </c>
      <c r="F24" s="550" t="s">
        <v>1083</v>
      </c>
      <c r="G24" s="550" t="s">
        <v>1346</v>
      </c>
      <c r="H24" s="550" t="s">
        <v>2657</v>
      </c>
      <c r="I24" s="550" t="s">
        <v>7392</v>
      </c>
      <c r="J24" s="550" t="s">
        <v>7393</v>
      </c>
      <c r="K24" s="550" t="s">
        <v>5732</v>
      </c>
      <c r="L24" s="550" t="s">
        <v>7394</v>
      </c>
      <c r="M24" s="550" t="s">
        <v>7395</v>
      </c>
      <c r="N24" s="550" t="s">
        <v>7396</v>
      </c>
      <c r="O24" s="550" t="s">
        <v>7397</v>
      </c>
      <c r="P24" s="550" t="s">
        <v>7398</v>
      </c>
      <c r="Q24" s="550" t="s">
        <v>7399</v>
      </c>
      <c r="R24" s="550" t="s">
        <v>7641</v>
      </c>
      <c r="S24" s="550" t="s">
        <v>9320</v>
      </c>
      <c r="T24" s="417"/>
    </row>
    <row r="25" spans="1:21" s="417" customFormat="1" x14ac:dyDescent="0.2">
      <c r="A25" s="371" t="str">
        <f t="shared" ref="A25:A89" si="0">"Tab"&amp;B25&amp;"_Cell_"&amp;+D25</f>
        <v>Tab1_Cell_B4</v>
      </c>
      <c r="B25" s="374" t="s">
        <v>685</v>
      </c>
      <c r="C25" s="374" t="s">
        <v>8091</v>
      </c>
      <c r="D25" s="374" t="s">
        <v>754</v>
      </c>
      <c r="E25" s="560" t="s">
        <v>8093</v>
      </c>
      <c r="F25" s="560" t="s">
        <v>8097</v>
      </c>
      <c r="G25" s="560" t="s">
        <v>8095</v>
      </c>
      <c r="H25" s="560" t="s">
        <v>8092</v>
      </c>
      <c r="I25" s="560" t="s">
        <v>8096</v>
      </c>
      <c r="J25" s="560" t="s">
        <v>8098</v>
      </c>
      <c r="K25" s="560" t="s">
        <v>8094</v>
      </c>
      <c r="L25" s="560" t="s">
        <v>8099</v>
      </c>
      <c r="M25" s="560" t="s">
        <v>8100</v>
      </c>
      <c r="N25" s="560" t="s">
        <v>8343</v>
      </c>
      <c r="O25" s="560" t="s">
        <v>8101</v>
      </c>
      <c r="P25" s="560" t="s">
        <v>8102</v>
      </c>
      <c r="Q25" s="561" t="s">
        <v>7824</v>
      </c>
      <c r="R25" s="560" t="s">
        <v>9637</v>
      </c>
      <c r="S25" s="560" t="s">
        <v>8103</v>
      </c>
      <c r="T25" s="371" t="str">
        <f>A25</f>
        <v>Tab1_Cell_B4</v>
      </c>
    </row>
    <row r="26" spans="1:21" s="371" customFormat="1" ht="38.25" customHeight="1" x14ac:dyDescent="0.2">
      <c r="A26" s="371" t="str">
        <f t="shared" si="0"/>
        <v>Tab1_Cell_B6</v>
      </c>
      <c r="B26" s="374">
        <v>1</v>
      </c>
      <c r="C26" s="504" t="s">
        <v>8104</v>
      </c>
      <c r="D26" s="374" t="s">
        <v>686</v>
      </c>
      <c r="E26" s="560" t="s">
        <v>687</v>
      </c>
      <c r="F26" s="560" t="s">
        <v>688</v>
      </c>
      <c r="G26" s="560" t="s">
        <v>689</v>
      </c>
      <c r="H26" s="560" t="s">
        <v>690</v>
      </c>
      <c r="I26" s="560" t="s">
        <v>691</v>
      </c>
      <c r="J26" s="560" t="s">
        <v>692</v>
      </c>
      <c r="K26" s="560" t="s">
        <v>693</v>
      </c>
      <c r="L26" s="560" t="s">
        <v>8249</v>
      </c>
      <c r="M26" s="560" t="s">
        <v>694</v>
      </c>
      <c r="N26" s="560" t="s">
        <v>695</v>
      </c>
      <c r="O26" s="560" t="s">
        <v>696</v>
      </c>
      <c r="P26" s="560" t="s">
        <v>697</v>
      </c>
      <c r="Q26" s="561" t="s">
        <v>7642</v>
      </c>
      <c r="R26" s="561" t="s">
        <v>9847</v>
      </c>
      <c r="S26" s="561" t="s">
        <v>698</v>
      </c>
      <c r="T26" s="371" t="str">
        <f t="shared" ref="T26:T89" si="1">A26</f>
        <v>Tab1_Cell_B6</v>
      </c>
    </row>
    <row r="27" spans="1:21" s="371" customFormat="1" ht="25.5" customHeight="1" x14ac:dyDescent="0.2">
      <c r="A27" s="371" t="str">
        <f t="shared" si="0"/>
        <v>Tab1_Cell_B18</v>
      </c>
      <c r="B27" s="374">
        <v>1</v>
      </c>
      <c r="C27" s="504" t="s">
        <v>8105</v>
      </c>
      <c r="D27" s="374" t="s">
        <v>699</v>
      </c>
      <c r="E27" s="560" t="s">
        <v>700</v>
      </c>
      <c r="F27" s="560" t="s">
        <v>701</v>
      </c>
      <c r="G27" s="560" t="s">
        <v>702</v>
      </c>
      <c r="H27" s="560" t="s">
        <v>703</v>
      </c>
      <c r="I27" s="560" t="s">
        <v>704</v>
      </c>
      <c r="J27" s="560" t="s">
        <v>705</v>
      </c>
      <c r="K27" s="560" t="s">
        <v>706</v>
      </c>
      <c r="L27" s="560" t="s">
        <v>707</v>
      </c>
      <c r="M27" s="560" t="s">
        <v>708</v>
      </c>
      <c r="N27" s="560" t="s">
        <v>709</v>
      </c>
      <c r="O27" s="560" t="s">
        <v>710</v>
      </c>
      <c r="P27" s="560" t="s">
        <v>711</v>
      </c>
      <c r="Q27" s="561" t="s">
        <v>7643</v>
      </c>
      <c r="R27" s="561" t="s">
        <v>9848</v>
      </c>
      <c r="S27" s="561" t="s">
        <v>712</v>
      </c>
      <c r="T27" s="371" t="str">
        <f t="shared" si="1"/>
        <v>Tab1_Cell_B18</v>
      </c>
    </row>
    <row r="28" spans="1:21" s="371" customFormat="1" ht="38.25" customHeight="1" x14ac:dyDescent="0.2">
      <c r="A28" s="371" t="str">
        <f t="shared" si="0"/>
        <v>Tab1_Cell_B27</v>
      </c>
      <c r="B28" s="374">
        <v>1</v>
      </c>
      <c r="C28" s="504" t="s">
        <v>8106</v>
      </c>
      <c r="D28" s="374" t="s">
        <v>713</v>
      </c>
      <c r="E28" s="560" t="s">
        <v>714</v>
      </c>
      <c r="F28" s="560" t="s">
        <v>715</v>
      </c>
      <c r="G28" s="560" t="s">
        <v>716</v>
      </c>
      <c r="H28" s="560" t="s">
        <v>717</v>
      </c>
      <c r="I28" s="560" t="s">
        <v>718</v>
      </c>
      <c r="J28" s="560" t="s">
        <v>719</v>
      </c>
      <c r="K28" s="560" t="s">
        <v>720</v>
      </c>
      <c r="L28" s="560" t="s">
        <v>721</v>
      </c>
      <c r="M28" s="560" t="s">
        <v>722</v>
      </c>
      <c r="N28" s="560" t="s">
        <v>723</v>
      </c>
      <c r="O28" s="560" t="s">
        <v>724</v>
      </c>
      <c r="P28" s="560" t="s">
        <v>725</v>
      </c>
      <c r="Q28" s="561" t="s">
        <v>7644</v>
      </c>
      <c r="R28" s="561" t="s">
        <v>9381</v>
      </c>
      <c r="S28" s="561" t="s">
        <v>726</v>
      </c>
      <c r="T28" s="371" t="str">
        <f t="shared" si="1"/>
        <v>Tab1_Cell_B27</v>
      </c>
    </row>
    <row r="29" spans="1:21" s="371" customFormat="1" ht="38.25" customHeight="1" x14ac:dyDescent="0.2">
      <c r="A29" s="371" t="str">
        <f t="shared" si="0"/>
        <v>Tab1_Cell_B41</v>
      </c>
      <c r="B29" s="374">
        <v>1</v>
      </c>
      <c r="C29" s="504" t="s">
        <v>8107</v>
      </c>
      <c r="D29" s="374" t="s">
        <v>727</v>
      </c>
      <c r="E29" s="560" t="s">
        <v>728</v>
      </c>
      <c r="F29" s="560" t="s">
        <v>729</v>
      </c>
      <c r="G29" s="560" t="s">
        <v>730</v>
      </c>
      <c r="H29" s="560" t="s">
        <v>731</v>
      </c>
      <c r="I29" s="560" t="s">
        <v>732</v>
      </c>
      <c r="J29" s="560" t="s">
        <v>733</v>
      </c>
      <c r="K29" s="560" t="s">
        <v>734</v>
      </c>
      <c r="L29" s="560" t="s">
        <v>735</v>
      </c>
      <c r="M29" s="560" t="s">
        <v>736</v>
      </c>
      <c r="N29" s="560" t="s">
        <v>737</v>
      </c>
      <c r="O29" s="560" t="s">
        <v>738</v>
      </c>
      <c r="P29" s="560" t="s">
        <v>739</v>
      </c>
      <c r="Q29" s="561" t="s">
        <v>7645</v>
      </c>
      <c r="R29" s="561" t="s">
        <v>9382</v>
      </c>
      <c r="S29" s="561" t="s">
        <v>740</v>
      </c>
      <c r="T29" s="371" t="str">
        <f t="shared" si="1"/>
        <v>Tab1_Cell_B41</v>
      </c>
    </row>
    <row r="30" spans="1:21" s="371" customFormat="1" ht="12.75" customHeight="1" x14ac:dyDescent="0.2">
      <c r="A30" s="371" t="str">
        <f t="shared" si="0"/>
        <v>Tab1_Cell_B47</v>
      </c>
      <c r="B30" s="374">
        <v>1</v>
      </c>
      <c r="C30" s="504" t="s">
        <v>8108</v>
      </c>
      <c r="D30" s="374" t="s">
        <v>741</v>
      </c>
      <c r="E30" s="560" t="s">
        <v>742</v>
      </c>
      <c r="F30" s="560" t="s">
        <v>743</v>
      </c>
      <c r="G30" s="560" t="s">
        <v>744</v>
      </c>
      <c r="H30" s="560" t="s">
        <v>139</v>
      </c>
      <c r="I30" s="560" t="s">
        <v>745</v>
      </c>
      <c r="J30" s="560" t="s">
        <v>746</v>
      </c>
      <c r="K30" s="560" t="s">
        <v>747</v>
      </c>
      <c r="L30" s="560" t="s">
        <v>748</v>
      </c>
      <c r="M30" s="560" t="s">
        <v>749</v>
      </c>
      <c r="N30" s="560" t="s">
        <v>750</v>
      </c>
      <c r="O30" s="560" t="s">
        <v>751</v>
      </c>
      <c r="P30" s="560" t="s">
        <v>752</v>
      </c>
      <c r="Q30" s="560" t="s">
        <v>10205</v>
      </c>
      <c r="R30" s="561" t="s">
        <v>9383</v>
      </c>
      <c r="S30" s="561" t="s">
        <v>753</v>
      </c>
      <c r="T30" s="371" t="str">
        <f t="shared" si="1"/>
        <v>Tab1_Cell_B47</v>
      </c>
    </row>
    <row r="31" spans="1:21" s="371" customFormat="1" x14ac:dyDescent="0.2">
      <c r="A31" s="371" t="str">
        <f t="shared" si="0"/>
        <v>Tab1_Cell_C9</v>
      </c>
      <c r="B31" s="374">
        <v>1</v>
      </c>
      <c r="C31" s="374" t="s">
        <v>7</v>
      </c>
      <c r="D31" s="374" t="s">
        <v>755</v>
      </c>
      <c r="E31" s="560" t="s">
        <v>756</v>
      </c>
      <c r="F31" s="560" t="s">
        <v>757</v>
      </c>
      <c r="G31" s="560" t="s">
        <v>758</v>
      </c>
      <c r="H31" s="560" t="s">
        <v>759</v>
      </c>
      <c r="I31" s="560" t="s">
        <v>760</v>
      </c>
      <c r="J31" s="560" t="s">
        <v>761</v>
      </c>
      <c r="K31" s="560" t="s">
        <v>762</v>
      </c>
      <c r="L31" s="560" t="s">
        <v>763</v>
      </c>
      <c r="M31" s="560" t="s">
        <v>764</v>
      </c>
      <c r="N31" s="560" t="s">
        <v>765</v>
      </c>
      <c r="O31" s="560" t="s">
        <v>766</v>
      </c>
      <c r="P31" s="560" t="s">
        <v>767</v>
      </c>
      <c r="Q31" s="561" t="s">
        <v>7646</v>
      </c>
      <c r="R31" s="561" t="s">
        <v>9384</v>
      </c>
      <c r="S31" s="561" t="s">
        <v>768</v>
      </c>
      <c r="T31" s="371" t="str">
        <f t="shared" si="1"/>
        <v>Tab1_Cell_C9</v>
      </c>
    </row>
    <row r="32" spans="1:21" s="371" customFormat="1" ht="12.75" customHeight="1" x14ac:dyDescent="0.2">
      <c r="A32" s="371" t="str">
        <f t="shared" si="0"/>
        <v>Tab1_Cell_C10</v>
      </c>
      <c r="B32" s="374">
        <v>1</v>
      </c>
      <c r="C32" s="374" t="s">
        <v>8</v>
      </c>
      <c r="D32" s="374" t="s">
        <v>769</v>
      </c>
      <c r="E32" s="560" t="s">
        <v>770</v>
      </c>
      <c r="F32" s="560" t="s">
        <v>771</v>
      </c>
      <c r="G32" s="560" t="s">
        <v>772</v>
      </c>
      <c r="H32" s="560" t="s">
        <v>773</v>
      </c>
      <c r="I32" s="560" t="s">
        <v>774</v>
      </c>
      <c r="J32" s="560" t="s">
        <v>775</v>
      </c>
      <c r="K32" s="560" t="s">
        <v>776</v>
      </c>
      <c r="L32" s="560" t="s">
        <v>777</v>
      </c>
      <c r="M32" s="560" t="s">
        <v>778</v>
      </c>
      <c r="N32" s="560" t="s">
        <v>779</v>
      </c>
      <c r="O32" s="560" t="s">
        <v>780</v>
      </c>
      <c r="P32" s="560" t="s">
        <v>781</v>
      </c>
      <c r="Q32" s="561" t="s">
        <v>7647</v>
      </c>
      <c r="R32" s="561" t="s">
        <v>9385</v>
      </c>
      <c r="S32" s="561" t="s">
        <v>782</v>
      </c>
      <c r="T32" s="371" t="str">
        <f t="shared" si="1"/>
        <v>Tab1_Cell_C10</v>
      </c>
    </row>
    <row r="33" spans="1:21" s="371" customFormat="1" ht="12.75" customHeight="1" x14ac:dyDescent="0.2">
      <c r="A33" s="371" t="str">
        <f t="shared" si="0"/>
        <v>Tab1_Cell_C11</v>
      </c>
      <c r="B33" s="374">
        <v>1</v>
      </c>
      <c r="C33" s="374" t="s">
        <v>9</v>
      </c>
      <c r="D33" s="374" t="s">
        <v>783</v>
      </c>
      <c r="E33" s="560" t="s">
        <v>784</v>
      </c>
      <c r="F33" s="560" t="s">
        <v>785</v>
      </c>
      <c r="G33" s="560" t="s">
        <v>786</v>
      </c>
      <c r="H33" s="560" t="s">
        <v>787</v>
      </c>
      <c r="I33" s="560" t="s">
        <v>788</v>
      </c>
      <c r="J33" s="560" t="s">
        <v>789</v>
      </c>
      <c r="K33" s="560" t="s">
        <v>790</v>
      </c>
      <c r="L33" s="560" t="s">
        <v>791</v>
      </c>
      <c r="M33" s="560" t="s">
        <v>792</v>
      </c>
      <c r="N33" s="560" t="s">
        <v>793</v>
      </c>
      <c r="O33" s="560" t="s">
        <v>794</v>
      </c>
      <c r="P33" s="560" t="s">
        <v>795</v>
      </c>
      <c r="Q33" s="561" t="s">
        <v>7648</v>
      </c>
      <c r="R33" s="561" t="s">
        <v>9386</v>
      </c>
      <c r="S33" s="561" t="s">
        <v>796</v>
      </c>
      <c r="T33" s="371" t="str">
        <f t="shared" si="1"/>
        <v>Tab1_Cell_C11</v>
      </c>
    </row>
    <row r="34" spans="1:21" s="371" customFormat="1" ht="12.75" customHeight="1" x14ac:dyDescent="0.2">
      <c r="A34" s="371" t="str">
        <f t="shared" si="0"/>
        <v>Tab1_Cell_C12</v>
      </c>
      <c r="B34" s="374">
        <v>1</v>
      </c>
      <c r="C34" s="374" t="s">
        <v>10</v>
      </c>
      <c r="D34" s="374" t="s">
        <v>797</v>
      </c>
      <c r="E34" s="560" t="s">
        <v>798</v>
      </c>
      <c r="F34" s="560" t="s">
        <v>799</v>
      </c>
      <c r="G34" s="560" t="s">
        <v>800</v>
      </c>
      <c r="H34" s="560" t="s">
        <v>801</v>
      </c>
      <c r="I34" s="560" t="s">
        <v>802</v>
      </c>
      <c r="J34" s="560" t="s">
        <v>803</v>
      </c>
      <c r="K34" s="560" t="s">
        <v>804</v>
      </c>
      <c r="L34" s="560" t="s">
        <v>805</v>
      </c>
      <c r="M34" s="560" t="s">
        <v>806</v>
      </c>
      <c r="N34" s="560" t="s">
        <v>807</v>
      </c>
      <c r="O34" s="560" t="s">
        <v>808</v>
      </c>
      <c r="P34" s="560" t="s">
        <v>809</v>
      </c>
      <c r="Q34" s="561" t="s">
        <v>7649</v>
      </c>
      <c r="R34" s="561" t="s">
        <v>9387</v>
      </c>
      <c r="S34" s="561" t="s">
        <v>810</v>
      </c>
      <c r="T34" s="371" t="str">
        <f t="shared" si="1"/>
        <v>Tab1_Cell_C12</v>
      </c>
    </row>
    <row r="35" spans="1:21" s="371" customFormat="1" ht="12.75" customHeight="1" x14ac:dyDescent="0.2">
      <c r="A35" s="371" t="str">
        <f t="shared" si="0"/>
        <v>Tab1_Cell_C13</v>
      </c>
      <c r="B35" s="374">
        <v>1</v>
      </c>
      <c r="C35" s="374" t="s">
        <v>11</v>
      </c>
      <c r="D35" s="374" t="s">
        <v>811</v>
      </c>
      <c r="E35" s="560" t="s">
        <v>812</v>
      </c>
      <c r="F35" s="560" t="s">
        <v>813</v>
      </c>
      <c r="G35" s="560" t="s">
        <v>814</v>
      </c>
      <c r="H35" s="560" t="s">
        <v>815</v>
      </c>
      <c r="I35" s="560" t="s">
        <v>816</v>
      </c>
      <c r="J35" s="560" t="s">
        <v>817</v>
      </c>
      <c r="K35" s="560" t="s">
        <v>818</v>
      </c>
      <c r="L35" s="560" t="s">
        <v>819</v>
      </c>
      <c r="M35" s="560" t="s">
        <v>820</v>
      </c>
      <c r="N35" s="560" t="s">
        <v>821</v>
      </c>
      <c r="O35" s="560" t="s">
        <v>822</v>
      </c>
      <c r="P35" s="560" t="s">
        <v>823</v>
      </c>
      <c r="Q35" s="561" t="s">
        <v>7650</v>
      </c>
      <c r="R35" s="561" t="s">
        <v>9388</v>
      </c>
      <c r="S35" s="561" t="s">
        <v>824</v>
      </c>
      <c r="T35" s="371" t="str">
        <f t="shared" si="1"/>
        <v>Tab1_Cell_C13</v>
      </c>
    </row>
    <row r="36" spans="1:21" s="371" customFormat="1" ht="51" customHeight="1" x14ac:dyDescent="0.2">
      <c r="A36" s="371" t="str">
        <f t="shared" si="0"/>
        <v>Tab1_Cell_C14</v>
      </c>
      <c r="B36" s="374">
        <v>1</v>
      </c>
      <c r="C36" s="374" t="s">
        <v>12</v>
      </c>
      <c r="D36" s="374" t="s">
        <v>825</v>
      </c>
      <c r="E36" s="562" t="s">
        <v>10181</v>
      </c>
      <c r="F36" s="563" t="s">
        <v>10192</v>
      </c>
      <c r="G36" s="563" t="s">
        <v>10193</v>
      </c>
      <c r="H36" s="563" t="s">
        <v>10194</v>
      </c>
      <c r="I36" s="563" t="s">
        <v>10195</v>
      </c>
      <c r="J36" s="563" t="s">
        <v>10196</v>
      </c>
      <c r="K36" s="563" t="s">
        <v>10197</v>
      </c>
      <c r="L36" s="563" t="s">
        <v>10198</v>
      </c>
      <c r="M36" s="563" t="s">
        <v>10199</v>
      </c>
      <c r="N36" s="563" t="s">
        <v>10200</v>
      </c>
      <c r="O36" s="563" t="s">
        <v>10201</v>
      </c>
      <c r="P36" s="563" t="s">
        <v>10202</v>
      </c>
      <c r="Q36" s="564" t="s">
        <v>7651</v>
      </c>
      <c r="R36" s="564" t="s">
        <v>10203</v>
      </c>
      <c r="S36" s="564" t="s">
        <v>10204</v>
      </c>
      <c r="T36" s="371" t="str">
        <f t="shared" si="1"/>
        <v>Tab1_Cell_C14</v>
      </c>
      <c r="U36" s="463" t="s">
        <v>10504</v>
      </c>
    </row>
    <row r="37" spans="1:21" s="371" customFormat="1" ht="38.25" customHeight="1" x14ac:dyDescent="0.2">
      <c r="A37" s="371" t="str">
        <f t="shared" si="0"/>
        <v>Tab1_Cell_C15</v>
      </c>
      <c r="B37" s="374">
        <v>1</v>
      </c>
      <c r="C37" s="374" t="s">
        <v>13</v>
      </c>
      <c r="D37" s="374" t="s">
        <v>826</v>
      </c>
      <c r="E37" s="560" t="s">
        <v>827</v>
      </c>
      <c r="F37" s="560" t="s">
        <v>828</v>
      </c>
      <c r="G37" s="560" t="s">
        <v>829</v>
      </c>
      <c r="H37" s="560" t="s">
        <v>830</v>
      </c>
      <c r="I37" s="560" t="s">
        <v>9823</v>
      </c>
      <c r="J37" s="560" t="s">
        <v>831</v>
      </c>
      <c r="K37" s="560" t="s">
        <v>832</v>
      </c>
      <c r="L37" s="560" t="s">
        <v>833</v>
      </c>
      <c r="M37" s="560" t="s">
        <v>834</v>
      </c>
      <c r="N37" s="560" t="s">
        <v>835</v>
      </c>
      <c r="O37" s="560" t="s">
        <v>836</v>
      </c>
      <c r="P37" s="560" t="s">
        <v>837</v>
      </c>
      <c r="Q37" s="561" t="s">
        <v>7652</v>
      </c>
      <c r="R37" s="561" t="s">
        <v>9849</v>
      </c>
      <c r="S37" s="561" t="s">
        <v>838</v>
      </c>
      <c r="T37" s="371" t="str">
        <f t="shared" si="1"/>
        <v>Tab1_Cell_C15</v>
      </c>
    </row>
    <row r="38" spans="1:21" s="371" customFormat="1" ht="51" customHeight="1" x14ac:dyDescent="0.2">
      <c r="A38" s="371" t="str">
        <f t="shared" si="0"/>
        <v>Tab1_Cell_C16</v>
      </c>
      <c r="B38" s="374">
        <v>1</v>
      </c>
      <c r="C38" s="374" t="s">
        <v>14</v>
      </c>
      <c r="D38" s="374" t="s">
        <v>839</v>
      </c>
      <c r="E38" s="560" t="s">
        <v>10138</v>
      </c>
      <c r="F38" s="560" t="s">
        <v>840</v>
      </c>
      <c r="G38" s="560" t="s">
        <v>841</v>
      </c>
      <c r="H38" s="560" t="s">
        <v>842</v>
      </c>
      <c r="I38" s="560" t="s">
        <v>843</v>
      </c>
      <c r="J38" s="560" t="s">
        <v>844</v>
      </c>
      <c r="K38" s="560" t="s">
        <v>845</v>
      </c>
      <c r="L38" s="560" t="s">
        <v>846</v>
      </c>
      <c r="M38" s="560" t="s">
        <v>847</v>
      </c>
      <c r="N38" s="560" t="s">
        <v>848</v>
      </c>
      <c r="O38" s="560" t="s">
        <v>849</v>
      </c>
      <c r="P38" s="560" t="s">
        <v>850</v>
      </c>
      <c r="Q38" s="561" t="s">
        <v>7653</v>
      </c>
      <c r="R38" s="561" t="s">
        <v>9389</v>
      </c>
      <c r="S38" s="561" t="s">
        <v>851</v>
      </c>
      <c r="T38" s="371" t="str">
        <f t="shared" si="1"/>
        <v>Tab1_Cell_C16</v>
      </c>
    </row>
    <row r="39" spans="1:21" s="371" customFormat="1" ht="12.75" customHeight="1" x14ac:dyDescent="0.2">
      <c r="A39" s="371" t="str">
        <f t="shared" si="0"/>
        <v>Tab1_Cell_C21</v>
      </c>
      <c r="B39" s="374">
        <v>1</v>
      </c>
      <c r="C39" s="374" t="s">
        <v>5</v>
      </c>
      <c r="D39" s="374" t="s">
        <v>852</v>
      </c>
      <c r="E39" s="560" t="s">
        <v>853</v>
      </c>
      <c r="F39" s="560" t="s">
        <v>854</v>
      </c>
      <c r="G39" s="560" t="s">
        <v>855</v>
      </c>
      <c r="H39" s="560" t="s">
        <v>856</v>
      </c>
      <c r="I39" s="560" t="s">
        <v>857</v>
      </c>
      <c r="J39" s="560" t="s">
        <v>858</v>
      </c>
      <c r="K39" s="560" t="s">
        <v>859</v>
      </c>
      <c r="L39" s="560" t="s">
        <v>860</v>
      </c>
      <c r="M39" s="560" t="s">
        <v>861</v>
      </c>
      <c r="N39" s="560" t="s">
        <v>862</v>
      </c>
      <c r="O39" s="560" t="s">
        <v>863</v>
      </c>
      <c r="P39" s="560" t="s">
        <v>864</v>
      </c>
      <c r="Q39" s="561" t="s">
        <v>7654</v>
      </c>
      <c r="R39" s="561" t="s">
        <v>9850</v>
      </c>
      <c r="S39" s="561" t="s">
        <v>865</v>
      </c>
      <c r="T39" s="371" t="str">
        <f t="shared" si="1"/>
        <v>Tab1_Cell_C21</v>
      </c>
    </row>
    <row r="40" spans="1:21" s="371" customFormat="1" ht="12.75" customHeight="1" x14ac:dyDescent="0.2">
      <c r="A40" s="371" t="str">
        <f t="shared" si="0"/>
        <v>Tab1_Cell_C22</v>
      </c>
      <c r="B40" s="374">
        <v>1</v>
      </c>
      <c r="C40" s="374" t="s">
        <v>6</v>
      </c>
      <c r="D40" s="374" t="s">
        <v>866</v>
      </c>
      <c r="E40" s="560" t="s">
        <v>867</v>
      </c>
      <c r="F40" s="560" t="s">
        <v>868</v>
      </c>
      <c r="G40" s="560" t="s">
        <v>869</v>
      </c>
      <c r="H40" s="560" t="s">
        <v>870</v>
      </c>
      <c r="I40" s="560" t="s">
        <v>871</v>
      </c>
      <c r="J40" s="560" t="s">
        <v>872</v>
      </c>
      <c r="K40" s="560" t="s">
        <v>873</v>
      </c>
      <c r="L40" s="560" t="s">
        <v>874</v>
      </c>
      <c r="M40" s="560" t="s">
        <v>875</v>
      </c>
      <c r="N40" s="560" t="s">
        <v>876</v>
      </c>
      <c r="O40" s="560" t="s">
        <v>877</v>
      </c>
      <c r="P40" s="560" t="s">
        <v>878</v>
      </c>
      <c r="Q40" s="561" t="s">
        <v>7655</v>
      </c>
      <c r="R40" s="561" t="s">
        <v>9851</v>
      </c>
      <c r="S40" s="561" t="s">
        <v>879</v>
      </c>
      <c r="T40" s="371" t="str">
        <f t="shared" si="1"/>
        <v>Tab1_Cell_C22</v>
      </c>
    </row>
    <row r="41" spans="1:21" s="371" customFormat="1" ht="12.75" customHeight="1" x14ac:dyDescent="0.2">
      <c r="A41" s="371" t="str">
        <f t="shared" si="0"/>
        <v>Tab1_Cell_C23</v>
      </c>
      <c r="B41" s="374">
        <v>1</v>
      </c>
      <c r="C41" s="374" t="s">
        <v>15</v>
      </c>
      <c r="D41" s="374" t="s">
        <v>880</v>
      </c>
      <c r="E41" s="560" t="s">
        <v>881</v>
      </c>
      <c r="F41" s="560" t="s">
        <v>882</v>
      </c>
      <c r="G41" s="560" t="s">
        <v>883</v>
      </c>
      <c r="H41" s="560" t="s">
        <v>884</v>
      </c>
      <c r="I41" s="560" t="s">
        <v>885</v>
      </c>
      <c r="J41" s="560" t="s">
        <v>886</v>
      </c>
      <c r="K41" s="560" t="s">
        <v>887</v>
      </c>
      <c r="L41" s="560" t="s">
        <v>888</v>
      </c>
      <c r="M41" s="560" t="s">
        <v>889</v>
      </c>
      <c r="N41" s="560" t="s">
        <v>890</v>
      </c>
      <c r="O41" s="560" t="s">
        <v>891</v>
      </c>
      <c r="P41" s="560" t="s">
        <v>892</v>
      </c>
      <c r="Q41" s="561" t="s">
        <v>7656</v>
      </c>
      <c r="R41" s="561" t="s">
        <v>9852</v>
      </c>
      <c r="S41" s="561" t="s">
        <v>893</v>
      </c>
      <c r="T41" s="371" t="str">
        <f t="shared" si="1"/>
        <v>Tab1_Cell_C23</v>
      </c>
    </row>
    <row r="42" spans="1:21" s="371" customFormat="1" ht="12.75" customHeight="1" x14ac:dyDescent="0.2">
      <c r="A42" s="371" t="str">
        <f t="shared" si="0"/>
        <v>Tab1_Cell_C24</v>
      </c>
      <c r="B42" s="374">
        <v>1</v>
      </c>
      <c r="C42" s="374" t="s">
        <v>16</v>
      </c>
      <c r="D42" s="374" t="s">
        <v>894</v>
      </c>
      <c r="E42" s="560" t="s">
        <v>895</v>
      </c>
      <c r="F42" s="560" t="s">
        <v>896</v>
      </c>
      <c r="G42" s="560" t="s">
        <v>897</v>
      </c>
      <c r="H42" s="560" t="s">
        <v>898</v>
      </c>
      <c r="I42" s="560" t="s">
        <v>899</v>
      </c>
      <c r="J42" s="560" t="s">
        <v>900</v>
      </c>
      <c r="K42" s="560" t="s">
        <v>901</v>
      </c>
      <c r="L42" s="560" t="s">
        <v>902</v>
      </c>
      <c r="M42" s="560" t="s">
        <v>903</v>
      </c>
      <c r="N42" s="560" t="s">
        <v>904</v>
      </c>
      <c r="O42" s="560" t="s">
        <v>905</v>
      </c>
      <c r="P42" s="560" t="s">
        <v>906</v>
      </c>
      <c r="Q42" s="561" t="s">
        <v>7657</v>
      </c>
      <c r="R42" s="561" t="s">
        <v>9390</v>
      </c>
      <c r="S42" s="561" t="s">
        <v>907</v>
      </c>
      <c r="T42" s="371" t="str">
        <f t="shared" si="1"/>
        <v>Tab1_Cell_C24</v>
      </c>
    </row>
    <row r="43" spans="1:21" s="371" customFormat="1" ht="12.75" customHeight="1" x14ac:dyDescent="0.2">
      <c r="A43" s="371" t="str">
        <f t="shared" si="0"/>
        <v>Tab1_Cell_C25</v>
      </c>
      <c r="B43" s="374">
        <v>1</v>
      </c>
      <c r="C43" s="374" t="s">
        <v>148</v>
      </c>
      <c r="D43" s="374" t="s">
        <v>908</v>
      </c>
      <c r="E43" s="560" t="s">
        <v>909</v>
      </c>
      <c r="F43" s="560" t="s">
        <v>910</v>
      </c>
      <c r="G43" s="560" t="s">
        <v>911</v>
      </c>
      <c r="H43" s="560" t="s">
        <v>912</v>
      </c>
      <c r="I43" s="560" t="s">
        <v>913</v>
      </c>
      <c r="J43" s="560" t="s">
        <v>914</v>
      </c>
      <c r="K43" s="560" t="s">
        <v>915</v>
      </c>
      <c r="L43" s="560" t="s">
        <v>916</v>
      </c>
      <c r="M43" s="560" t="s">
        <v>917</v>
      </c>
      <c r="N43" s="560" t="s">
        <v>918</v>
      </c>
      <c r="O43" s="560" t="s">
        <v>919</v>
      </c>
      <c r="P43" s="560" t="s">
        <v>920</v>
      </c>
      <c r="Q43" s="561" t="s">
        <v>7658</v>
      </c>
      <c r="R43" s="561" t="s">
        <v>9391</v>
      </c>
      <c r="S43" s="561" t="s">
        <v>921</v>
      </c>
      <c r="T43" s="371" t="str">
        <f t="shared" si="1"/>
        <v>Tab1_Cell_C25</v>
      </c>
    </row>
    <row r="44" spans="1:21" s="371" customFormat="1" ht="25.5" customHeight="1" x14ac:dyDescent="0.2">
      <c r="A44" s="371" t="str">
        <f t="shared" si="0"/>
        <v>Tab1_Cell_C30</v>
      </c>
      <c r="B44" s="374">
        <v>1</v>
      </c>
      <c r="C44" s="374" t="s">
        <v>34</v>
      </c>
      <c r="D44" s="374" t="s">
        <v>922</v>
      </c>
      <c r="E44" s="560" t="s">
        <v>923</v>
      </c>
      <c r="F44" s="560" t="s">
        <v>924</v>
      </c>
      <c r="G44" s="560" t="s">
        <v>925</v>
      </c>
      <c r="H44" s="560" t="s">
        <v>926</v>
      </c>
      <c r="I44" s="560" t="s">
        <v>9824</v>
      </c>
      <c r="J44" s="560" t="s">
        <v>927</v>
      </c>
      <c r="K44" s="560" t="s">
        <v>928</v>
      </c>
      <c r="L44" s="560" t="s">
        <v>929</v>
      </c>
      <c r="M44" s="560" t="s">
        <v>930</v>
      </c>
      <c r="N44" s="560" t="s">
        <v>931</v>
      </c>
      <c r="O44" s="560" t="s">
        <v>932</v>
      </c>
      <c r="P44" s="560" t="s">
        <v>933</v>
      </c>
      <c r="Q44" s="561" t="s">
        <v>7659</v>
      </c>
      <c r="R44" s="561" t="s">
        <v>9853</v>
      </c>
      <c r="S44" s="561" t="s">
        <v>934</v>
      </c>
      <c r="T44" s="371" t="str">
        <f t="shared" si="1"/>
        <v>Tab1_Cell_C30</v>
      </c>
    </row>
    <row r="45" spans="1:21" s="371" customFormat="1" ht="25.5" customHeight="1" x14ac:dyDescent="0.2">
      <c r="A45" s="371" t="str">
        <f t="shared" si="0"/>
        <v>Tab1_Cell_C31</v>
      </c>
      <c r="B45" s="374">
        <v>1</v>
      </c>
      <c r="C45" s="374" t="s">
        <v>35</v>
      </c>
      <c r="D45" s="374" t="s">
        <v>935</v>
      </c>
      <c r="E45" s="560" t="s">
        <v>936</v>
      </c>
      <c r="F45" s="560" t="s">
        <v>937</v>
      </c>
      <c r="G45" s="560" t="s">
        <v>938</v>
      </c>
      <c r="H45" s="560" t="s">
        <v>939</v>
      </c>
      <c r="I45" s="560" t="s">
        <v>9825</v>
      </c>
      <c r="J45" s="560" t="s">
        <v>940</v>
      </c>
      <c r="K45" s="560" t="s">
        <v>941</v>
      </c>
      <c r="L45" s="560" t="s">
        <v>942</v>
      </c>
      <c r="M45" s="560" t="s">
        <v>943</v>
      </c>
      <c r="N45" s="560" t="s">
        <v>944</v>
      </c>
      <c r="O45" s="560" t="s">
        <v>945</v>
      </c>
      <c r="P45" s="560" t="s">
        <v>946</v>
      </c>
      <c r="Q45" s="561" t="s">
        <v>7660</v>
      </c>
      <c r="R45" s="561" t="s">
        <v>9854</v>
      </c>
      <c r="S45" s="561" t="s">
        <v>947</v>
      </c>
      <c r="T45" s="371" t="str">
        <f t="shared" si="1"/>
        <v>Tab1_Cell_C31</v>
      </c>
    </row>
    <row r="46" spans="1:21" s="371" customFormat="1" ht="38.25" customHeight="1" x14ac:dyDescent="0.2">
      <c r="A46" s="371" t="str">
        <f t="shared" si="0"/>
        <v>Tab1_Cell_C32</v>
      </c>
      <c r="B46" s="374">
        <v>1</v>
      </c>
      <c r="C46" s="374" t="s">
        <v>36</v>
      </c>
      <c r="D46" s="374" t="s">
        <v>948</v>
      </c>
      <c r="E46" s="560" t="s">
        <v>949</v>
      </c>
      <c r="F46" s="560" t="s">
        <v>950</v>
      </c>
      <c r="G46" s="560" t="s">
        <v>951</v>
      </c>
      <c r="H46" s="560" t="s">
        <v>952</v>
      </c>
      <c r="I46" s="560" t="s">
        <v>9826</v>
      </c>
      <c r="J46" s="560" t="s">
        <v>953</v>
      </c>
      <c r="K46" s="560" t="s">
        <v>954</v>
      </c>
      <c r="L46" s="560" t="s">
        <v>955</v>
      </c>
      <c r="M46" s="560" t="s">
        <v>956</v>
      </c>
      <c r="N46" s="560" t="s">
        <v>957</v>
      </c>
      <c r="O46" s="560" t="s">
        <v>958</v>
      </c>
      <c r="P46" s="560" t="s">
        <v>959</v>
      </c>
      <c r="Q46" s="561" t="s">
        <v>7661</v>
      </c>
      <c r="R46" s="561" t="s">
        <v>9855</v>
      </c>
      <c r="S46" s="561" t="s">
        <v>960</v>
      </c>
      <c r="T46" s="371" t="str">
        <f t="shared" si="1"/>
        <v>Tab1_Cell_C32</v>
      </c>
    </row>
    <row r="47" spans="1:21" s="371" customFormat="1" ht="89.25" customHeight="1" x14ac:dyDescent="0.2">
      <c r="A47" s="371" t="str">
        <f t="shared" si="0"/>
        <v>Tab1_Cell_C33</v>
      </c>
      <c r="B47" s="374">
        <v>1</v>
      </c>
      <c r="C47" s="374" t="s">
        <v>37</v>
      </c>
      <c r="D47" s="374" t="s">
        <v>961</v>
      </c>
      <c r="E47" s="560" t="s">
        <v>962</v>
      </c>
      <c r="F47" s="560" t="s">
        <v>963</v>
      </c>
      <c r="G47" s="560" t="s">
        <v>964</v>
      </c>
      <c r="H47" s="560" t="s">
        <v>965</v>
      </c>
      <c r="I47" s="560" t="s">
        <v>9827</v>
      </c>
      <c r="J47" s="560" t="s">
        <v>966</v>
      </c>
      <c r="K47" s="560" t="s">
        <v>967</v>
      </c>
      <c r="L47" s="560" t="s">
        <v>968</v>
      </c>
      <c r="M47" s="560" t="s">
        <v>969</v>
      </c>
      <c r="N47" s="560" t="s">
        <v>970</v>
      </c>
      <c r="O47" s="560" t="s">
        <v>971</v>
      </c>
      <c r="P47" s="560" t="s">
        <v>972</v>
      </c>
      <c r="Q47" s="561" t="s">
        <v>7662</v>
      </c>
      <c r="R47" s="561" t="s">
        <v>9392</v>
      </c>
      <c r="S47" s="561" t="s">
        <v>973</v>
      </c>
      <c r="T47" s="371" t="str">
        <f t="shared" si="1"/>
        <v>Tab1_Cell_C33</v>
      </c>
    </row>
    <row r="48" spans="1:21" s="371" customFormat="1" ht="38.25" customHeight="1" x14ac:dyDescent="0.2">
      <c r="A48" s="371" t="str">
        <f t="shared" si="0"/>
        <v>Tab1_Cell_C34</v>
      </c>
      <c r="B48" s="374">
        <v>1</v>
      </c>
      <c r="C48" s="374" t="s">
        <v>38</v>
      </c>
      <c r="D48" s="374" t="s">
        <v>974</v>
      </c>
      <c r="E48" s="560" t="s">
        <v>9758</v>
      </c>
      <c r="F48" s="560" t="s">
        <v>975</v>
      </c>
      <c r="G48" s="560" t="s">
        <v>976</v>
      </c>
      <c r="H48" s="560" t="s">
        <v>977</v>
      </c>
      <c r="I48" s="560" t="s">
        <v>9828</v>
      </c>
      <c r="J48" s="560" t="s">
        <v>978</v>
      </c>
      <c r="K48" s="560" t="s">
        <v>7547</v>
      </c>
      <c r="L48" s="560" t="s">
        <v>979</v>
      </c>
      <c r="M48" s="560" t="s">
        <v>980</v>
      </c>
      <c r="N48" s="560" t="s">
        <v>981</v>
      </c>
      <c r="O48" s="560" t="s">
        <v>982</v>
      </c>
      <c r="P48" s="560" t="s">
        <v>983</v>
      </c>
      <c r="Q48" s="561" t="s">
        <v>7663</v>
      </c>
      <c r="R48" s="561" t="s">
        <v>9856</v>
      </c>
      <c r="S48" s="561" t="s">
        <v>984</v>
      </c>
      <c r="T48" s="371" t="str">
        <f t="shared" si="1"/>
        <v>Tab1_Cell_C34</v>
      </c>
    </row>
    <row r="49" spans="1:20" s="371" customFormat="1" ht="38.25" customHeight="1" x14ac:dyDescent="0.2">
      <c r="A49" s="371" t="str">
        <f t="shared" si="0"/>
        <v>Tab1_Cell_C35</v>
      </c>
      <c r="B49" s="374">
        <v>1</v>
      </c>
      <c r="C49" s="374" t="s">
        <v>39</v>
      </c>
      <c r="D49" s="374" t="s">
        <v>985</v>
      </c>
      <c r="E49" s="560" t="s">
        <v>9759</v>
      </c>
      <c r="F49" s="560" t="s">
        <v>986</v>
      </c>
      <c r="G49" s="560" t="s">
        <v>987</v>
      </c>
      <c r="H49" s="560" t="s">
        <v>988</v>
      </c>
      <c r="I49" s="560" t="s">
        <v>9829</v>
      </c>
      <c r="J49" s="560" t="s">
        <v>989</v>
      </c>
      <c r="K49" s="560" t="s">
        <v>990</v>
      </c>
      <c r="L49" s="560" t="s">
        <v>991</v>
      </c>
      <c r="M49" s="560" t="s">
        <v>992</v>
      </c>
      <c r="N49" s="560" t="s">
        <v>993</v>
      </c>
      <c r="O49" s="560" t="s">
        <v>994</v>
      </c>
      <c r="P49" s="560" t="s">
        <v>995</v>
      </c>
      <c r="Q49" s="561" t="s">
        <v>7664</v>
      </c>
      <c r="R49" s="561" t="s">
        <v>9857</v>
      </c>
      <c r="S49" s="561" t="s">
        <v>996</v>
      </c>
      <c r="T49" s="371" t="str">
        <f t="shared" si="1"/>
        <v>Tab1_Cell_C35</v>
      </c>
    </row>
    <row r="50" spans="1:20" s="371" customFormat="1" ht="25.5" customHeight="1" x14ac:dyDescent="0.2">
      <c r="A50" s="371" t="str">
        <f t="shared" si="0"/>
        <v>Tab1_Cell_C36</v>
      </c>
      <c r="B50" s="374">
        <v>1</v>
      </c>
      <c r="C50" s="374" t="s">
        <v>40</v>
      </c>
      <c r="D50" s="374" t="s">
        <v>997</v>
      </c>
      <c r="E50" s="560" t="s">
        <v>9760</v>
      </c>
      <c r="F50" s="560" t="s">
        <v>998</v>
      </c>
      <c r="G50" s="560" t="s">
        <v>999</v>
      </c>
      <c r="H50" s="560" t="s">
        <v>1000</v>
      </c>
      <c r="I50" s="560" t="s">
        <v>9830</v>
      </c>
      <c r="J50" s="560" t="s">
        <v>1001</v>
      </c>
      <c r="K50" s="560" t="s">
        <v>1002</v>
      </c>
      <c r="L50" s="560" t="s">
        <v>1003</v>
      </c>
      <c r="M50" s="560" t="s">
        <v>1004</v>
      </c>
      <c r="N50" s="560" t="s">
        <v>1005</v>
      </c>
      <c r="O50" s="560" t="s">
        <v>1006</v>
      </c>
      <c r="P50" s="560" t="s">
        <v>1007</v>
      </c>
      <c r="Q50" s="561" t="s">
        <v>7665</v>
      </c>
      <c r="R50" s="561" t="s">
        <v>9858</v>
      </c>
      <c r="S50" s="561" t="s">
        <v>1008</v>
      </c>
      <c r="T50" s="371" t="str">
        <f t="shared" si="1"/>
        <v>Tab1_Cell_C36</v>
      </c>
    </row>
    <row r="51" spans="1:20" s="371" customFormat="1" ht="63.75" customHeight="1" x14ac:dyDescent="0.2">
      <c r="A51" s="371" t="str">
        <f t="shared" si="0"/>
        <v>Tab1_Cell_C37</v>
      </c>
      <c r="B51" s="374">
        <v>1</v>
      </c>
      <c r="C51" s="374" t="s">
        <v>41</v>
      </c>
      <c r="D51" s="374" t="s">
        <v>1009</v>
      </c>
      <c r="E51" s="560" t="s">
        <v>9761</v>
      </c>
      <c r="F51" s="560" t="s">
        <v>1010</v>
      </c>
      <c r="G51" s="560" t="s">
        <v>1011</v>
      </c>
      <c r="H51" s="560" t="s">
        <v>1012</v>
      </c>
      <c r="I51" s="560" t="s">
        <v>9831</v>
      </c>
      <c r="J51" s="560" t="s">
        <v>1013</v>
      </c>
      <c r="K51" s="560" t="s">
        <v>7576</v>
      </c>
      <c r="L51" s="560" t="s">
        <v>1014</v>
      </c>
      <c r="M51" s="560" t="s">
        <v>1015</v>
      </c>
      <c r="N51" s="560" t="s">
        <v>1016</v>
      </c>
      <c r="O51" s="560" t="s">
        <v>1017</v>
      </c>
      <c r="P51" s="560" t="s">
        <v>1018</v>
      </c>
      <c r="Q51" s="561" t="s">
        <v>7666</v>
      </c>
      <c r="R51" s="561" t="s">
        <v>9859</v>
      </c>
      <c r="S51" s="561" t="s">
        <v>1019</v>
      </c>
      <c r="T51" s="371" t="str">
        <f t="shared" si="1"/>
        <v>Tab1_Cell_C37</v>
      </c>
    </row>
    <row r="52" spans="1:20" s="371" customFormat="1" ht="38.25" customHeight="1" x14ac:dyDescent="0.2">
      <c r="A52" s="371" t="str">
        <f t="shared" si="0"/>
        <v>Tab1_Cell_C38</v>
      </c>
      <c r="B52" s="374">
        <v>1</v>
      </c>
      <c r="C52" s="374" t="s">
        <v>42</v>
      </c>
      <c r="D52" s="374" t="s">
        <v>1020</v>
      </c>
      <c r="E52" s="560" t="s">
        <v>9762</v>
      </c>
      <c r="F52" s="560" t="s">
        <v>1021</v>
      </c>
      <c r="G52" s="560" t="s">
        <v>1022</v>
      </c>
      <c r="H52" s="560" t="s">
        <v>1023</v>
      </c>
      <c r="I52" s="560" t="s">
        <v>9832</v>
      </c>
      <c r="J52" s="560" t="s">
        <v>1024</v>
      </c>
      <c r="K52" s="560" t="s">
        <v>1025</v>
      </c>
      <c r="L52" s="560" t="s">
        <v>1026</v>
      </c>
      <c r="M52" s="560" t="s">
        <v>1027</v>
      </c>
      <c r="N52" s="560" t="s">
        <v>1028</v>
      </c>
      <c r="O52" s="560" t="s">
        <v>1029</v>
      </c>
      <c r="P52" s="560" t="s">
        <v>1030</v>
      </c>
      <c r="Q52" s="561" t="s">
        <v>7667</v>
      </c>
      <c r="R52" s="561" t="s">
        <v>9393</v>
      </c>
      <c r="S52" s="561" t="s">
        <v>1031</v>
      </c>
      <c r="T52" s="371" t="str">
        <f t="shared" si="1"/>
        <v>Tab1_Cell_C38</v>
      </c>
    </row>
    <row r="53" spans="1:20" s="371" customFormat="1" ht="63.75" customHeight="1" x14ac:dyDescent="0.2">
      <c r="A53" s="371" t="str">
        <f t="shared" si="0"/>
        <v>Tab1_Cell_C39</v>
      </c>
      <c r="B53" s="374">
        <v>1</v>
      </c>
      <c r="C53" s="374" t="s">
        <v>43</v>
      </c>
      <c r="D53" s="374" t="s">
        <v>1032</v>
      </c>
      <c r="E53" s="560" t="s">
        <v>9763</v>
      </c>
      <c r="F53" s="560" t="s">
        <v>1033</v>
      </c>
      <c r="G53" s="560" t="s">
        <v>1034</v>
      </c>
      <c r="H53" s="560" t="s">
        <v>1035</v>
      </c>
      <c r="I53" s="560" t="s">
        <v>9833</v>
      </c>
      <c r="J53" s="560" t="s">
        <v>1036</v>
      </c>
      <c r="K53" s="560" t="s">
        <v>1037</v>
      </c>
      <c r="L53" s="560" t="s">
        <v>1038</v>
      </c>
      <c r="M53" s="560" t="s">
        <v>1039</v>
      </c>
      <c r="N53" s="560" t="s">
        <v>1040</v>
      </c>
      <c r="O53" s="560" t="s">
        <v>1041</v>
      </c>
      <c r="P53" s="560" t="s">
        <v>1042</v>
      </c>
      <c r="Q53" s="561" t="s">
        <v>7668</v>
      </c>
      <c r="R53" s="561" t="s">
        <v>9394</v>
      </c>
      <c r="S53" s="561" t="s">
        <v>1043</v>
      </c>
      <c r="T53" s="371" t="str">
        <f t="shared" si="1"/>
        <v>Tab1_Cell_C39</v>
      </c>
    </row>
    <row r="54" spans="1:20" s="371" customFormat="1" ht="63.75" customHeight="1" x14ac:dyDescent="0.2">
      <c r="A54" s="371" t="str">
        <f t="shared" si="0"/>
        <v>Tab1_Cell_C44</v>
      </c>
      <c r="B54" s="374">
        <v>1</v>
      </c>
      <c r="C54" s="374" t="s">
        <v>107</v>
      </c>
      <c r="D54" s="374" t="s">
        <v>1044</v>
      </c>
      <c r="E54" s="560" t="s">
        <v>1045</v>
      </c>
      <c r="F54" s="560" t="s">
        <v>1046</v>
      </c>
      <c r="G54" s="560" t="s">
        <v>1047</v>
      </c>
      <c r="H54" s="560" t="s">
        <v>1048</v>
      </c>
      <c r="I54" s="560" t="s">
        <v>9834</v>
      </c>
      <c r="J54" s="560" t="s">
        <v>1049</v>
      </c>
      <c r="K54" s="560" t="s">
        <v>7551</v>
      </c>
      <c r="L54" s="560" t="s">
        <v>1050</v>
      </c>
      <c r="M54" s="560" t="s">
        <v>1051</v>
      </c>
      <c r="N54" s="560" t="s">
        <v>1052</v>
      </c>
      <c r="O54" s="560" t="s">
        <v>1053</v>
      </c>
      <c r="P54" s="560" t="s">
        <v>1054</v>
      </c>
      <c r="Q54" s="561" t="s">
        <v>7669</v>
      </c>
      <c r="R54" s="561" t="s">
        <v>9395</v>
      </c>
      <c r="S54" s="561" t="s">
        <v>1055</v>
      </c>
      <c r="T54" s="371" t="str">
        <f t="shared" si="1"/>
        <v>Tab1_Cell_C44</v>
      </c>
    </row>
    <row r="55" spans="1:20" s="371" customFormat="1" ht="25.5" customHeight="1" x14ac:dyDescent="0.2">
      <c r="A55" s="371" t="str">
        <f t="shared" si="0"/>
        <v>Tab1_Cell_C45</v>
      </c>
      <c r="B55" s="374">
        <v>1</v>
      </c>
      <c r="C55" s="374" t="s">
        <v>113</v>
      </c>
      <c r="D55" s="374" t="s">
        <v>1056</v>
      </c>
      <c r="E55" s="560" t="s">
        <v>1057</v>
      </c>
      <c r="F55" s="560" t="s">
        <v>1058</v>
      </c>
      <c r="G55" s="560" t="s">
        <v>1059</v>
      </c>
      <c r="H55" s="560" t="s">
        <v>1060</v>
      </c>
      <c r="I55" s="560" t="s">
        <v>1061</v>
      </c>
      <c r="J55" s="560" t="s">
        <v>1062</v>
      </c>
      <c r="K55" s="560" t="s">
        <v>1063</v>
      </c>
      <c r="L55" s="560" t="s">
        <v>1064</v>
      </c>
      <c r="M55" s="560" t="s">
        <v>1065</v>
      </c>
      <c r="N55" s="560" t="s">
        <v>1066</v>
      </c>
      <c r="O55" s="560" t="s">
        <v>1067</v>
      </c>
      <c r="P55" s="560" t="s">
        <v>1068</v>
      </c>
      <c r="Q55" s="561" t="s">
        <v>7670</v>
      </c>
      <c r="R55" s="561" t="s">
        <v>9396</v>
      </c>
      <c r="S55" s="561" t="s">
        <v>1069</v>
      </c>
      <c r="T55" s="371" t="str">
        <f t="shared" si="1"/>
        <v>Tab1_Cell_C45</v>
      </c>
    </row>
    <row r="56" spans="1:20" s="371" customFormat="1" ht="51" customHeight="1" x14ac:dyDescent="0.2">
      <c r="A56" s="371" t="str">
        <f t="shared" si="0"/>
        <v>Tab1_Cell_C50</v>
      </c>
      <c r="B56" s="374">
        <v>1</v>
      </c>
      <c r="C56" s="374" t="s">
        <v>114</v>
      </c>
      <c r="D56" s="374" t="s">
        <v>1070</v>
      </c>
      <c r="E56" s="560" t="s">
        <v>1071</v>
      </c>
      <c r="F56" s="560" t="s">
        <v>1072</v>
      </c>
      <c r="G56" s="560" t="s">
        <v>1073</v>
      </c>
      <c r="H56" s="560" t="s">
        <v>1074</v>
      </c>
      <c r="I56" s="560" t="s">
        <v>1075</v>
      </c>
      <c r="J56" s="560" t="s">
        <v>1076</v>
      </c>
      <c r="K56" s="560" t="s">
        <v>7550</v>
      </c>
      <c r="L56" s="560" t="s">
        <v>1077</v>
      </c>
      <c r="M56" s="560" t="s">
        <v>1078</v>
      </c>
      <c r="N56" s="560" t="s">
        <v>1079</v>
      </c>
      <c r="O56" s="560" t="s">
        <v>1080</v>
      </c>
      <c r="P56" s="560" t="s">
        <v>1081</v>
      </c>
      <c r="Q56" s="560" t="s">
        <v>10206</v>
      </c>
      <c r="R56" s="561" t="s">
        <v>9860</v>
      </c>
      <c r="S56" s="561" t="s">
        <v>1082</v>
      </c>
      <c r="T56" s="371" t="str">
        <f t="shared" si="1"/>
        <v>Tab1_Cell_C50</v>
      </c>
    </row>
    <row r="57" spans="1:20" s="371" customFormat="1" x14ac:dyDescent="0.2">
      <c r="A57" s="371" t="str">
        <f t="shared" si="0"/>
        <v>Tab2_Cell_B4</v>
      </c>
      <c r="B57" s="374">
        <v>2</v>
      </c>
      <c r="C57" s="374" t="s">
        <v>8109</v>
      </c>
      <c r="D57" s="374" t="s">
        <v>754</v>
      </c>
      <c r="E57" s="560" t="s">
        <v>8110</v>
      </c>
      <c r="F57" s="560" t="s">
        <v>8114</v>
      </c>
      <c r="G57" s="560" t="s">
        <v>8112</v>
      </c>
      <c r="H57" s="560" t="s">
        <v>673</v>
      </c>
      <c r="I57" s="560" t="s">
        <v>8113</v>
      </c>
      <c r="J57" s="560" t="s">
        <v>8115</v>
      </c>
      <c r="K57" s="560" t="s">
        <v>8111</v>
      </c>
      <c r="L57" s="560" t="s">
        <v>9652</v>
      </c>
      <c r="M57" s="560" t="s">
        <v>8116</v>
      </c>
      <c r="N57" s="560" t="s">
        <v>8342</v>
      </c>
      <c r="O57" s="560" t="s">
        <v>8117</v>
      </c>
      <c r="P57" s="560" t="s">
        <v>8118</v>
      </c>
      <c r="Q57" s="565" t="s">
        <v>8120</v>
      </c>
      <c r="R57" s="560" t="s">
        <v>9653</v>
      </c>
      <c r="S57" s="560" t="s">
        <v>8119</v>
      </c>
      <c r="T57" s="371" t="str">
        <f t="shared" si="1"/>
        <v>Tab2_Cell_B4</v>
      </c>
    </row>
    <row r="58" spans="1:20" s="371" customFormat="1" ht="25.5" customHeight="1" x14ac:dyDescent="0.2">
      <c r="A58" s="371" t="str">
        <f t="shared" si="0"/>
        <v>Tab2_Cell_B6</v>
      </c>
      <c r="B58" s="374">
        <v>2</v>
      </c>
      <c r="C58" s="504" t="s">
        <v>8121</v>
      </c>
      <c r="D58" s="374" t="s">
        <v>686</v>
      </c>
      <c r="E58" s="560" t="s">
        <v>1084</v>
      </c>
      <c r="F58" s="560" t="s">
        <v>1085</v>
      </c>
      <c r="G58" s="560" t="s">
        <v>1086</v>
      </c>
      <c r="H58" s="560" t="s">
        <v>1087</v>
      </c>
      <c r="I58" s="560" t="s">
        <v>1088</v>
      </c>
      <c r="J58" s="560" t="s">
        <v>1089</v>
      </c>
      <c r="K58" s="560" t="s">
        <v>1090</v>
      </c>
      <c r="L58" s="560" t="s">
        <v>1091</v>
      </c>
      <c r="M58" s="560" t="s">
        <v>1092</v>
      </c>
      <c r="N58" s="560" t="s">
        <v>1093</v>
      </c>
      <c r="O58" s="560" t="s">
        <v>1094</v>
      </c>
      <c r="P58" s="560" t="s">
        <v>1095</v>
      </c>
      <c r="Q58" s="565" t="s">
        <v>7671</v>
      </c>
      <c r="R58" s="561" t="s">
        <v>9861</v>
      </c>
      <c r="S58" s="561" t="s">
        <v>1096</v>
      </c>
      <c r="T58" s="371" t="str">
        <f t="shared" si="1"/>
        <v>Tab2_Cell_B6</v>
      </c>
    </row>
    <row r="59" spans="1:20" s="371" customFormat="1" ht="51" customHeight="1" x14ac:dyDescent="0.2">
      <c r="A59" s="371" t="str">
        <f t="shared" si="0"/>
        <v>Tab2_Cell_B12</v>
      </c>
      <c r="B59" s="374">
        <v>2</v>
      </c>
      <c r="C59" s="504" t="s">
        <v>8122</v>
      </c>
      <c r="D59" s="374" t="s">
        <v>1136</v>
      </c>
      <c r="E59" s="560" t="s">
        <v>1137</v>
      </c>
      <c r="F59" s="560" t="s">
        <v>1138</v>
      </c>
      <c r="G59" s="560" t="s">
        <v>1139</v>
      </c>
      <c r="H59" s="560" t="s">
        <v>146</v>
      </c>
      <c r="I59" s="560" t="s">
        <v>1140</v>
      </c>
      <c r="J59" s="560" t="s">
        <v>1141</v>
      </c>
      <c r="K59" s="560" t="s">
        <v>1142</v>
      </c>
      <c r="L59" s="560" t="s">
        <v>1143</v>
      </c>
      <c r="M59" s="560" t="s">
        <v>1144</v>
      </c>
      <c r="N59" s="560" t="s">
        <v>1106</v>
      </c>
      <c r="O59" s="560" t="s">
        <v>1145</v>
      </c>
      <c r="P59" s="560" t="s">
        <v>1146</v>
      </c>
      <c r="Q59" s="565" t="s">
        <v>7675</v>
      </c>
      <c r="R59" s="561" t="s">
        <v>9862</v>
      </c>
      <c r="S59" s="561" t="s">
        <v>1147</v>
      </c>
      <c r="T59" s="371" t="str">
        <f t="shared" si="1"/>
        <v>Tab2_Cell_B12</v>
      </c>
    </row>
    <row r="60" spans="1:20" s="371" customFormat="1" ht="38.25" customHeight="1" x14ac:dyDescent="0.2">
      <c r="A60" s="371" t="str">
        <f t="shared" si="0"/>
        <v>Tab2_Cell_B13</v>
      </c>
      <c r="B60" s="374">
        <v>2</v>
      </c>
      <c r="C60" s="504" t="s">
        <v>8123</v>
      </c>
      <c r="D60" s="374" t="s">
        <v>1148</v>
      </c>
      <c r="E60" s="560" t="s">
        <v>8951</v>
      </c>
      <c r="F60" s="560" t="s">
        <v>8946</v>
      </c>
      <c r="G60" s="560" t="s">
        <v>8945</v>
      </c>
      <c r="H60" s="560" t="s">
        <v>8940</v>
      </c>
      <c r="I60" s="560" t="s">
        <v>8952</v>
      </c>
      <c r="J60" s="560" t="s">
        <v>8957</v>
      </c>
      <c r="K60" s="560" t="s">
        <v>8958</v>
      </c>
      <c r="L60" s="560" t="s">
        <v>8961</v>
      </c>
      <c r="M60" s="560" t="s">
        <v>8964</v>
      </c>
      <c r="N60" s="560" t="s">
        <v>8967</v>
      </c>
      <c r="O60" s="560" t="s">
        <v>8970</v>
      </c>
      <c r="P60" s="560" t="s">
        <v>8973</v>
      </c>
      <c r="Q60" s="565" t="s">
        <v>8976</v>
      </c>
      <c r="R60" s="561" t="s">
        <v>9863</v>
      </c>
      <c r="S60" s="561" t="s">
        <v>8979</v>
      </c>
      <c r="T60" s="371" t="str">
        <f t="shared" si="1"/>
        <v>Tab2_Cell_B13</v>
      </c>
    </row>
    <row r="61" spans="1:20" s="371" customFormat="1" ht="25.5" customHeight="1" x14ac:dyDescent="0.2">
      <c r="A61" s="371" t="str">
        <f t="shared" si="0"/>
        <v>Tab2_Cell_B20</v>
      </c>
      <c r="B61" s="374">
        <v>2</v>
      </c>
      <c r="C61" s="504" t="s">
        <v>8124</v>
      </c>
      <c r="D61" s="374" t="s">
        <v>1149</v>
      </c>
      <c r="E61" s="560" t="s">
        <v>1150</v>
      </c>
      <c r="F61" s="560" t="s">
        <v>1151</v>
      </c>
      <c r="G61" s="560" t="s">
        <v>1152</v>
      </c>
      <c r="H61" s="560" t="s">
        <v>141</v>
      </c>
      <c r="I61" s="560" t="s">
        <v>1153</v>
      </c>
      <c r="J61" s="560" t="s">
        <v>1154</v>
      </c>
      <c r="K61" s="560" t="s">
        <v>1155</v>
      </c>
      <c r="L61" s="560" t="s">
        <v>1156</v>
      </c>
      <c r="M61" s="560" t="s">
        <v>1157</v>
      </c>
      <c r="N61" s="560" t="s">
        <v>1120</v>
      </c>
      <c r="O61" s="560" t="s">
        <v>1158</v>
      </c>
      <c r="P61" s="560" t="s">
        <v>1159</v>
      </c>
      <c r="Q61" s="565" t="s">
        <v>7676</v>
      </c>
      <c r="R61" s="561" t="s">
        <v>9864</v>
      </c>
      <c r="S61" s="561" t="s">
        <v>1160</v>
      </c>
      <c r="T61" s="371" t="str">
        <f t="shared" si="1"/>
        <v>Tab2_Cell_B20</v>
      </c>
    </row>
    <row r="62" spans="1:20" s="371" customFormat="1" ht="38.25" customHeight="1" x14ac:dyDescent="0.2">
      <c r="A62" s="371" t="str">
        <f t="shared" si="0"/>
        <v>Tab2_Cell_B21</v>
      </c>
      <c r="B62" s="374">
        <v>2</v>
      </c>
      <c r="C62" s="504" t="s">
        <v>8125</v>
      </c>
      <c r="D62" s="374" t="s">
        <v>1161</v>
      </c>
      <c r="E62" s="560" t="s">
        <v>8950</v>
      </c>
      <c r="F62" s="560" t="s">
        <v>8947</v>
      </c>
      <c r="G62" s="560" t="s">
        <v>8944</v>
      </c>
      <c r="H62" s="560" t="s">
        <v>8941</v>
      </c>
      <c r="I62" s="560" t="s">
        <v>8953</v>
      </c>
      <c r="J62" s="560" t="s">
        <v>8956</v>
      </c>
      <c r="K62" s="560" t="s">
        <v>8959</v>
      </c>
      <c r="L62" s="560" t="s">
        <v>8962</v>
      </c>
      <c r="M62" s="560" t="s">
        <v>8965</v>
      </c>
      <c r="N62" s="560" t="s">
        <v>8969</v>
      </c>
      <c r="O62" s="560" t="s">
        <v>8971</v>
      </c>
      <c r="P62" s="560" t="s">
        <v>8974</v>
      </c>
      <c r="Q62" s="565" t="s">
        <v>8977</v>
      </c>
      <c r="R62" s="561" t="s">
        <v>9865</v>
      </c>
      <c r="S62" s="561" t="s">
        <v>8980</v>
      </c>
      <c r="T62" s="371" t="str">
        <f t="shared" si="1"/>
        <v>Tab2_Cell_B21</v>
      </c>
    </row>
    <row r="63" spans="1:20" s="371" customFormat="1" ht="280.5" customHeight="1" x14ac:dyDescent="0.2">
      <c r="A63" s="371" t="str">
        <f t="shared" si="0"/>
        <v>Tab2_Cell_B23</v>
      </c>
      <c r="B63" s="374">
        <v>2</v>
      </c>
      <c r="C63" s="504" t="s">
        <v>8126</v>
      </c>
      <c r="D63" s="374" t="s">
        <v>1162</v>
      </c>
      <c r="E63" s="560" t="s">
        <v>9764</v>
      </c>
      <c r="F63" s="560" t="s">
        <v>1163</v>
      </c>
      <c r="G63" s="560" t="s">
        <v>1164</v>
      </c>
      <c r="H63" s="560" t="s">
        <v>1165</v>
      </c>
      <c r="I63" s="560" t="s">
        <v>1166</v>
      </c>
      <c r="J63" s="560" t="s">
        <v>1167</v>
      </c>
      <c r="K63" s="560" t="s">
        <v>1168</v>
      </c>
      <c r="L63" s="560" t="s">
        <v>1169</v>
      </c>
      <c r="M63" s="560" t="s">
        <v>1170</v>
      </c>
      <c r="N63" s="560" t="s">
        <v>1171</v>
      </c>
      <c r="O63" s="560" t="s">
        <v>1172</v>
      </c>
      <c r="P63" s="560" t="s">
        <v>1173</v>
      </c>
      <c r="Q63" s="560" t="s">
        <v>10207</v>
      </c>
      <c r="R63" s="561" t="s">
        <v>9866</v>
      </c>
      <c r="S63" s="561" t="s">
        <v>1174</v>
      </c>
      <c r="T63" s="371" t="str">
        <f t="shared" si="1"/>
        <v>Tab2_Cell_B23</v>
      </c>
    </row>
    <row r="64" spans="1:20" s="371" customFormat="1" ht="25.5" customHeight="1" x14ac:dyDescent="0.2">
      <c r="A64" s="371" t="str">
        <f t="shared" si="0"/>
        <v>Tab2_Cell_B29</v>
      </c>
      <c r="B64" s="374">
        <v>2</v>
      </c>
      <c r="C64" s="374"/>
      <c r="D64" s="374" t="s">
        <v>5798</v>
      </c>
      <c r="E64" s="560" t="s">
        <v>9765</v>
      </c>
      <c r="F64" s="560" t="s">
        <v>8421</v>
      </c>
      <c r="G64" s="560" t="s">
        <v>8422</v>
      </c>
      <c r="H64" s="560" t="s">
        <v>150</v>
      </c>
      <c r="I64" s="560" t="s">
        <v>8423</v>
      </c>
      <c r="J64" s="560" t="s">
        <v>8425</v>
      </c>
      <c r="K64" s="560" t="s">
        <v>8424</v>
      </c>
      <c r="L64" s="560" t="s">
        <v>8426</v>
      </c>
      <c r="M64" s="560" t="s">
        <v>8427</v>
      </c>
      <c r="N64" s="560" t="s">
        <v>8428</v>
      </c>
      <c r="O64" s="560" t="s">
        <v>8429</v>
      </c>
      <c r="P64" s="560" t="s">
        <v>8430</v>
      </c>
      <c r="Q64" s="560" t="s">
        <v>10208</v>
      </c>
      <c r="R64" s="561" t="s">
        <v>9397</v>
      </c>
      <c r="S64" s="561" t="s">
        <v>8431</v>
      </c>
      <c r="T64" s="371" t="str">
        <f t="shared" si="1"/>
        <v>Tab2_Cell_B29</v>
      </c>
    </row>
    <row r="65" spans="1:20" s="371" customFormat="1" ht="127.5" customHeight="1" x14ac:dyDescent="0.2">
      <c r="A65" s="371" t="str">
        <f t="shared" si="0"/>
        <v>Tab2_Cell_B30</v>
      </c>
      <c r="B65" s="374">
        <v>2</v>
      </c>
      <c r="C65" s="504" t="s">
        <v>8127</v>
      </c>
      <c r="D65" s="374" t="s">
        <v>1175</v>
      </c>
      <c r="E65" s="560" t="s">
        <v>9766</v>
      </c>
      <c r="F65" s="560" t="s">
        <v>1176</v>
      </c>
      <c r="G65" s="560" t="s">
        <v>1177</v>
      </c>
      <c r="H65" s="560" t="s">
        <v>1178</v>
      </c>
      <c r="I65" s="560" t="s">
        <v>1179</v>
      </c>
      <c r="J65" s="560" t="s">
        <v>1180</v>
      </c>
      <c r="K65" s="560" t="s">
        <v>1181</v>
      </c>
      <c r="L65" s="560" t="s">
        <v>1182</v>
      </c>
      <c r="M65" s="560" t="s">
        <v>1183</v>
      </c>
      <c r="N65" s="560" t="s">
        <v>1184</v>
      </c>
      <c r="O65" s="560" t="s">
        <v>1185</v>
      </c>
      <c r="P65" s="560" t="s">
        <v>1186</v>
      </c>
      <c r="Q65" s="565" t="s">
        <v>7677</v>
      </c>
      <c r="R65" s="561" t="s">
        <v>9867</v>
      </c>
      <c r="S65" s="561" t="s">
        <v>1187</v>
      </c>
      <c r="T65" s="371" t="str">
        <f t="shared" si="1"/>
        <v>Tab2_Cell_B30</v>
      </c>
    </row>
    <row r="66" spans="1:20" s="371" customFormat="1" ht="38.25" customHeight="1" x14ac:dyDescent="0.2">
      <c r="A66" s="371" t="str">
        <f t="shared" si="0"/>
        <v>Tab2_Cell_B33</v>
      </c>
      <c r="B66" s="374">
        <v>2</v>
      </c>
      <c r="C66" s="504" t="s">
        <v>8128</v>
      </c>
      <c r="D66" s="374" t="s">
        <v>1188</v>
      </c>
      <c r="E66" s="560" t="s">
        <v>1189</v>
      </c>
      <c r="F66" s="560" t="s">
        <v>1190</v>
      </c>
      <c r="G66" s="560" t="s">
        <v>1191</v>
      </c>
      <c r="H66" s="560" t="s">
        <v>144</v>
      </c>
      <c r="I66" s="560" t="s">
        <v>1192</v>
      </c>
      <c r="J66" s="560" t="s">
        <v>1193</v>
      </c>
      <c r="K66" s="560" t="s">
        <v>1194</v>
      </c>
      <c r="L66" s="560" t="s">
        <v>1195</v>
      </c>
      <c r="M66" s="560" t="s">
        <v>1196</v>
      </c>
      <c r="N66" s="560" t="s">
        <v>1197</v>
      </c>
      <c r="O66" s="560" t="s">
        <v>1198</v>
      </c>
      <c r="P66" s="560" t="s">
        <v>1199</v>
      </c>
      <c r="Q66" s="565" t="s">
        <v>7678</v>
      </c>
      <c r="R66" s="561" t="s">
        <v>9868</v>
      </c>
      <c r="S66" s="561" t="s">
        <v>1200</v>
      </c>
      <c r="T66" s="371" t="str">
        <f t="shared" si="1"/>
        <v>Tab2_Cell_B33</v>
      </c>
    </row>
    <row r="67" spans="1:20" s="371" customFormat="1" ht="187.5" customHeight="1" x14ac:dyDescent="0.2">
      <c r="A67" s="371" t="str">
        <f t="shared" si="0"/>
        <v>Tab2_Cell_B36</v>
      </c>
      <c r="B67" s="374">
        <v>2</v>
      </c>
      <c r="C67" s="504" t="s">
        <v>8130</v>
      </c>
      <c r="D67" s="374" t="s">
        <v>1202</v>
      </c>
      <c r="E67" s="560" t="s">
        <v>9767</v>
      </c>
      <c r="F67" s="560" t="s">
        <v>8931</v>
      </c>
      <c r="G67" s="560" t="s">
        <v>8930</v>
      </c>
      <c r="H67" s="560" t="s">
        <v>8929</v>
      </c>
      <c r="I67" s="560" t="s">
        <v>9835</v>
      </c>
      <c r="J67" s="560" t="s">
        <v>8932</v>
      </c>
      <c r="K67" s="560" t="s">
        <v>8933</v>
      </c>
      <c r="L67" s="560" t="s">
        <v>8935</v>
      </c>
      <c r="M67" s="560" t="s">
        <v>8934</v>
      </c>
      <c r="N67" s="560" t="s">
        <v>8936</v>
      </c>
      <c r="O67" s="560" t="s">
        <v>8937</v>
      </c>
      <c r="P67" s="560" t="s">
        <v>8938</v>
      </c>
      <c r="Q67" s="560" t="s">
        <v>10209</v>
      </c>
      <c r="R67" s="561" t="s">
        <v>9869</v>
      </c>
      <c r="S67" s="561" t="s">
        <v>8939</v>
      </c>
      <c r="T67" s="371" t="str">
        <f t="shared" si="1"/>
        <v>Tab2_Cell_B36</v>
      </c>
    </row>
    <row r="68" spans="1:20" s="371" customFormat="1" ht="51" customHeight="1" x14ac:dyDescent="0.2">
      <c r="A68" s="371" t="str">
        <f t="shared" si="0"/>
        <v>Tab2_Cell_C7</v>
      </c>
      <c r="B68" s="374">
        <v>2</v>
      </c>
      <c r="C68" s="504" t="s">
        <v>8122</v>
      </c>
      <c r="D68" s="374" t="s">
        <v>1097</v>
      </c>
      <c r="E68" s="560" t="s">
        <v>1098</v>
      </c>
      <c r="F68" s="560" t="s">
        <v>1099</v>
      </c>
      <c r="G68" s="560" t="s">
        <v>1100</v>
      </c>
      <c r="H68" s="560" t="s">
        <v>147</v>
      </c>
      <c r="I68" s="560" t="s">
        <v>1101</v>
      </c>
      <c r="J68" s="560" t="s">
        <v>1102</v>
      </c>
      <c r="K68" s="560" t="s">
        <v>1103</v>
      </c>
      <c r="L68" s="560" t="s">
        <v>1104</v>
      </c>
      <c r="M68" s="560" t="s">
        <v>1105</v>
      </c>
      <c r="N68" s="560" t="s">
        <v>1106</v>
      </c>
      <c r="O68" s="560" t="s">
        <v>1107</v>
      </c>
      <c r="P68" s="560" t="s">
        <v>1108</v>
      </c>
      <c r="Q68" s="565" t="s">
        <v>7672</v>
      </c>
      <c r="R68" s="561" t="s">
        <v>9870</v>
      </c>
      <c r="S68" s="561" t="s">
        <v>1109</v>
      </c>
      <c r="T68" s="371" t="str">
        <f t="shared" si="1"/>
        <v>Tab2_Cell_C7</v>
      </c>
    </row>
    <row r="69" spans="1:20" s="371" customFormat="1" ht="12.75" customHeight="1" x14ac:dyDescent="0.2">
      <c r="A69" s="371" t="str">
        <f t="shared" si="0"/>
        <v>Tab2_Cell_C8</v>
      </c>
      <c r="B69" s="374">
        <v>2</v>
      </c>
      <c r="C69" s="504" t="s">
        <v>8124</v>
      </c>
      <c r="D69" s="374" t="s">
        <v>1110</v>
      </c>
      <c r="E69" s="560" t="s">
        <v>1111</v>
      </c>
      <c r="F69" s="560" t="s">
        <v>1112</v>
      </c>
      <c r="G69" s="560" t="s">
        <v>1113</v>
      </c>
      <c r="H69" s="560" t="s">
        <v>1114</v>
      </c>
      <c r="I69" s="560" t="s">
        <v>1115</v>
      </c>
      <c r="J69" s="560" t="s">
        <v>1116</v>
      </c>
      <c r="K69" s="560" t="s">
        <v>1117</v>
      </c>
      <c r="L69" s="560" t="s">
        <v>1118</v>
      </c>
      <c r="M69" s="560" t="s">
        <v>1119</v>
      </c>
      <c r="N69" s="560" t="s">
        <v>1120</v>
      </c>
      <c r="O69" s="560" t="s">
        <v>1121</v>
      </c>
      <c r="P69" s="560" t="s">
        <v>1122</v>
      </c>
      <c r="Q69" s="565" t="s">
        <v>7673</v>
      </c>
      <c r="R69" s="561" t="s">
        <v>9398</v>
      </c>
      <c r="S69" s="561" t="s">
        <v>1123</v>
      </c>
      <c r="T69" s="371" t="str">
        <f t="shared" si="1"/>
        <v>Tab2_Cell_C8</v>
      </c>
    </row>
    <row r="70" spans="1:20" s="371" customFormat="1" ht="38.25" customHeight="1" x14ac:dyDescent="0.2">
      <c r="A70" s="371" t="str">
        <f t="shared" si="0"/>
        <v>Tab2_Cell_C9</v>
      </c>
      <c r="B70" s="374">
        <v>2</v>
      </c>
      <c r="C70" s="504" t="s">
        <v>8128</v>
      </c>
      <c r="D70" s="374" t="s">
        <v>755</v>
      </c>
      <c r="E70" s="560" t="s">
        <v>1124</v>
      </c>
      <c r="F70" s="560" t="s">
        <v>1125</v>
      </c>
      <c r="G70" s="560" t="s">
        <v>1126</v>
      </c>
      <c r="H70" s="560" t="s">
        <v>145</v>
      </c>
      <c r="I70" s="560" t="s">
        <v>1127</v>
      </c>
      <c r="J70" s="560" t="s">
        <v>1128</v>
      </c>
      <c r="K70" s="560" t="s">
        <v>1129</v>
      </c>
      <c r="L70" s="560" t="s">
        <v>1130</v>
      </c>
      <c r="M70" s="560" t="s">
        <v>1131</v>
      </c>
      <c r="N70" s="560" t="s">
        <v>1132</v>
      </c>
      <c r="O70" s="560" t="s">
        <v>1133</v>
      </c>
      <c r="P70" s="560" t="s">
        <v>1134</v>
      </c>
      <c r="Q70" s="565" t="s">
        <v>7674</v>
      </c>
      <c r="R70" s="561" t="s">
        <v>9871</v>
      </c>
      <c r="S70" s="561" t="s">
        <v>1135</v>
      </c>
      <c r="T70" s="371" t="str">
        <f t="shared" si="1"/>
        <v>Tab2_Cell_C9</v>
      </c>
    </row>
    <row r="71" spans="1:20" s="371" customFormat="1" ht="25.5" customHeight="1" x14ac:dyDescent="0.2">
      <c r="A71" s="371" t="str">
        <f t="shared" si="0"/>
        <v>Tab2_Cell_C16</v>
      </c>
      <c r="B71" s="374">
        <v>2</v>
      </c>
      <c r="C71" s="374" t="s">
        <v>3</v>
      </c>
      <c r="D71" s="374" t="s">
        <v>839</v>
      </c>
      <c r="E71" s="560" t="s">
        <v>1203</v>
      </c>
      <c r="F71" s="560" t="s">
        <v>1204</v>
      </c>
      <c r="G71" s="560" t="s">
        <v>1205</v>
      </c>
      <c r="H71" s="560" t="s">
        <v>1206</v>
      </c>
      <c r="I71" s="560" t="s">
        <v>1207</v>
      </c>
      <c r="J71" s="560" t="s">
        <v>1208</v>
      </c>
      <c r="K71" s="560" t="s">
        <v>1209</v>
      </c>
      <c r="L71" s="560" t="s">
        <v>1210</v>
      </c>
      <c r="M71" s="560" t="s">
        <v>1211</v>
      </c>
      <c r="N71" s="560" t="s">
        <v>1212</v>
      </c>
      <c r="O71" s="560" t="s">
        <v>1213</v>
      </c>
      <c r="P71" s="560" t="s">
        <v>1214</v>
      </c>
      <c r="Q71" s="565" t="s">
        <v>7679</v>
      </c>
      <c r="R71" s="561" t="s">
        <v>9399</v>
      </c>
      <c r="S71" s="561" t="s">
        <v>1215</v>
      </c>
      <c r="T71" s="371" t="str">
        <f t="shared" si="1"/>
        <v>Tab2_Cell_C16</v>
      </c>
    </row>
    <row r="72" spans="1:20" s="371" customFormat="1" ht="25.5" customHeight="1" x14ac:dyDescent="0.2">
      <c r="A72" s="371" t="str">
        <f t="shared" si="0"/>
        <v>Tab2_Cell_C17</v>
      </c>
      <c r="B72" s="374">
        <v>2</v>
      </c>
      <c r="C72" s="374" t="s">
        <v>44</v>
      </c>
      <c r="D72" s="374" t="s">
        <v>1216</v>
      </c>
      <c r="E72" s="560" t="s">
        <v>1217</v>
      </c>
      <c r="F72" s="560" t="s">
        <v>1218</v>
      </c>
      <c r="G72" s="560" t="s">
        <v>1219</v>
      </c>
      <c r="H72" s="560" t="s">
        <v>1220</v>
      </c>
      <c r="I72" s="560" t="s">
        <v>1221</v>
      </c>
      <c r="J72" s="560" t="s">
        <v>1222</v>
      </c>
      <c r="K72" s="560" t="s">
        <v>1223</v>
      </c>
      <c r="L72" s="560" t="s">
        <v>1224</v>
      </c>
      <c r="M72" s="560" t="s">
        <v>1225</v>
      </c>
      <c r="N72" s="560" t="s">
        <v>1226</v>
      </c>
      <c r="O72" s="560" t="s">
        <v>1227</v>
      </c>
      <c r="P72" s="560" t="s">
        <v>1228</v>
      </c>
      <c r="Q72" s="565" t="s">
        <v>7680</v>
      </c>
      <c r="R72" s="561" t="s">
        <v>9400</v>
      </c>
      <c r="S72" s="561" t="s">
        <v>1229</v>
      </c>
      <c r="T72" s="371" t="str">
        <f t="shared" si="1"/>
        <v>Tab2_Cell_C17</v>
      </c>
    </row>
    <row r="73" spans="1:20" s="371" customFormat="1" ht="51" customHeight="1" x14ac:dyDescent="0.2">
      <c r="A73" s="371" t="str">
        <f t="shared" si="0"/>
        <v>Tab2_Cell_C18</v>
      </c>
      <c r="B73" s="374">
        <v>2</v>
      </c>
      <c r="C73" s="374" t="s">
        <v>45</v>
      </c>
      <c r="D73" s="374" t="s">
        <v>1230</v>
      </c>
      <c r="E73" s="560" t="s">
        <v>1231</v>
      </c>
      <c r="F73" s="560" t="s">
        <v>1232</v>
      </c>
      <c r="G73" s="560" t="s">
        <v>1233</v>
      </c>
      <c r="H73" s="560" t="s">
        <v>173</v>
      </c>
      <c r="I73" s="560" t="s">
        <v>1234</v>
      </c>
      <c r="J73" s="560" t="s">
        <v>1235</v>
      </c>
      <c r="K73" s="560" t="s">
        <v>1236</v>
      </c>
      <c r="L73" s="560" t="s">
        <v>1237</v>
      </c>
      <c r="M73" s="560" t="s">
        <v>1238</v>
      </c>
      <c r="N73" s="560" t="s">
        <v>1239</v>
      </c>
      <c r="O73" s="560" t="s">
        <v>1240</v>
      </c>
      <c r="P73" s="560" t="s">
        <v>1241</v>
      </c>
      <c r="Q73" s="565" t="s">
        <v>7681</v>
      </c>
      <c r="R73" s="561" t="s">
        <v>9872</v>
      </c>
      <c r="S73" s="561" t="s">
        <v>1242</v>
      </c>
      <c r="T73" s="371" t="str">
        <f t="shared" si="1"/>
        <v>Tab2_Cell_C18</v>
      </c>
    </row>
    <row r="74" spans="1:20" s="371" customFormat="1" ht="76.5" customHeight="1" x14ac:dyDescent="0.2">
      <c r="A74" s="371" t="str">
        <f t="shared" si="0"/>
        <v>Tab2_Cell_C27</v>
      </c>
      <c r="B74" s="374">
        <v>2</v>
      </c>
      <c r="C74" s="374" t="s">
        <v>46</v>
      </c>
      <c r="D74" s="374" t="s">
        <v>1257</v>
      </c>
      <c r="E74" s="560" t="s">
        <v>1244</v>
      </c>
      <c r="F74" s="560" t="s">
        <v>1245</v>
      </c>
      <c r="G74" s="560" t="s">
        <v>1246</v>
      </c>
      <c r="H74" s="560" t="s">
        <v>1247</v>
      </c>
      <c r="I74" s="560" t="s">
        <v>1248</v>
      </c>
      <c r="J74" s="560" t="s">
        <v>1249</v>
      </c>
      <c r="K74" s="560" t="s">
        <v>1250</v>
      </c>
      <c r="L74" s="560" t="s">
        <v>1251</v>
      </c>
      <c r="M74" s="560" t="s">
        <v>1252</v>
      </c>
      <c r="N74" s="560" t="s">
        <v>1253</v>
      </c>
      <c r="O74" s="560" t="s">
        <v>1254</v>
      </c>
      <c r="P74" s="560" t="s">
        <v>1255</v>
      </c>
      <c r="Q74" s="565" t="s">
        <v>7682</v>
      </c>
      <c r="R74" s="561" t="s">
        <v>9873</v>
      </c>
      <c r="S74" s="561" t="s">
        <v>1256</v>
      </c>
      <c r="T74" s="371" t="str">
        <f t="shared" si="1"/>
        <v>Tab2_Cell_C27</v>
      </c>
    </row>
    <row r="75" spans="1:20" s="371" customFormat="1" ht="89.25" customHeight="1" x14ac:dyDescent="0.2">
      <c r="A75" s="371" t="str">
        <f t="shared" si="0"/>
        <v>Tab2_Cell_C28</v>
      </c>
      <c r="B75" s="374">
        <v>2</v>
      </c>
      <c r="C75" s="374" t="s">
        <v>47</v>
      </c>
      <c r="D75" s="374" t="s">
        <v>2935</v>
      </c>
      <c r="E75" s="560" t="s">
        <v>9768</v>
      </c>
      <c r="F75" s="560" t="s">
        <v>1258</v>
      </c>
      <c r="G75" s="560" t="s">
        <v>1259</v>
      </c>
      <c r="H75" s="560" t="s">
        <v>1260</v>
      </c>
      <c r="I75" s="560" t="s">
        <v>9836</v>
      </c>
      <c r="J75" s="560" t="s">
        <v>1261</v>
      </c>
      <c r="K75" s="560" t="s">
        <v>7552</v>
      </c>
      <c r="L75" s="560" t="s">
        <v>1262</v>
      </c>
      <c r="M75" s="560" t="s">
        <v>1263</v>
      </c>
      <c r="N75" s="560" t="s">
        <v>1264</v>
      </c>
      <c r="O75" s="560" t="s">
        <v>1265</v>
      </c>
      <c r="P75" s="560" t="s">
        <v>1266</v>
      </c>
      <c r="Q75" s="565" t="s">
        <v>7683</v>
      </c>
      <c r="R75" s="561" t="s">
        <v>9874</v>
      </c>
      <c r="S75" s="561" t="s">
        <v>1267</v>
      </c>
      <c r="T75" s="371" t="str">
        <f t="shared" si="1"/>
        <v>Tab2_Cell_C28</v>
      </c>
    </row>
    <row r="76" spans="1:20" s="371" customFormat="1" ht="51" customHeight="1" x14ac:dyDescent="0.2">
      <c r="A76" s="371" t="str">
        <f t="shared" si="0"/>
        <v>Tab2_Cell_C39</v>
      </c>
      <c r="B76" s="374">
        <v>2</v>
      </c>
      <c r="C76" s="374" t="s">
        <v>48</v>
      </c>
      <c r="D76" s="374" t="s">
        <v>1032</v>
      </c>
      <c r="E76" s="560" t="s">
        <v>1268</v>
      </c>
      <c r="F76" s="560" t="s">
        <v>1269</v>
      </c>
      <c r="G76" s="560" t="s">
        <v>1270</v>
      </c>
      <c r="H76" s="560" t="s">
        <v>7529</v>
      </c>
      <c r="I76" s="560" t="s">
        <v>1271</v>
      </c>
      <c r="J76" s="560" t="s">
        <v>1272</v>
      </c>
      <c r="K76" s="560" t="s">
        <v>11074</v>
      </c>
      <c r="L76" s="560" t="s">
        <v>1273</v>
      </c>
      <c r="M76" s="560" t="s">
        <v>1274</v>
      </c>
      <c r="N76" s="560" t="s">
        <v>1275</v>
      </c>
      <c r="O76" s="560" t="s">
        <v>1276</v>
      </c>
      <c r="P76" s="560" t="s">
        <v>1277</v>
      </c>
      <c r="Q76" s="560" t="s">
        <v>10210</v>
      </c>
      <c r="R76" s="561" t="s">
        <v>9401</v>
      </c>
      <c r="S76" s="561" t="s">
        <v>1278</v>
      </c>
      <c r="T76" s="371" t="str">
        <f t="shared" si="1"/>
        <v>Tab2_Cell_C39</v>
      </c>
    </row>
    <row r="77" spans="1:20" s="371" customFormat="1" ht="63.75" customHeight="1" x14ac:dyDescent="0.2">
      <c r="A77" s="371" t="str">
        <f t="shared" si="0"/>
        <v>Tab2_Cell_C40</v>
      </c>
      <c r="B77" s="374">
        <v>2</v>
      </c>
      <c r="C77" s="374" t="s">
        <v>49</v>
      </c>
      <c r="D77" s="374" t="s">
        <v>1279</v>
      </c>
      <c r="E77" s="560" t="s">
        <v>9769</v>
      </c>
      <c r="F77" s="560" t="s">
        <v>1280</v>
      </c>
      <c r="G77" s="560" t="s">
        <v>1281</v>
      </c>
      <c r="H77" s="560" t="s">
        <v>1282</v>
      </c>
      <c r="I77" s="560" t="s">
        <v>1283</v>
      </c>
      <c r="J77" s="560" t="s">
        <v>1284</v>
      </c>
      <c r="K77" s="560" t="s">
        <v>1285</v>
      </c>
      <c r="L77" s="560" t="s">
        <v>1286</v>
      </c>
      <c r="M77" s="560" t="s">
        <v>1287</v>
      </c>
      <c r="N77" s="560" t="s">
        <v>1288</v>
      </c>
      <c r="O77" s="560" t="s">
        <v>1289</v>
      </c>
      <c r="P77" s="560" t="s">
        <v>1290</v>
      </c>
      <c r="Q77" s="565" t="s">
        <v>7684</v>
      </c>
      <c r="R77" s="561" t="s">
        <v>9875</v>
      </c>
      <c r="S77" s="561" t="s">
        <v>1291</v>
      </c>
      <c r="T77" s="371" t="str">
        <f t="shared" si="1"/>
        <v>Tab2_Cell_C40</v>
      </c>
    </row>
    <row r="78" spans="1:20" s="371" customFormat="1" ht="76.5" customHeight="1" x14ac:dyDescent="0.2">
      <c r="A78" s="371" t="str">
        <f t="shared" si="0"/>
        <v>Tab2_Cell_C41</v>
      </c>
      <c r="B78" s="374">
        <v>2</v>
      </c>
      <c r="C78" s="374" t="s">
        <v>50</v>
      </c>
      <c r="D78" s="374" t="s">
        <v>1292</v>
      </c>
      <c r="E78" s="560" t="s">
        <v>9770</v>
      </c>
      <c r="F78" s="560" t="s">
        <v>1293</v>
      </c>
      <c r="G78" s="560" t="s">
        <v>1294</v>
      </c>
      <c r="H78" s="560" t="s">
        <v>1295</v>
      </c>
      <c r="I78" s="560" t="s">
        <v>1296</v>
      </c>
      <c r="J78" s="560" t="s">
        <v>1297</v>
      </c>
      <c r="K78" s="560" t="s">
        <v>1298</v>
      </c>
      <c r="L78" s="560" t="s">
        <v>1299</v>
      </c>
      <c r="M78" s="560" t="s">
        <v>1300</v>
      </c>
      <c r="N78" s="560" t="s">
        <v>1301</v>
      </c>
      <c r="O78" s="560" t="s">
        <v>1302</v>
      </c>
      <c r="P78" s="560" t="s">
        <v>1303</v>
      </c>
      <c r="Q78" s="565" t="s">
        <v>7685</v>
      </c>
      <c r="R78" s="561" t="s">
        <v>9876</v>
      </c>
      <c r="S78" s="561" t="s">
        <v>1304</v>
      </c>
      <c r="T78" s="371" t="str">
        <f t="shared" si="1"/>
        <v>Tab2_Cell_C41</v>
      </c>
    </row>
    <row r="79" spans="1:20" s="371" customFormat="1" ht="63.75" customHeight="1" x14ac:dyDescent="0.2">
      <c r="A79" s="371" t="str">
        <f t="shared" si="0"/>
        <v>Tab2_Cell_C42</v>
      </c>
      <c r="B79" s="374">
        <v>2</v>
      </c>
      <c r="C79" s="374" t="s">
        <v>51</v>
      </c>
      <c r="D79" s="374" t="s">
        <v>1305</v>
      </c>
      <c r="E79" s="560" t="s">
        <v>1306</v>
      </c>
      <c r="F79" s="560" t="s">
        <v>1307</v>
      </c>
      <c r="G79" s="560" t="s">
        <v>1308</v>
      </c>
      <c r="H79" s="560" t="s">
        <v>1309</v>
      </c>
      <c r="I79" s="560" t="s">
        <v>1310</v>
      </c>
      <c r="J79" s="560" t="s">
        <v>1311</v>
      </c>
      <c r="K79" s="560" t="s">
        <v>1312</v>
      </c>
      <c r="L79" s="560" t="s">
        <v>1313</v>
      </c>
      <c r="M79" s="560" t="s">
        <v>1314</v>
      </c>
      <c r="N79" s="560" t="s">
        <v>1315</v>
      </c>
      <c r="O79" s="560" t="s">
        <v>1316</v>
      </c>
      <c r="P79" s="560" t="s">
        <v>1317</v>
      </c>
      <c r="Q79" s="565" t="s">
        <v>7686</v>
      </c>
      <c r="R79" s="561" t="s">
        <v>9877</v>
      </c>
      <c r="S79" s="561" t="s">
        <v>1318</v>
      </c>
      <c r="T79" s="371" t="str">
        <f t="shared" si="1"/>
        <v>Tab2_Cell_C42</v>
      </c>
    </row>
    <row r="80" spans="1:20" s="371" customFormat="1" ht="76.5" customHeight="1" x14ac:dyDescent="0.2">
      <c r="A80" s="371" t="str">
        <f t="shared" si="0"/>
        <v>Tab2_Cell_C43</v>
      </c>
      <c r="B80" s="374">
        <v>2</v>
      </c>
      <c r="C80" s="374" t="s">
        <v>142</v>
      </c>
      <c r="D80" s="374" t="s">
        <v>1319</v>
      </c>
      <c r="E80" s="560" t="s">
        <v>1320</v>
      </c>
      <c r="F80" s="560" t="s">
        <v>1321</v>
      </c>
      <c r="G80" s="560" t="s">
        <v>1322</v>
      </c>
      <c r="H80" s="560" t="s">
        <v>1323</v>
      </c>
      <c r="I80" s="560" t="s">
        <v>1324</v>
      </c>
      <c r="J80" s="560" t="s">
        <v>1325</v>
      </c>
      <c r="K80" s="560" t="s">
        <v>1326</v>
      </c>
      <c r="L80" s="560" t="s">
        <v>1327</v>
      </c>
      <c r="M80" s="560" t="s">
        <v>1328</v>
      </c>
      <c r="N80" s="560" t="s">
        <v>1329</v>
      </c>
      <c r="O80" s="560" t="s">
        <v>1330</v>
      </c>
      <c r="P80" s="560" t="s">
        <v>1331</v>
      </c>
      <c r="Q80" s="560" t="s">
        <v>10211</v>
      </c>
      <c r="R80" s="561" t="s">
        <v>9878</v>
      </c>
      <c r="S80" s="561" t="s">
        <v>1332</v>
      </c>
      <c r="T80" s="371" t="str">
        <f t="shared" si="1"/>
        <v>Tab2_Cell_C43</v>
      </c>
    </row>
    <row r="81" spans="1:20" s="371" customFormat="1" ht="76.5" customHeight="1" x14ac:dyDescent="0.2">
      <c r="A81" s="371" t="str">
        <f t="shared" si="0"/>
        <v>Tab2_Cell_C44</v>
      </c>
      <c r="B81" s="374">
        <v>2</v>
      </c>
      <c r="C81" s="374" t="s">
        <v>143</v>
      </c>
      <c r="D81" s="374" t="s">
        <v>1044</v>
      </c>
      <c r="E81" s="560" t="s">
        <v>1333</v>
      </c>
      <c r="F81" s="560" t="s">
        <v>1334</v>
      </c>
      <c r="G81" s="560" t="s">
        <v>1335</v>
      </c>
      <c r="H81" s="560" t="s">
        <v>1336</v>
      </c>
      <c r="I81" s="560" t="s">
        <v>1337</v>
      </c>
      <c r="J81" s="560" t="s">
        <v>1338</v>
      </c>
      <c r="K81" s="560" t="s">
        <v>1339</v>
      </c>
      <c r="L81" s="560" t="s">
        <v>1340</v>
      </c>
      <c r="M81" s="560" t="s">
        <v>1341</v>
      </c>
      <c r="N81" s="560" t="s">
        <v>1342</v>
      </c>
      <c r="O81" s="560" t="s">
        <v>1343</v>
      </c>
      <c r="P81" s="560" t="s">
        <v>1344</v>
      </c>
      <c r="Q81" s="565" t="s">
        <v>7687</v>
      </c>
      <c r="R81" s="561" t="s">
        <v>9879</v>
      </c>
      <c r="S81" s="561" t="s">
        <v>1345</v>
      </c>
      <c r="T81" s="371" t="str">
        <f t="shared" si="1"/>
        <v>Tab2_Cell_C44</v>
      </c>
    </row>
    <row r="82" spans="1:20" s="371" customFormat="1" ht="38.25" customHeight="1" x14ac:dyDescent="0.2">
      <c r="A82" s="371" t="str">
        <f t="shared" si="0"/>
        <v>Tab2_Cell_G34</v>
      </c>
      <c r="B82" s="374">
        <v>2</v>
      </c>
      <c r="C82" s="504" t="s">
        <v>8129</v>
      </c>
      <c r="D82" s="374" t="s">
        <v>1201</v>
      </c>
      <c r="E82" s="560" t="s">
        <v>8949</v>
      </c>
      <c r="F82" s="560" t="s">
        <v>8948</v>
      </c>
      <c r="G82" s="560" t="s">
        <v>8943</v>
      </c>
      <c r="H82" s="560" t="s">
        <v>8942</v>
      </c>
      <c r="I82" s="560" t="s">
        <v>8954</v>
      </c>
      <c r="J82" s="560" t="s">
        <v>8955</v>
      </c>
      <c r="K82" s="560" t="s">
        <v>8960</v>
      </c>
      <c r="L82" s="560" t="s">
        <v>8963</v>
      </c>
      <c r="M82" s="560" t="s">
        <v>8966</v>
      </c>
      <c r="N82" s="560" t="s">
        <v>8968</v>
      </c>
      <c r="O82" s="560" t="s">
        <v>8972</v>
      </c>
      <c r="P82" s="560" t="s">
        <v>8975</v>
      </c>
      <c r="Q82" s="565" t="s">
        <v>8978</v>
      </c>
      <c r="R82" s="561" t="s">
        <v>9880</v>
      </c>
      <c r="S82" s="561" t="s">
        <v>8981</v>
      </c>
      <c r="T82" s="371" t="str">
        <f t="shared" si="1"/>
        <v>Tab2_Cell_G34</v>
      </c>
    </row>
    <row r="83" spans="1:20" s="371" customFormat="1" ht="76.5" customHeight="1" x14ac:dyDescent="0.2">
      <c r="A83" s="371" t="str">
        <f t="shared" si="0"/>
        <v>Tab2_Cell_C26</v>
      </c>
      <c r="B83" s="374">
        <v>2</v>
      </c>
      <c r="C83" s="374" t="s">
        <v>9308</v>
      </c>
      <c r="D83" s="374" t="s">
        <v>1243</v>
      </c>
      <c r="E83" s="560" t="s">
        <v>9771</v>
      </c>
      <c r="F83" s="560" t="s">
        <v>9633</v>
      </c>
      <c r="G83" s="560" t="s">
        <v>9844</v>
      </c>
      <c r="H83" s="560" t="s">
        <v>9742</v>
      </c>
      <c r="I83" s="560" t="s">
        <v>9837</v>
      </c>
      <c r="J83" s="560" t="s">
        <v>9636</v>
      </c>
      <c r="K83" s="560" t="s">
        <v>9757</v>
      </c>
      <c r="L83" s="560" t="s">
        <v>9743</v>
      </c>
      <c r="M83" s="560" t="s">
        <v>9845</v>
      </c>
      <c r="N83" s="560" t="s">
        <v>9634</v>
      </c>
      <c r="O83" s="560" t="s">
        <v>9744</v>
      </c>
      <c r="P83" s="560" t="s">
        <v>9632</v>
      </c>
      <c r="Q83" s="560" t="s">
        <v>10212</v>
      </c>
      <c r="R83" s="560" t="s">
        <v>9881</v>
      </c>
      <c r="S83" s="561" t="s">
        <v>9635</v>
      </c>
      <c r="T83" s="371" t="str">
        <f t="shared" si="1"/>
        <v>Tab2_Cell_C26</v>
      </c>
    </row>
    <row r="84" spans="1:20" s="371" customFormat="1" x14ac:dyDescent="0.2">
      <c r="A84" s="371" t="str">
        <f t="shared" si="0"/>
        <v>Tab3_Cell_B4</v>
      </c>
      <c r="B84" s="374">
        <v>3</v>
      </c>
      <c r="C84" s="374" t="s">
        <v>8131</v>
      </c>
      <c r="D84" s="374" t="s">
        <v>754</v>
      </c>
      <c r="E84" s="560" t="s">
        <v>8132</v>
      </c>
      <c r="F84" s="560" t="s">
        <v>8136</v>
      </c>
      <c r="G84" s="560" t="s">
        <v>8134</v>
      </c>
      <c r="H84" s="560" t="s">
        <v>675</v>
      </c>
      <c r="I84" s="560" t="s">
        <v>8135</v>
      </c>
      <c r="J84" s="560" t="s">
        <v>8137</v>
      </c>
      <c r="K84" s="560" t="s">
        <v>8133</v>
      </c>
      <c r="L84" s="560" t="s">
        <v>8138</v>
      </c>
      <c r="M84" s="560" t="s">
        <v>8139</v>
      </c>
      <c r="N84" s="560" t="s">
        <v>8344</v>
      </c>
      <c r="O84" s="560" t="s">
        <v>8140</v>
      </c>
      <c r="P84" s="560" t="s">
        <v>8141</v>
      </c>
      <c r="Q84" s="565" t="s">
        <v>8143</v>
      </c>
      <c r="R84" s="561" t="s">
        <v>9678</v>
      </c>
      <c r="S84" s="560" t="s">
        <v>8142</v>
      </c>
      <c r="T84" s="371" t="str">
        <f t="shared" si="1"/>
        <v>Tab3_Cell_B4</v>
      </c>
    </row>
    <row r="85" spans="1:20" s="371" customFormat="1" ht="51" x14ac:dyDescent="0.2">
      <c r="A85" s="371" t="str">
        <f t="shared" si="0"/>
        <v>Tab3_Cell_B6</v>
      </c>
      <c r="B85" s="374">
        <v>3</v>
      </c>
      <c r="C85" s="374" t="s">
        <v>8144</v>
      </c>
      <c r="D85" s="374" t="s">
        <v>686</v>
      </c>
      <c r="E85" s="560" t="s">
        <v>8994</v>
      </c>
      <c r="F85" s="560" t="s">
        <v>9001</v>
      </c>
      <c r="G85" s="560" t="s">
        <v>9012</v>
      </c>
      <c r="H85" s="560" t="s">
        <v>8982</v>
      </c>
      <c r="I85" s="560" t="s">
        <v>9023</v>
      </c>
      <c r="J85" s="560" t="s">
        <v>9034</v>
      </c>
      <c r="K85" s="560" t="s">
        <v>9045</v>
      </c>
      <c r="L85" s="560" t="s">
        <v>9056</v>
      </c>
      <c r="M85" s="560" t="s">
        <v>9068</v>
      </c>
      <c r="N85" s="560" t="s">
        <v>9079</v>
      </c>
      <c r="O85" s="560" t="s">
        <v>9091</v>
      </c>
      <c r="P85" s="560" t="s">
        <v>9102</v>
      </c>
      <c r="Q85" s="565" t="s">
        <v>9114</v>
      </c>
      <c r="R85" s="560" t="s">
        <v>9882</v>
      </c>
      <c r="S85" s="561" t="s">
        <v>9125</v>
      </c>
      <c r="T85" s="371" t="str">
        <f t="shared" si="1"/>
        <v>Tab3_Cell_B6</v>
      </c>
    </row>
    <row r="86" spans="1:20" s="371" customFormat="1" ht="38.25" x14ac:dyDescent="0.2">
      <c r="A86" s="371" t="str">
        <f t="shared" si="0"/>
        <v>Tab3_Cell_B8</v>
      </c>
      <c r="B86" s="374">
        <v>3</v>
      </c>
      <c r="C86" s="374"/>
      <c r="D86" s="374" t="s">
        <v>1348</v>
      </c>
      <c r="E86" s="560" t="s">
        <v>1349</v>
      </c>
      <c r="F86" s="560" t="s">
        <v>1350</v>
      </c>
      <c r="G86" s="560" t="s">
        <v>1351</v>
      </c>
      <c r="H86" s="560" t="s">
        <v>1352</v>
      </c>
      <c r="I86" s="560" t="s">
        <v>1353</v>
      </c>
      <c r="J86" s="560" t="s">
        <v>1354</v>
      </c>
      <c r="K86" s="560" t="s">
        <v>1355</v>
      </c>
      <c r="L86" s="560" t="s">
        <v>1356</v>
      </c>
      <c r="M86" s="560" t="s">
        <v>1357</v>
      </c>
      <c r="N86" s="560" t="s">
        <v>1358</v>
      </c>
      <c r="O86" s="560" t="s">
        <v>1359</v>
      </c>
      <c r="P86" s="560" t="s">
        <v>1360</v>
      </c>
      <c r="Q86" s="560" t="s">
        <v>10213</v>
      </c>
      <c r="R86" s="561" t="s">
        <v>9883</v>
      </c>
      <c r="S86" s="561" t="s">
        <v>1361</v>
      </c>
      <c r="T86" s="371" t="str">
        <f t="shared" si="1"/>
        <v>Tab3_Cell_B8</v>
      </c>
    </row>
    <row r="87" spans="1:20" s="371" customFormat="1" ht="51" x14ac:dyDescent="0.2">
      <c r="A87" s="371" t="str">
        <f t="shared" si="0"/>
        <v>Tab3_Cell_B9</v>
      </c>
      <c r="B87" s="374">
        <v>3</v>
      </c>
      <c r="C87" s="504" t="s">
        <v>8145</v>
      </c>
      <c r="D87" s="374" t="s">
        <v>1362</v>
      </c>
      <c r="E87" s="560" t="s">
        <v>1363</v>
      </c>
      <c r="F87" s="560" t="s">
        <v>1364</v>
      </c>
      <c r="G87" s="560" t="s">
        <v>1365</v>
      </c>
      <c r="H87" s="560" t="s">
        <v>1366</v>
      </c>
      <c r="I87" s="560" t="s">
        <v>1367</v>
      </c>
      <c r="J87" s="560" t="s">
        <v>1368</v>
      </c>
      <c r="K87" s="560" t="s">
        <v>1369</v>
      </c>
      <c r="L87" s="560" t="s">
        <v>1370</v>
      </c>
      <c r="M87" s="560" t="s">
        <v>1371</v>
      </c>
      <c r="N87" s="560" t="s">
        <v>1372</v>
      </c>
      <c r="O87" s="560" t="s">
        <v>1373</v>
      </c>
      <c r="P87" s="560" t="s">
        <v>1374</v>
      </c>
      <c r="Q87" s="560" t="s">
        <v>10214</v>
      </c>
      <c r="R87" s="561" t="s">
        <v>9884</v>
      </c>
      <c r="S87" s="561" t="s">
        <v>1375</v>
      </c>
      <c r="T87" s="371" t="str">
        <f t="shared" si="1"/>
        <v>Tab3_Cell_B9</v>
      </c>
    </row>
    <row r="88" spans="1:20" s="371" customFormat="1" x14ac:dyDescent="0.2">
      <c r="A88" s="371" t="str">
        <f t="shared" si="0"/>
        <v>Tab3_Cell_B11</v>
      </c>
      <c r="B88" s="374">
        <v>3</v>
      </c>
      <c r="C88" s="504" t="s">
        <v>9682</v>
      </c>
      <c r="D88" s="374" t="s">
        <v>1376</v>
      </c>
      <c r="E88" s="560" t="s">
        <v>1084</v>
      </c>
      <c r="F88" s="560" t="s">
        <v>1085</v>
      </c>
      <c r="G88" s="560" t="s">
        <v>1086</v>
      </c>
      <c r="H88" s="560" t="s">
        <v>1087</v>
      </c>
      <c r="I88" s="560" t="s">
        <v>1088</v>
      </c>
      <c r="J88" s="560" t="s">
        <v>1089</v>
      </c>
      <c r="K88" s="560" t="s">
        <v>1090</v>
      </c>
      <c r="L88" s="560" t="s">
        <v>1091</v>
      </c>
      <c r="M88" s="560" t="s">
        <v>1092</v>
      </c>
      <c r="N88" s="560" t="s">
        <v>1377</v>
      </c>
      <c r="O88" s="560" t="s">
        <v>1094</v>
      </c>
      <c r="P88" s="560" t="s">
        <v>1095</v>
      </c>
      <c r="Q88" s="565" t="s">
        <v>7671</v>
      </c>
      <c r="R88" s="561" t="s">
        <v>9861</v>
      </c>
      <c r="S88" s="561" t="s">
        <v>1096</v>
      </c>
      <c r="T88" s="371" t="str">
        <f t="shared" si="1"/>
        <v>Tab3_Cell_B11</v>
      </c>
    </row>
    <row r="89" spans="1:20" s="371" customFormat="1" ht="38.25" x14ac:dyDescent="0.2">
      <c r="A89" s="371" t="str">
        <f t="shared" si="0"/>
        <v>Tab3_Cell_B20</v>
      </c>
      <c r="B89" s="374">
        <v>3</v>
      </c>
      <c r="C89" s="504" t="s">
        <v>8146</v>
      </c>
      <c r="D89" s="374" t="s">
        <v>1149</v>
      </c>
      <c r="E89" s="560" t="s">
        <v>1557</v>
      </c>
      <c r="F89" s="560" t="s">
        <v>1558</v>
      </c>
      <c r="G89" s="560" t="s">
        <v>1559</v>
      </c>
      <c r="H89" s="560" t="s">
        <v>123</v>
      </c>
      <c r="I89" s="560" t="s">
        <v>1560</v>
      </c>
      <c r="J89" s="560" t="s">
        <v>1561</v>
      </c>
      <c r="K89" s="560" t="s">
        <v>1562</v>
      </c>
      <c r="L89" s="560" t="s">
        <v>1563</v>
      </c>
      <c r="M89" s="560" t="s">
        <v>1564</v>
      </c>
      <c r="N89" s="560" t="s">
        <v>1565</v>
      </c>
      <c r="O89" s="560" t="s">
        <v>1566</v>
      </c>
      <c r="P89" s="560" t="s">
        <v>1567</v>
      </c>
      <c r="Q89" s="565" t="s">
        <v>7702</v>
      </c>
      <c r="R89" s="561" t="s">
        <v>9885</v>
      </c>
      <c r="S89" s="561" t="s">
        <v>1568</v>
      </c>
      <c r="T89" s="371" t="str">
        <f t="shared" si="1"/>
        <v>Tab3_Cell_B20</v>
      </c>
    </row>
    <row r="90" spans="1:20" s="371" customFormat="1" ht="38.25" x14ac:dyDescent="0.2">
      <c r="A90" s="371" t="str">
        <f t="shared" ref="A90:A153" si="2">"Tab"&amp;B90&amp;"_Cell_"&amp;+D90</f>
        <v>Tab3_Cell_B23</v>
      </c>
      <c r="B90" s="374">
        <v>3</v>
      </c>
      <c r="C90" s="504" t="s">
        <v>8148</v>
      </c>
      <c r="D90" s="374" t="s">
        <v>1162</v>
      </c>
      <c r="E90" s="560" t="s">
        <v>1570</v>
      </c>
      <c r="F90" s="560" t="s">
        <v>1571</v>
      </c>
      <c r="G90" s="560" t="s">
        <v>1572</v>
      </c>
      <c r="H90" s="560" t="s">
        <v>1573</v>
      </c>
      <c r="I90" s="560" t="s">
        <v>1574</v>
      </c>
      <c r="J90" s="560" t="s">
        <v>1575</v>
      </c>
      <c r="K90" s="560" t="s">
        <v>7554</v>
      </c>
      <c r="L90" s="560" t="s">
        <v>1576</v>
      </c>
      <c r="M90" s="560" t="s">
        <v>1577</v>
      </c>
      <c r="N90" s="560" t="s">
        <v>1578</v>
      </c>
      <c r="O90" s="560" t="s">
        <v>1579</v>
      </c>
      <c r="P90" s="560" t="s">
        <v>1580</v>
      </c>
      <c r="Q90" s="565" t="s">
        <v>7703</v>
      </c>
      <c r="R90" s="561" t="s">
        <v>9886</v>
      </c>
      <c r="S90" s="561" t="s">
        <v>1581</v>
      </c>
      <c r="T90" s="371" t="str">
        <f t="shared" ref="T90:T153" si="3">A90</f>
        <v>Tab3_Cell_B23</v>
      </c>
    </row>
    <row r="91" spans="1:20" s="371" customFormat="1" ht="51" x14ac:dyDescent="0.2">
      <c r="A91" s="371" t="str">
        <f t="shared" si="2"/>
        <v>Tab3_Cell_B25</v>
      </c>
      <c r="B91" s="374">
        <v>3</v>
      </c>
      <c r="C91" s="504" t="s">
        <v>8149</v>
      </c>
      <c r="D91" s="374" t="s">
        <v>1582</v>
      </c>
      <c r="E91" s="560" t="s">
        <v>9772</v>
      </c>
      <c r="F91" s="560" t="s">
        <v>1583</v>
      </c>
      <c r="G91" s="560" t="s">
        <v>1584</v>
      </c>
      <c r="H91" s="560" t="s">
        <v>1585</v>
      </c>
      <c r="I91" s="560" t="s">
        <v>1586</v>
      </c>
      <c r="J91" s="560" t="s">
        <v>1587</v>
      </c>
      <c r="K91" s="560" t="s">
        <v>1588</v>
      </c>
      <c r="L91" s="560" t="s">
        <v>1589</v>
      </c>
      <c r="M91" s="560" t="s">
        <v>1590</v>
      </c>
      <c r="N91" s="560" t="s">
        <v>1591</v>
      </c>
      <c r="O91" s="560" t="s">
        <v>1592</v>
      </c>
      <c r="P91" s="560" t="s">
        <v>1593</v>
      </c>
      <c r="Q91" s="565" t="s">
        <v>7704</v>
      </c>
      <c r="R91" s="561" t="s">
        <v>9887</v>
      </c>
      <c r="S91" s="561" t="s">
        <v>1594</v>
      </c>
      <c r="T91" s="371" t="str">
        <f t="shared" si="3"/>
        <v>Tab3_Cell_B25</v>
      </c>
    </row>
    <row r="92" spans="1:20" s="371" customFormat="1" ht="63.75" x14ac:dyDescent="0.2">
      <c r="A92" s="371" t="str">
        <f t="shared" si="2"/>
        <v>Tab3_Cell_B27</v>
      </c>
      <c r="B92" s="374">
        <v>3</v>
      </c>
      <c r="C92" s="504" t="s">
        <v>8150</v>
      </c>
      <c r="D92" s="374" t="s">
        <v>713</v>
      </c>
      <c r="E92" s="560" t="s">
        <v>9773</v>
      </c>
      <c r="F92" s="560" t="s">
        <v>1595</v>
      </c>
      <c r="G92" s="560" t="s">
        <v>1596</v>
      </c>
      <c r="H92" s="560" t="s">
        <v>1597</v>
      </c>
      <c r="I92" s="560" t="s">
        <v>1598</v>
      </c>
      <c r="J92" s="560" t="s">
        <v>1599</v>
      </c>
      <c r="K92" s="560" t="s">
        <v>1600</v>
      </c>
      <c r="L92" s="560" t="s">
        <v>1601</v>
      </c>
      <c r="M92" s="560" t="s">
        <v>1602</v>
      </c>
      <c r="N92" s="560" t="s">
        <v>1603</v>
      </c>
      <c r="O92" s="560" t="s">
        <v>1604</v>
      </c>
      <c r="P92" s="560" t="s">
        <v>1605</v>
      </c>
      <c r="Q92" s="565" t="s">
        <v>7705</v>
      </c>
      <c r="R92" s="561" t="s">
        <v>9888</v>
      </c>
      <c r="S92" s="561" t="s">
        <v>1606</v>
      </c>
      <c r="T92" s="371" t="str">
        <f t="shared" si="3"/>
        <v>Tab3_Cell_B27</v>
      </c>
    </row>
    <row r="93" spans="1:20" s="371" customFormat="1" ht="38.25" x14ac:dyDescent="0.2">
      <c r="A93" s="371" t="str">
        <f t="shared" si="2"/>
        <v>Tab3_Cell_B36</v>
      </c>
      <c r="B93" s="374">
        <v>3</v>
      </c>
      <c r="C93" s="504" t="s">
        <v>8151</v>
      </c>
      <c r="D93" s="374" t="s">
        <v>1202</v>
      </c>
      <c r="E93" s="560" t="s">
        <v>9774</v>
      </c>
      <c r="F93" s="560" t="s">
        <v>1607</v>
      </c>
      <c r="G93" s="560" t="s">
        <v>1608</v>
      </c>
      <c r="H93" s="560" t="s">
        <v>1609</v>
      </c>
      <c r="I93" s="560" t="s">
        <v>1610</v>
      </c>
      <c r="J93" s="560" t="s">
        <v>1611</v>
      </c>
      <c r="K93" s="560" t="s">
        <v>8337</v>
      </c>
      <c r="L93" s="560" t="s">
        <v>1612</v>
      </c>
      <c r="M93" s="560" t="s">
        <v>1613</v>
      </c>
      <c r="N93" s="560" t="s">
        <v>1614</v>
      </c>
      <c r="O93" s="560" t="s">
        <v>1615</v>
      </c>
      <c r="P93" s="560" t="s">
        <v>1616</v>
      </c>
      <c r="Q93" s="565" t="s">
        <v>7706</v>
      </c>
      <c r="R93" s="561" t="s">
        <v>9889</v>
      </c>
      <c r="S93" s="561" t="s">
        <v>1617</v>
      </c>
      <c r="T93" s="371" t="str">
        <f t="shared" si="3"/>
        <v>Tab3_Cell_B36</v>
      </c>
    </row>
    <row r="94" spans="1:20" s="371" customFormat="1" ht="76.5" x14ac:dyDescent="0.2">
      <c r="A94" s="371" t="str">
        <f t="shared" si="2"/>
        <v>Tab3_Cell_B38</v>
      </c>
      <c r="B94" s="374">
        <v>3</v>
      </c>
      <c r="C94" s="504" t="s">
        <v>8152</v>
      </c>
      <c r="D94" s="374" t="s">
        <v>1618</v>
      </c>
      <c r="E94" s="560" t="s">
        <v>9775</v>
      </c>
      <c r="F94" s="560" t="s">
        <v>1619</v>
      </c>
      <c r="G94" s="560" t="s">
        <v>1620</v>
      </c>
      <c r="H94" s="560" t="s">
        <v>1621</v>
      </c>
      <c r="I94" s="560" t="s">
        <v>1622</v>
      </c>
      <c r="J94" s="560" t="s">
        <v>1623</v>
      </c>
      <c r="K94" s="560" t="s">
        <v>1624</v>
      </c>
      <c r="L94" s="560" t="s">
        <v>1625</v>
      </c>
      <c r="M94" s="560" t="s">
        <v>1626</v>
      </c>
      <c r="N94" s="560" t="s">
        <v>1627</v>
      </c>
      <c r="O94" s="560" t="s">
        <v>1628</v>
      </c>
      <c r="P94" s="560" t="s">
        <v>1629</v>
      </c>
      <c r="Q94" s="560" t="s">
        <v>10215</v>
      </c>
      <c r="R94" s="561" t="s">
        <v>9890</v>
      </c>
      <c r="S94" s="561" t="s">
        <v>1630</v>
      </c>
      <c r="T94" s="371" t="str">
        <f t="shared" si="3"/>
        <v>Tab3_Cell_B38</v>
      </c>
    </row>
    <row r="95" spans="1:20" s="371" customFormat="1" ht="38.25" x14ac:dyDescent="0.2">
      <c r="A95" s="371" t="str">
        <f t="shared" si="2"/>
        <v>Tab3_Cell_B46</v>
      </c>
      <c r="B95" s="374">
        <v>3</v>
      </c>
      <c r="C95" s="504" t="s">
        <v>8153</v>
      </c>
      <c r="D95" s="374" t="s">
        <v>1631</v>
      </c>
      <c r="E95" s="560" t="s">
        <v>1632</v>
      </c>
      <c r="F95" s="560" t="s">
        <v>1633</v>
      </c>
      <c r="G95" s="560" t="s">
        <v>1634</v>
      </c>
      <c r="H95" s="560" t="s">
        <v>124</v>
      </c>
      <c r="I95" s="560" t="s">
        <v>1635</v>
      </c>
      <c r="J95" s="560" t="s">
        <v>1636</v>
      </c>
      <c r="K95" s="560" t="s">
        <v>1637</v>
      </c>
      <c r="L95" s="560" t="s">
        <v>1638</v>
      </c>
      <c r="M95" s="560" t="s">
        <v>1639</v>
      </c>
      <c r="N95" s="560" t="s">
        <v>1640</v>
      </c>
      <c r="O95" s="560" t="s">
        <v>1641</v>
      </c>
      <c r="P95" s="560" t="s">
        <v>1642</v>
      </c>
      <c r="Q95" s="565" t="s">
        <v>7707</v>
      </c>
      <c r="R95" s="561" t="s">
        <v>9891</v>
      </c>
      <c r="S95" s="561" t="s">
        <v>1643</v>
      </c>
      <c r="T95" s="371" t="str">
        <f t="shared" si="3"/>
        <v>Tab3_Cell_B46</v>
      </c>
    </row>
    <row r="96" spans="1:20" s="371" customFormat="1" ht="38.25" x14ac:dyDescent="0.2">
      <c r="A96" s="371" t="str">
        <f t="shared" si="2"/>
        <v>Tab3_Cell_B49</v>
      </c>
      <c r="B96" s="374">
        <v>3</v>
      </c>
      <c r="C96" s="504" t="s">
        <v>8155</v>
      </c>
      <c r="D96" s="374" t="s">
        <v>1645</v>
      </c>
      <c r="E96" s="560" t="s">
        <v>1646</v>
      </c>
      <c r="F96" s="560" t="s">
        <v>1647</v>
      </c>
      <c r="G96" s="560" t="s">
        <v>1648</v>
      </c>
      <c r="H96" s="560" t="s">
        <v>1649</v>
      </c>
      <c r="I96" s="560" t="s">
        <v>1650</v>
      </c>
      <c r="J96" s="560" t="s">
        <v>1651</v>
      </c>
      <c r="K96" s="560" t="s">
        <v>1652</v>
      </c>
      <c r="L96" s="560" t="s">
        <v>1653</v>
      </c>
      <c r="M96" s="560" t="s">
        <v>1654</v>
      </c>
      <c r="N96" s="560" t="s">
        <v>1655</v>
      </c>
      <c r="O96" s="560" t="s">
        <v>1656</v>
      </c>
      <c r="P96" s="560" t="s">
        <v>1657</v>
      </c>
      <c r="Q96" s="565" t="s">
        <v>7708</v>
      </c>
      <c r="R96" s="561" t="s">
        <v>9892</v>
      </c>
      <c r="S96" s="561" t="s">
        <v>7188</v>
      </c>
      <c r="T96" s="371" t="str">
        <f t="shared" si="3"/>
        <v>Tab3_Cell_B49</v>
      </c>
    </row>
    <row r="97" spans="1:20" s="371" customFormat="1" ht="51" x14ac:dyDescent="0.2">
      <c r="A97" s="371" t="str">
        <f t="shared" si="2"/>
        <v>Tab3_Cell_B51</v>
      </c>
      <c r="B97" s="374">
        <v>3</v>
      </c>
      <c r="C97" s="504" t="s">
        <v>8156</v>
      </c>
      <c r="D97" s="374" t="s">
        <v>1658</v>
      </c>
      <c r="E97" s="560" t="s">
        <v>9776</v>
      </c>
      <c r="F97" s="560" t="s">
        <v>1659</v>
      </c>
      <c r="G97" s="560" t="s">
        <v>1660</v>
      </c>
      <c r="H97" s="560" t="s">
        <v>1661</v>
      </c>
      <c r="I97" s="560" t="s">
        <v>1662</v>
      </c>
      <c r="J97" s="560" t="s">
        <v>1663</v>
      </c>
      <c r="K97" s="560" t="s">
        <v>1664</v>
      </c>
      <c r="L97" s="560" t="s">
        <v>1665</v>
      </c>
      <c r="M97" s="560" t="s">
        <v>1666</v>
      </c>
      <c r="N97" s="560" t="s">
        <v>1667</v>
      </c>
      <c r="O97" s="560" t="s">
        <v>1668</v>
      </c>
      <c r="P97" s="560" t="s">
        <v>1669</v>
      </c>
      <c r="Q97" s="565" t="s">
        <v>7709</v>
      </c>
      <c r="R97" s="561" t="s">
        <v>9893</v>
      </c>
      <c r="S97" s="561" t="s">
        <v>1670</v>
      </c>
      <c r="T97" s="371" t="str">
        <f t="shared" si="3"/>
        <v>Tab3_Cell_B51</v>
      </c>
    </row>
    <row r="98" spans="1:20" s="371" customFormat="1" ht="63.75" x14ac:dyDescent="0.2">
      <c r="A98" s="371" t="str">
        <f t="shared" si="2"/>
        <v>Tab3_Cell_B53</v>
      </c>
      <c r="B98" s="374">
        <v>3</v>
      </c>
      <c r="C98" s="504" t="s">
        <v>8157</v>
      </c>
      <c r="D98" s="374" t="s">
        <v>1671</v>
      </c>
      <c r="E98" s="560" t="s">
        <v>9773</v>
      </c>
      <c r="F98" s="560" t="s">
        <v>1595</v>
      </c>
      <c r="G98" s="560" t="s">
        <v>1596</v>
      </c>
      <c r="H98" s="560" t="s">
        <v>1597</v>
      </c>
      <c r="I98" s="560" t="s">
        <v>1598</v>
      </c>
      <c r="J98" s="560" t="s">
        <v>1599</v>
      </c>
      <c r="K98" s="560" t="s">
        <v>1600</v>
      </c>
      <c r="L98" s="560" t="s">
        <v>1601</v>
      </c>
      <c r="M98" s="560" t="s">
        <v>1672</v>
      </c>
      <c r="N98" s="560" t="s">
        <v>1673</v>
      </c>
      <c r="O98" s="560" t="s">
        <v>1604</v>
      </c>
      <c r="P98" s="560" t="s">
        <v>1605</v>
      </c>
      <c r="Q98" s="565" t="s">
        <v>7710</v>
      </c>
      <c r="R98" s="561" t="s">
        <v>9888</v>
      </c>
      <c r="S98" s="561" t="s">
        <v>1606</v>
      </c>
      <c r="T98" s="371" t="str">
        <f t="shared" si="3"/>
        <v>Tab3_Cell_B53</v>
      </c>
    </row>
    <row r="99" spans="1:20" s="371" customFormat="1" ht="51" x14ac:dyDescent="0.2">
      <c r="A99" s="371" t="str">
        <f t="shared" si="2"/>
        <v>Tab3_Cell_B62</v>
      </c>
      <c r="B99" s="374">
        <v>3</v>
      </c>
      <c r="C99" s="504" t="s">
        <v>8158</v>
      </c>
      <c r="D99" s="374" t="s">
        <v>1674</v>
      </c>
      <c r="E99" s="560" t="s">
        <v>9777</v>
      </c>
      <c r="F99" s="560" t="s">
        <v>1675</v>
      </c>
      <c r="G99" s="560" t="s">
        <v>1676</v>
      </c>
      <c r="H99" s="560" t="s">
        <v>1677</v>
      </c>
      <c r="I99" s="560" t="s">
        <v>1678</v>
      </c>
      <c r="J99" s="560" t="s">
        <v>1679</v>
      </c>
      <c r="K99" s="560" t="s">
        <v>8338</v>
      </c>
      <c r="L99" s="560" t="s">
        <v>1680</v>
      </c>
      <c r="M99" s="560" t="s">
        <v>1681</v>
      </c>
      <c r="N99" s="560" t="s">
        <v>1682</v>
      </c>
      <c r="O99" s="560" t="s">
        <v>1683</v>
      </c>
      <c r="P99" s="560" t="s">
        <v>1684</v>
      </c>
      <c r="Q99" s="565" t="s">
        <v>7711</v>
      </c>
      <c r="R99" s="561" t="s">
        <v>9894</v>
      </c>
      <c r="S99" s="561" t="s">
        <v>1685</v>
      </c>
      <c r="T99" s="371" t="str">
        <f t="shared" si="3"/>
        <v>Tab3_Cell_B62</v>
      </c>
    </row>
    <row r="100" spans="1:20" s="371" customFormat="1" ht="89.25" x14ac:dyDescent="0.2">
      <c r="A100" s="371" t="str">
        <f t="shared" si="2"/>
        <v>Tab3_Cell_B64</v>
      </c>
      <c r="B100" s="374">
        <v>3</v>
      </c>
      <c r="C100" s="504" t="s">
        <v>8159</v>
      </c>
      <c r="D100" s="374" t="s">
        <v>1686</v>
      </c>
      <c r="E100" s="560" t="s">
        <v>9778</v>
      </c>
      <c r="F100" s="560" t="s">
        <v>1687</v>
      </c>
      <c r="G100" s="560" t="s">
        <v>1688</v>
      </c>
      <c r="H100" s="560" t="s">
        <v>1689</v>
      </c>
      <c r="I100" s="560" t="s">
        <v>1690</v>
      </c>
      <c r="J100" s="560" t="s">
        <v>1691</v>
      </c>
      <c r="K100" s="560" t="s">
        <v>1692</v>
      </c>
      <c r="L100" s="560" t="s">
        <v>1693</v>
      </c>
      <c r="M100" s="560" t="s">
        <v>1694</v>
      </c>
      <c r="N100" s="560" t="s">
        <v>1695</v>
      </c>
      <c r="O100" s="560" t="s">
        <v>1696</v>
      </c>
      <c r="P100" s="560" t="s">
        <v>1697</v>
      </c>
      <c r="Q100" s="565" t="s">
        <v>7712</v>
      </c>
      <c r="R100" s="561" t="s">
        <v>9895</v>
      </c>
      <c r="S100" s="561" t="s">
        <v>1698</v>
      </c>
      <c r="T100" s="371" t="str">
        <f t="shared" si="3"/>
        <v>Tab3_Cell_B64</v>
      </c>
    </row>
    <row r="101" spans="1:20" s="371" customFormat="1" ht="38.25" x14ac:dyDescent="0.2">
      <c r="A101" s="371" t="str">
        <f t="shared" si="2"/>
        <v>Tab3_Cell_B72</v>
      </c>
      <c r="B101" s="374">
        <v>3</v>
      </c>
      <c r="C101" s="504" t="s">
        <v>8160</v>
      </c>
      <c r="D101" s="374" t="s">
        <v>1699</v>
      </c>
      <c r="E101" s="560" t="s">
        <v>1700</v>
      </c>
      <c r="F101" s="560" t="s">
        <v>1701</v>
      </c>
      <c r="G101" s="560" t="s">
        <v>1702</v>
      </c>
      <c r="H101" s="560" t="s">
        <v>125</v>
      </c>
      <c r="I101" s="560" t="s">
        <v>1703</v>
      </c>
      <c r="J101" s="560" t="s">
        <v>1704</v>
      </c>
      <c r="K101" s="560" t="s">
        <v>1705</v>
      </c>
      <c r="L101" s="560" t="s">
        <v>1706</v>
      </c>
      <c r="M101" s="560" t="s">
        <v>1707</v>
      </c>
      <c r="N101" s="560" t="s">
        <v>1708</v>
      </c>
      <c r="O101" s="560" t="s">
        <v>1709</v>
      </c>
      <c r="P101" s="560" t="s">
        <v>1710</v>
      </c>
      <c r="Q101" s="565" t="s">
        <v>7713</v>
      </c>
      <c r="R101" s="561" t="s">
        <v>9896</v>
      </c>
      <c r="S101" s="561" t="s">
        <v>1711</v>
      </c>
      <c r="T101" s="371" t="str">
        <f t="shared" si="3"/>
        <v>Tab3_Cell_B72</v>
      </c>
    </row>
    <row r="102" spans="1:20" s="371" customFormat="1" ht="63.75" x14ac:dyDescent="0.2">
      <c r="A102" s="371" t="str">
        <f t="shared" si="2"/>
        <v>Tab3_Cell_B75</v>
      </c>
      <c r="B102" s="374">
        <v>3</v>
      </c>
      <c r="C102" s="504" t="s">
        <v>8162</v>
      </c>
      <c r="D102" s="374" t="s">
        <v>1713</v>
      </c>
      <c r="E102" s="560" t="s">
        <v>9779</v>
      </c>
      <c r="F102" s="560" t="s">
        <v>1714</v>
      </c>
      <c r="G102" s="560" t="s">
        <v>1715</v>
      </c>
      <c r="H102" s="560" t="s">
        <v>1716</v>
      </c>
      <c r="I102" s="560" t="s">
        <v>1717</v>
      </c>
      <c r="J102" s="560" t="s">
        <v>1718</v>
      </c>
      <c r="K102" s="560" t="s">
        <v>1719</v>
      </c>
      <c r="L102" s="560" t="s">
        <v>1720</v>
      </c>
      <c r="M102" s="560" t="s">
        <v>1721</v>
      </c>
      <c r="N102" s="560" t="s">
        <v>1722</v>
      </c>
      <c r="O102" s="560" t="s">
        <v>1723</v>
      </c>
      <c r="P102" s="560" t="s">
        <v>1724</v>
      </c>
      <c r="Q102" s="560" t="s">
        <v>10216</v>
      </c>
      <c r="R102" s="561" t="s">
        <v>9897</v>
      </c>
      <c r="S102" s="561" t="s">
        <v>1725</v>
      </c>
      <c r="T102" s="371" t="str">
        <f t="shared" si="3"/>
        <v>Tab3_Cell_B75</v>
      </c>
    </row>
    <row r="103" spans="1:20" s="371" customFormat="1" ht="51" x14ac:dyDescent="0.2">
      <c r="A103" s="371" t="str">
        <f t="shared" si="2"/>
        <v>Tab3_Cell_B77</v>
      </c>
      <c r="B103" s="374">
        <v>3</v>
      </c>
      <c r="C103" s="504" t="s">
        <v>8163</v>
      </c>
      <c r="D103" s="374" t="s">
        <v>1726</v>
      </c>
      <c r="E103" s="560" t="s">
        <v>9780</v>
      </c>
      <c r="F103" s="560" t="s">
        <v>1727</v>
      </c>
      <c r="G103" s="560" t="s">
        <v>1728</v>
      </c>
      <c r="H103" s="560" t="s">
        <v>1729</v>
      </c>
      <c r="I103" s="560" t="s">
        <v>1730</v>
      </c>
      <c r="J103" s="560" t="s">
        <v>1731</v>
      </c>
      <c r="K103" s="560" t="s">
        <v>1732</v>
      </c>
      <c r="L103" s="560" t="s">
        <v>1733</v>
      </c>
      <c r="M103" s="560" t="s">
        <v>1734</v>
      </c>
      <c r="N103" s="560" t="s">
        <v>1735</v>
      </c>
      <c r="O103" s="560" t="s">
        <v>1736</v>
      </c>
      <c r="P103" s="560" t="s">
        <v>1737</v>
      </c>
      <c r="Q103" s="565" t="s">
        <v>7714</v>
      </c>
      <c r="R103" s="561" t="s">
        <v>9898</v>
      </c>
      <c r="S103" s="561" t="s">
        <v>1738</v>
      </c>
      <c r="T103" s="371" t="str">
        <f t="shared" si="3"/>
        <v>Tab3_Cell_B77</v>
      </c>
    </row>
    <row r="104" spans="1:20" s="371" customFormat="1" ht="63.75" x14ac:dyDescent="0.2">
      <c r="A104" s="371" t="str">
        <f t="shared" si="2"/>
        <v>Tab3_Cell_B79</v>
      </c>
      <c r="B104" s="374">
        <v>3</v>
      </c>
      <c r="C104" s="504" t="s">
        <v>8164</v>
      </c>
      <c r="D104" s="374" t="s">
        <v>1739</v>
      </c>
      <c r="E104" s="560" t="s">
        <v>9773</v>
      </c>
      <c r="F104" s="560" t="s">
        <v>1595</v>
      </c>
      <c r="G104" s="560" t="s">
        <v>1596</v>
      </c>
      <c r="H104" s="560" t="s">
        <v>1597</v>
      </c>
      <c r="I104" s="560" t="s">
        <v>1598</v>
      </c>
      <c r="J104" s="560" t="s">
        <v>1599</v>
      </c>
      <c r="K104" s="560" t="s">
        <v>1600</v>
      </c>
      <c r="L104" s="560" t="s">
        <v>1601</v>
      </c>
      <c r="M104" s="560" t="s">
        <v>1602</v>
      </c>
      <c r="N104" s="560" t="s">
        <v>1673</v>
      </c>
      <c r="O104" s="560" t="s">
        <v>1604</v>
      </c>
      <c r="P104" s="560" t="s">
        <v>1605</v>
      </c>
      <c r="Q104" s="565" t="s">
        <v>7710</v>
      </c>
      <c r="R104" s="561" t="s">
        <v>9888</v>
      </c>
      <c r="S104" s="561" t="s">
        <v>1606</v>
      </c>
      <c r="T104" s="371" t="str">
        <f t="shared" si="3"/>
        <v>Tab3_Cell_B79</v>
      </c>
    </row>
    <row r="105" spans="1:20" s="371" customFormat="1" ht="51" x14ac:dyDescent="0.2">
      <c r="A105" s="371" t="str">
        <f t="shared" si="2"/>
        <v>Tab3_Cell_B88</v>
      </c>
      <c r="B105" s="374">
        <v>3</v>
      </c>
      <c r="C105" s="504" t="s">
        <v>8165</v>
      </c>
      <c r="D105" s="374" t="s">
        <v>1740</v>
      </c>
      <c r="E105" s="560" t="s">
        <v>1741</v>
      </c>
      <c r="F105" s="560" t="s">
        <v>1742</v>
      </c>
      <c r="G105" s="560" t="s">
        <v>1743</v>
      </c>
      <c r="H105" s="560" t="s">
        <v>1744</v>
      </c>
      <c r="I105" s="560" t="s">
        <v>1745</v>
      </c>
      <c r="J105" s="560" t="s">
        <v>1746</v>
      </c>
      <c r="K105" s="560" t="s">
        <v>1747</v>
      </c>
      <c r="L105" s="560" t="s">
        <v>1748</v>
      </c>
      <c r="M105" s="560" t="s">
        <v>1749</v>
      </c>
      <c r="N105" s="560" t="s">
        <v>1750</v>
      </c>
      <c r="O105" s="560" t="s">
        <v>1751</v>
      </c>
      <c r="P105" s="560" t="s">
        <v>1752</v>
      </c>
      <c r="Q105" s="565" t="s">
        <v>7715</v>
      </c>
      <c r="R105" s="561" t="s">
        <v>9899</v>
      </c>
      <c r="S105" s="561" t="s">
        <v>1753</v>
      </c>
      <c r="T105" s="371" t="str">
        <f t="shared" si="3"/>
        <v>Tab3_Cell_B88</v>
      </c>
    </row>
    <row r="106" spans="1:20" s="371" customFormat="1" ht="102" x14ac:dyDescent="0.2">
      <c r="A106" s="371" t="str">
        <f t="shared" si="2"/>
        <v>Tab3_Cell_B90</v>
      </c>
      <c r="B106" s="374">
        <v>3</v>
      </c>
      <c r="C106" s="374" t="s">
        <v>8166</v>
      </c>
      <c r="D106" s="374" t="s">
        <v>1754</v>
      </c>
      <c r="E106" s="560" t="s">
        <v>9781</v>
      </c>
      <c r="F106" s="560" t="s">
        <v>1755</v>
      </c>
      <c r="G106" s="560" t="s">
        <v>1756</v>
      </c>
      <c r="H106" s="560" t="s">
        <v>1757</v>
      </c>
      <c r="I106" s="560" t="s">
        <v>1758</v>
      </c>
      <c r="J106" s="560" t="s">
        <v>1759</v>
      </c>
      <c r="K106" s="560" t="s">
        <v>1760</v>
      </c>
      <c r="L106" s="560" t="s">
        <v>1761</v>
      </c>
      <c r="M106" s="560" t="s">
        <v>1762</v>
      </c>
      <c r="N106" s="560" t="s">
        <v>1763</v>
      </c>
      <c r="O106" s="560" t="s">
        <v>1764</v>
      </c>
      <c r="P106" s="560" t="s">
        <v>1765</v>
      </c>
      <c r="Q106" s="565" t="s">
        <v>7716</v>
      </c>
      <c r="R106" s="561" t="s">
        <v>9900</v>
      </c>
      <c r="S106" s="561" t="s">
        <v>1766</v>
      </c>
      <c r="T106" s="371" t="str">
        <f t="shared" si="3"/>
        <v>Tab3_Cell_B90</v>
      </c>
    </row>
    <row r="107" spans="1:20" s="371" customFormat="1" ht="38.25" x14ac:dyDescent="0.2">
      <c r="A107" s="371" t="str">
        <f t="shared" si="2"/>
        <v>Tab3_Cell_B98</v>
      </c>
      <c r="B107" s="374">
        <v>3</v>
      </c>
      <c r="C107" s="504" t="s">
        <v>8167</v>
      </c>
      <c r="D107" s="374" t="s">
        <v>1767</v>
      </c>
      <c r="E107" s="560" t="s">
        <v>1768</v>
      </c>
      <c r="F107" s="560" t="s">
        <v>1769</v>
      </c>
      <c r="G107" s="560" t="s">
        <v>1770</v>
      </c>
      <c r="H107" s="560" t="s">
        <v>1771</v>
      </c>
      <c r="I107" s="560" t="s">
        <v>1772</v>
      </c>
      <c r="J107" s="560" t="s">
        <v>1773</v>
      </c>
      <c r="K107" s="560" t="s">
        <v>1774</v>
      </c>
      <c r="L107" s="560" t="s">
        <v>1775</v>
      </c>
      <c r="M107" s="560" t="s">
        <v>1776</v>
      </c>
      <c r="N107" s="560" t="s">
        <v>1777</v>
      </c>
      <c r="O107" s="560" t="s">
        <v>1778</v>
      </c>
      <c r="P107" s="560" t="s">
        <v>1779</v>
      </c>
      <c r="Q107" s="565" t="s">
        <v>7717</v>
      </c>
      <c r="R107" s="561" t="s">
        <v>9901</v>
      </c>
      <c r="S107" s="561" t="s">
        <v>1780</v>
      </c>
      <c r="T107" s="371" t="str">
        <f t="shared" si="3"/>
        <v>Tab3_Cell_B98</v>
      </c>
    </row>
    <row r="108" spans="1:20" s="371" customFormat="1" ht="51" x14ac:dyDescent="0.2">
      <c r="A108" s="371" t="str">
        <f t="shared" si="2"/>
        <v>Tab3_Cell_B101</v>
      </c>
      <c r="B108" s="374">
        <v>3</v>
      </c>
      <c r="C108" s="504" t="s">
        <v>8169</v>
      </c>
      <c r="D108" s="374" t="s">
        <v>1782</v>
      </c>
      <c r="E108" s="560" t="s">
        <v>1783</v>
      </c>
      <c r="F108" s="560" t="s">
        <v>1784</v>
      </c>
      <c r="G108" s="560" t="s">
        <v>1785</v>
      </c>
      <c r="H108" s="560" t="s">
        <v>1786</v>
      </c>
      <c r="I108" s="560" t="s">
        <v>1787</v>
      </c>
      <c r="J108" s="560" t="s">
        <v>1788</v>
      </c>
      <c r="K108" s="560" t="s">
        <v>1789</v>
      </c>
      <c r="L108" s="560" t="s">
        <v>1790</v>
      </c>
      <c r="M108" s="560" t="s">
        <v>1791</v>
      </c>
      <c r="N108" s="560" t="s">
        <v>1792</v>
      </c>
      <c r="O108" s="560" t="s">
        <v>1793</v>
      </c>
      <c r="P108" s="560" t="s">
        <v>1794</v>
      </c>
      <c r="Q108" s="565" t="s">
        <v>7718</v>
      </c>
      <c r="R108" s="561" t="s">
        <v>9902</v>
      </c>
      <c r="S108" s="561" t="s">
        <v>1795</v>
      </c>
      <c r="T108" s="371" t="str">
        <f t="shared" si="3"/>
        <v>Tab3_Cell_B101</v>
      </c>
    </row>
    <row r="109" spans="1:20" s="371" customFormat="1" ht="38.25" x14ac:dyDescent="0.2">
      <c r="A109" s="371" t="str">
        <f t="shared" si="2"/>
        <v>Tab3_Cell_B103</v>
      </c>
      <c r="B109" s="374">
        <v>3</v>
      </c>
      <c r="C109" s="504" t="s">
        <v>8170</v>
      </c>
      <c r="D109" s="374" t="s">
        <v>1796</v>
      </c>
      <c r="E109" s="560" t="s">
        <v>9782</v>
      </c>
      <c r="F109" s="560" t="s">
        <v>1797</v>
      </c>
      <c r="G109" s="560" t="s">
        <v>1798</v>
      </c>
      <c r="H109" s="560" t="s">
        <v>1799</v>
      </c>
      <c r="I109" s="560" t="s">
        <v>1800</v>
      </c>
      <c r="J109" s="560" t="s">
        <v>1801</v>
      </c>
      <c r="K109" s="560" t="s">
        <v>1802</v>
      </c>
      <c r="L109" s="560" t="s">
        <v>1803</v>
      </c>
      <c r="M109" s="560" t="s">
        <v>1804</v>
      </c>
      <c r="N109" s="560" t="s">
        <v>1805</v>
      </c>
      <c r="O109" s="560" t="s">
        <v>1806</v>
      </c>
      <c r="P109" s="560" t="s">
        <v>1807</v>
      </c>
      <c r="Q109" s="565" t="s">
        <v>7719</v>
      </c>
      <c r="R109" s="561" t="s">
        <v>9903</v>
      </c>
      <c r="S109" s="561" t="s">
        <v>1808</v>
      </c>
      <c r="T109" s="371" t="str">
        <f t="shared" si="3"/>
        <v>Tab3_Cell_B103</v>
      </c>
    </row>
    <row r="110" spans="1:20" s="371" customFormat="1" ht="63.75" x14ac:dyDescent="0.2">
      <c r="A110" s="371" t="str">
        <f t="shared" si="2"/>
        <v>Tab3_Cell_B105</v>
      </c>
      <c r="B110" s="374">
        <v>3</v>
      </c>
      <c r="C110" s="504" t="s">
        <v>8171</v>
      </c>
      <c r="D110" s="374" t="s">
        <v>1809</v>
      </c>
      <c r="E110" s="560" t="s">
        <v>9773</v>
      </c>
      <c r="F110" s="560" t="s">
        <v>1595</v>
      </c>
      <c r="G110" s="560" t="s">
        <v>1596</v>
      </c>
      <c r="H110" s="560" t="s">
        <v>1597</v>
      </c>
      <c r="I110" s="560" t="s">
        <v>1598</v>
      </c>
      <c r="J110" s="560" t="s">
        <v>1599</v>
      </c>
      <c r="K110" s="560" t="s">
        <v>1600</v>
      </c>
      <c r="L110" s="560" t="s">
        <v>1601</v>
      </c>
      <c r="M110" s="560" t="s">
        <v>1602</v>
      </c>
      <c r="N110" s="560" t="s">
        <v>1673</v>
      </c>
      <c r="O110" s="560" t="s">
        <v>1604</v>
      </c>
      <c r="P110" s="560" t="s">
        <v>1605</v>
      </c>
      <c r="Q110" s="565" t="s">
        <v>7720</v>
      </c>
      <c r="R110" s="561" t="s">
        <v>9904</v>
      </c>
      <c r="S110" s="561" t="s">
        <v>1606</v>
      </c>
      <c r="T110" s="371" t="str">
        <f t="shared" si="3"/>
        <v>Tab3_Cell_B105</v>
      </c>
    </row>
    <row r="111" spans="1:20" s="371" customFormat="1" ht="38.25" x14ac:dyDescent="0.2">
      <c r="A111" s="371" t="str">
        <f t="shared" si="2"/>
        <v>Tab3_Cell_B114</v>
      </c>
      <c r="B111" s="374">
        <v>3</v>
      </c>
      <c r="C111" s="504" t="s">
        <v>8172</v>
      </c>
      <c r="D111" s="374" t="s">
        <v>1810</v>
      </c>
      <c r="E111" s="560" t="s">
        <v>9783</v>
      </c>
      <c r="F111" s="560" t="s">
        <v>1811</v>
      </c>
      <c r="G111" s="560" t="s">
        <v>1812</v>
      </c>
      <c r="H111" s="560" t="s">
        <v>1813</v>
      </c>
      <c r="I111" s="560" t="s">
        <v>1814</v>
      </c>
      <c r="J111" s="560" t="s">
        <v>1815</v>
      </c>
      <c r="K111" s="560" t="s">
        <v>8339</v>
      </c>
      <c r="L111" s="560" t="s">
        <v>1816</v>
      </c>
      <c r="M111" s="560" t="s">
        <v>1817</v>
      </c>
      <c r="N111" s="560" t="s">
        <v>1818</v>
      </c>
      <c r="O111" s="560" t="s">
        <v>1819</v>
      </c>
      <c r="P111" s="560" t="s">
        <v>1820</v>
      </c>
      <c r="Q111" s="565" t="s">
        <v>7721</v>
      </c>
      <c r="R111" s="561" t="s">
        <v>9905</v>
      </c>
      <c r="S111" s="561" t="s">
        <v>1821</v>
      </c>
      <c r="T111" s="371" t="str">
        <f t="shared" si="3"/>
        <v>Tab3_Cell_B114</v>
      </c>
    </row>
    <row r="112" spans="1:20" s="371" customFormat="1" ht="76.5" x14ac:dyDescent="0.2">
      <c r="A112" s="371" t="str">
        <f t="shared" si="2"/>
        <v>Tab3_Cell_B116</v>
      </c>
      <c r="B112" s="374">
        <v>3</v>
      </c>
      <c r="C112" s="504" t="s">
        <v>8173</v>
      </c>
      <c r="D112" s="374" t="s">
        <v>1822</v>
      </c>
      <c r="E112" s="560" t="s">
        <v>9784</v>
      </c>
      <c r="F112" s="560" t="s">
        <v>1823</v>
      </c>
      <c r="G112" s="560" t="s">
        <v>1824</v>
      </c>
      <c r="H112" s="560" t="s">
        <v>1825</v>
      </c>
      <c r="I112" s="560" t="s">
        <v>1826</v>
      </c>
      <c r="J112" s="560" t="s">
        <v>1827</v>
      </c>
      <c r="K112" s="560" t="s">
        <v>1828</v>
      </c>
      <c r="L112" s="560" t="s">
        <v>1829</v>
      </c>
      <c r="M112" s="560" t="s">
        <v>1830</v>
      </c>
      <c r="N112" s="560" t="s">
        <v>1831</v>
      </c>
      <c r="O112" s="560" t="s">
        <v>1832</v>
      </c>
      <c r="P112" s="560" t="s">
        <v>1833</v>
      </c>
      <c r="Q112" s="565" t="s">
        <v>7722</v>
      </c>
      <c r="R112" s="561" t="s">
        <v>9906</v>
      </c>
      <c r="S112" s="561" t="s">
        <v>1834</v>
      </c>
      <c r="T112" s="371" t="str">
        <f t="shared" si="3"/>
        <v>Tab3_Cell_B116</v>
      </c>
    </row>
    <row r="113" spans="1:20" s="371" customFormat="1" ht="51" x14ac:dyDescent="0.2">
      <c r="A113" s="371" t="str">
        <f t="shared" si="2"/>
        <v>Tab3_Cell_B124</v>
      </c>
      <c r="B113" s="374">
        <v>3</v>
      </c>
      <c r="C113" s="504" t="s">
        <v>8174</v>
      </c>
      <c r="D113" s="374" t="s">
        <v>1835</v>
      </c>
      <c r="E113" s="560" t="s">
        <v>1836</v>
      </c>
      <c r="F113" s="560" t="s">
        <v>1837</v>
      </c>
      <c r="G113" s="560" t="s">
        <v>1838</v>
      </c>
      <c r="H113" s="560" t="s">
        <v>1839</v>
      </c>
      <c r="I113" s="560" t="s">
        <v>1840</v>
      </c>
      <c r="J113" s="560" t="s">
        <v>1841</v>
      </c>
      <c r="K113" s="560" t="s">
        <v>1842</v>
      </c>
      <c r="L113" s="560" t="s">
        <v>1843</v>
      </c>
      <c r="M113" s="560" t="s">
        <v>1844</v>
      </c>
      <c r="N113" s="560" t="s">
        <v>1845</v>
      </c>
      <c r="O113" s="560" t="s">
        <v>1846</v>
      </c>
      <c r="P113" s="560" t="s">
        <v>1847</v>
      </c>
      <c r="Q113" s="565" t="s">
        <v>7723</v>
      </c>
      <c r="R113" s="561" t="s">
        <v>9907</v>
      </c>
      <c r="S113" s="561" t="s">
        <v>1848</v>
      </c>
      <c r="T113" s="371" t="str">
        <f t="shared" si="3"/>
        <v>Tab3_Cell_B124</v>
      </c>
    </row>
    <row r="114" spans="1:20" s="371" customFormat="1" ht="51" x14ac:dyDescent="0.2">
      <c r="A114" s="371" t="str">
        <f t="shared" si="2"/>
        <v>Tab3_Cell_B127</v>
      </c>
      <c r="B114" s="374">
        <v>3</v>
      </c>
      <c r="C114" s="504" t="s">
        <v>8176</v>
      </c>
      <c r="D114" s="374" t="s">
        <v>1850</v>
      </c>
      <c r="E114" s="560" t="s">
        <v>1851</v>
      </c>
      <c r="F114" s="560" t="s">
        <v>1852</v>
      </c>
      <c r="G114" s="560" t="s">
        <v>1853</v>
      </c>
      <c r="H114" s="560" t="s">
        <v>1854</v>
      </c>
      <c r="I114" s="560" t="s">
        <v>1855</v>
      </c>
      <c r="J114" s="560" t="s">
        <v>1856</v>
      </c>
      <c r="K114" s="560" t="s">
        <v>1857</v>
      </c>
      <c r="L114" s="560" t="s">
        <v>1858</v>
      </c>
      <c r="M114" s="560" t="s">
        <v>1859</v>
      </c>
      <c r="N114" s="560" t="s">
        <v>1860</v>
      </c>
      <c r="O114" s="560" t="s">
        <v>1861</v>
      </c>
      <c r="P114" s="560" t="s">
        <v>1862</v>
      </c>
      <c r="Q114" s="565" t="s">
        <v>7724</v>
      </c>
      <c r="R114" s="561" t="s">
        <v>9908</v>
      </c>
      <c r="S114" s="561" t="s">
        <v>1863</v>
      </c>
      <c r="T114" s="371" t="str">
        <f t="shared" si="3"/>
        <v>Tab3_Cell_B127</v>
      </c>
    </row>
    <row r="115" spans="1:20" s="371" customFormat="1" ht="51" x14ac:dyDescent="0.2">
      <c r="A115" s="371" t="str">
        <f t="shared" si="2"/>
        <v>Tab3_Cell_B129</v>
      </c>
      <c r="B115" s="374">
        <v>3</v>
      </c>
      <c r="C115" s="504" t="s">
        <v>8177</v>
      </c>
      <c r="D115" s="374" t="s">
        <v>1864</v>
      </c>
      <c r="E115" s="560" t="s">
        <v>9785</v>
      </c>
      <c r="F115" s="560" t="s">
        <v>1865</v>
      </c>
      <c r="G115" s="560" t="s">
        <v>1866</v>
      </c>
      <c r="H115" s="560" t="s">
        <v>1867</v>
      </c>
      <c r="I115" s="560" t="s">
        <v>1868</v>
      </c>
      <c r="J115" s="560" t="s">
        <v>1869</v>
      </c>
      <c r="K115" s="560" t="s">
        <v>1870</v>
      </c>
      <c r="L115" s="560" t="s">
        <v>1871</v>
      </c>
      <c r="M115" s="560" t="s">
        <v>1872</v>
      </c>
      <c r="N115" s="560" t="s">
        <v>1873</v>
      </c>
      <c r="O115" s="560" t="s">
        <v>1874</v>
      </c>
      <c r="P115" s="560" t="s">
        <v>1875</v>
      </c>
      <c r="Q115" s="565" t="s">
        <v>7725</v>
      </c>
      <c r="R115" s="561" t="s">
        <v>9909</v>
      </c>
      <c r="S115" s="561" t="s">
        <v>1876</v>
      </c>
      <c r="T115" s="371" t="str">
        <f t="shared" si="3"/>
        <v>Tab3_Cell_B129</v>
      </c>
    </row>
    <row r="116" spans="1:20" s="371" customFormat="1" ht="63.75" x14ac:dyDescent="0.2">
      <c r="A116" s="371" t="str">
        <f t="shared" si="2"/>
        <v>Tab3_Cell_B131</v>
      </c>
      <c r="B116" s="374">
        <v>3</v>
      </c>
      <c r="C116" s="504" t="s">
        <v>8178</v>
      </c>
      <c r="D116" s="374" t="s">
        <v>1877</v>
      </c>
      <c r="E116" s="560" t="s">
        <v>9773</v>
      </c>
      <c r="F116" s="560" t="s">
        <v>1595</v>
      </c>
      <c r="G116" s="560" t="s">
        <v>1596</v>
      </c>
      <c r="H116" s="560" t="s">
        <v>1597</v>
      </c>
      <c r="I116" s="560" t="s">
        <v>1598</v>
      </c>
      <c r="J116" s="560" t="s">
        <v>1599</v>
      </c>
      <c r="K116" s="560" t="s">
        <v>1600</v>
      </c>
      <c r="L116" s="560" t="s">
        <v>1601</v>
      </c>
      <c r="M116" s="560" t="s">
        <v>1602</v>
      </c>
      <c r="N116" s="560" t="s">
        <v>1673</v>
      </c>
      <c r="O116" s="560" t="s">
        <v>1604</v>
      </c>
      <c r="P116" s="560" t="s">
        <v>1605</v>
      </c>
      <c r="Q116" s="565" t="s">
        <v>7726</v>
      </c>
      <c r="R116" s="561" t="s">
        <v>9888</v>
      </c>
      <c r="S116" s="561" t="s">
        <v>1606</v>
      </c>
      <c r="T116" s="371" t="str">
        <f t="shared" si="3"/>
        <v>Tab3_Cell_B131</v>
      </c>
    </row>
    <row r="117" spans="1:20" s="371" customFormat="1" ht="51" x14ac:dyDescent="0.2">
      <c r="A117" s="371" t="str">
        <f t="shared" si="2"/>
        <v>Tab3_Cell_B140</v>
      </c>
      <c r="B117" s="374">
        <v>3</v>
      </c>
      <c r="C117" s="504" t="s">
        <v>8179</v>
      </c>
      <c r="D117" s="374" t="s">
        <v>1878</v>
      </c>
      <c r="E117" s="560" t="s">
        <v>9786</v>
      </c>
      <c r="F117" s="560" t="s">
        <v>1879</v>
      </c>
      <c r="G117" s="560" t="s">
        <v>1880</v>
      </c>
      <c r="H117" s="560" t="s">
        <v>1881</v>
      </c>
      <c r="I117" s="560" t="s">
        <v>1882</v>
      </c>
      <c r="J117" s="560" t="s">
        <v>1883</v>
      </c>
      <c r="K117" s="560" t="s">
        <v>8340</v>
      </c>
      <c r="L117" s="560" t="s">
        <v>1884</v>
      </c>
      <c r="M117" s="560" t="s">
        <v>1885</v>
      </c>
      <c r="N117" s="560" t="s">
        <v>1886</v>
      </c>
      <c r="O117" s="560" t="s">
        <v>1887</v>
      </c>
      <c r="P117" s="560" t="s">
        <v>1888</v>
      </c>
      <c r="Q117" s="565" t="s">
        <v>7727</v>
      </c>
      <c r="R117" s="561" t="s">
        <v>9910</v>
      </c>
      <c r="S117" s="561" t="s">
        <v>1889</v>
      </c>
      <c r="T117" s="371" t="str">
        <f t="shared" si="3"/>
        <v>Tab3_Cell_B140</v>
      </c>
    </row>
    <row r="118" spans="1:20" s="371" customFormat="1" ht="76.5" x14ac:dyDescent="0.2">
      <c r="A118" s="371" t="str">
        <f t="shared" si="2"/>
        <v>Tab3_Cell_B142</v>
      </c>
      <c r="B118" s="374">
        <v>3</v>
      </c>
      <c r="C118" s="504" t="s">
        <v>8180</v>
      </c>
      <c r="D118" s="374" t="s">
        <v>1890</v>
      </c>
      <c r="E118" s="560" t="s">
        <v>9787</v>
      </c>
      <c r="F118" s="560" t="s">
        <v>1891</v>
      </c>
      <c r="G118" s="560" t="s">
        <v>1892</v>
      </c>
      <c r="H118" s="560" t="s">
        <v>140</v>
      </c>
      <c r="I118" s="560" t="s">
        <v>1893</v>
      </c>
      <c r="J118" s="560" t="s">
        <v>1894</v>
      </c>
      <c r="K118" s="560" t="s">
        <v>1895</v>
      </c>
      <c r="L118" s="560" t="s">
        <v>1896</v>
      </c>
      <c r="M118" s="560" t="s">
        <v>1897</v>
      </c>
      <c r="N118" s="560" t="s">
        <v>1898</v>
      </c>
      <c r="O118" s="560" t="s">
        <v>1899</v>
      </c>
      <c r="P118" s="560" t="s">
        <v>1900</v>
      </c>
      <c r="Q118" s="565" t="s">
        <v>7728</v>
      </c>
      <c r="R118" s="561" t="s">
        <v>9911</v>
      </c>
      <c r="S118" s="561" t="s">
        <v>1901</v>
      </c>
      <c r="T118" s="371" t="str">
        <f t="shared" si="3"/>
        <v>Tab3_Cell_B142</v>
      </c>
    </row>
    <row r="119" spans="1:20" s="371" customFormat="1" ht="38.25" x14ac:dyDescent="0.2">
      <c r="A119" s="371" t="str">
        <f t="shared" si="2"/>
        <v>Tab3_Cell_B150</v>
      </c>
      <c r="B119" s="374">
        <v>3</v>
      </c>
      <c r="C119" s="504" t="s">
        <v>8181</v>
      </c>
      <c r="D119" s="374" t="s">
        <v>1902</v>
      </c>
      <c r="E119" s="560" t="s">
        <v>1903</v>
      </c>
      <c r="F119" s="560" t="s">
        <v>1904</v>
      </c>
      <c r="G119" s="560" t="s">
        <v>1905</v>
      </c>
      <c r="H119" s="560" t="s">
        <v>1906</v>
      </c>
      <c r="I119" s="560" t="s">
        <v>1907</v>
      </c>
      <c r="J119" s="560" t="s">
        <v>1908</v>
      </c>
      <c r="K119" s="560" t="s">
        <v>1909</v>
      </c>
      <c r="L119" s="560" t="s">
        <v>1910</v>
      </c>
      <c r="M119" s="560" t="s">
        <v>1911</v>
      </c>
      <c r="N119" s="560" t="s">
        <v>1912</v>
      </c>
      <c r="O119" s="560" t="s">
        <v>1913</v>
      </c>
      <c r="P119" s="560" t="s">
        <v>1914</v>
      </c>
      <c r="Q119" s="565" t="s">
        <v>7729</v>
      </c>
      <c r="R119" s="561" t="s">
        <v>9912</v>
      </c>
      <c r="S119" s="561" t="s">
        <v>1915</v>
      </c>
      <c r="T119" s="371" t="str">
        <f t="shared" si="3"/>
        <v>Tab3_Cell_B150</v>
      </c>
    </row>
    <row r="120" spans="1:20" s="371" customFormat="1" ht="140.25" x14ac:dyDescent="0.2">
      <c r="A120" s="371" t="str">
        <f t="shared" si="2"/>
        <v>Tab3_Cell_B152</v>
      </c>
      <c r="B120" s="374">
        <v>3</v>
      </c>
      <c r="C120" s="504" t="s">
        <v>8182</v>
      </c>
      <c r="D120" s="374" t="s">
        <v>1916</v>
      </c>
      <c r="E120" s="560" t="s">
        <v>9788</v>
      </c>
      <c r="F120" s="560" t="s">
        <v>9002</v>
      </c>
      <c r="G120" s="560" t="s">
        <v>9013</v>
      </c>
      <c r="H120" s="560" t="s">
        <v>8983</v>
      </c>
      <c r="I120" s="560" t="s">
        <v>9024</v>
      </c>
      <c r="J120" s="560" t="s">
        <v>9035</v>
      </c>
      <c r="K120" s="560" t="s">
        <v>9046</v>
      </c>
      <c r="L120" s="560" t="s">
        <v>9057</v>
      </c>
      <c r="M120" s="560" t="s">
        <v>9069</v>
      </c>
      <c r="N120" s="560" t="s">
        <v>9080</v>
      </c>
      <c r="O120" s="560" t="s">
        <v>9092</v>
      </c>
      <c r="P120" s="560" t="s">
        <v>9110</v>
      </c>
      <c r="Q120" s="565" t="s">
        <v>9115</v>
      </c>
      <c r="R120" s="561" t="s">
        <v>9913</v>
      </c>
      <c r="S120" s="561" t="s">
        <v>9126</v>
      </c>
      <c r="T120" s="371" t="str">
        <f t="shared" si="3"/>
        <v>Tab3_Cell_B152</v>
      </c>
    </row>
    <row r="121" spans="1:20" s="371" customFormat="1" ht="51" x14ac:dyDescent="0.2">
      <c r="A121" s="371" t="str">
        <f t="shared" si="2"/>
        <v>Tab3_Cell_B158</v>
      </c>
      <c r="B121" s="374">
        <v>3</v>
      </c>
      <c r="C121" s="504" t="s">
        <v>8183</v>
      </c>
      <c r="D121" s="374" t="s">
        <v>1917</v>
      </c>
      <c r="E121" s="560" t="s">
        <v>1918</v>
      </c>
      <c r="F121" s="560" t="s">
        <v>1919</v>
      </c>
      <c r="G121" s="560" t="s">
        <v>1920</v>
      </c>
      <c r="H121" s="560" t="s">
        <v>1921</v>
      </c>
      <c r="I121" s="560" t="s">
        <v>1922</v>
      </c>
      <c r="J121" s="560" t="s">
        <v>1923</v>
      </c>
      <c r="K121" s="560" t="s">
        <v>1924</v>
      </c>
      <c r="L121" s="560" t="s">
        <v>1925</v>
      </c>
      <c r="M121" s="560" t="s">
        <v>1926</v>
      </c>
      <c r="N121" s="560" t="s">
        <v>1927</v>
      </c>
      <c r="O121" s="560" t="s">
        <v>1928</v>
      </c>
      <c r="P121" s="560" t="s">
        <v>1929</v>
      </c>
      <c r="Q121" s="565" t="s">
        <v>7730</v>
      </c>
      <c r="R121" s="561" t="s">
        <v>9914</v>
      </c>
      <c r="S121" s="561" t="s">
        <v>1930</v>
      </c>
      <c r="T121" s="371" t="str">
        <f t="shared" si="3"/>
        <v>Tab3_Cell_B158</v>
      </c>
    </row>
    <row r="122" spans="1:20" s="371" customFormat="1" ht="140.25" x14ac:dyDescent="0.2">
      <c r="A122" s="371" t="str">
        <f t="shared" si="2"/>
        <v>Tab3_Cell_B160</v>
      </c>
      <c r="B122" s="374">
        <v>3</v>
      </c>
      <c r="C122" s="504" t="s">
        <v>8184</v>
      </c>
      <c r="D122" s="374" t="s">
        <v>1931</v>
      </c>
      <c r="E122" s="560" t="s">
        <v>9789</v>
      </c>
      <c r="F122" s="560" t="s">
        <v>9003</v>
      </c>
      <c r="G122" s="560" t="s">
        <v>9014</v>
      </c>
      <c r="H122" s="560" t="s">
        <v>8984</v>
      </c>
      <c r="I122" s="560" t="s">
        <v>9025</v>
      </c>
      <c r="J122" s="560" t="s">
        <v>9036</v>
      </c>
      <c r="K122" s="560" t="s">
        <v>9047</v>
      </c>
      <c r="L122" s="560" t="s">
        <v>9058</v>
      </c>
      <c r="M122" s="560" t="s">
        <v>9070</v>
      </c>
      <c r="N122" s="560" t="s">
        <v>9081</v>
      </c>
      <c r="O122" s="560" t="s">
        <v>9093</v>
      </c>
      <c r="P122" s="560" t="s">
        <v>9111</v>
      </c>
      <c r="Q122" s="565" t="s">
        <v>9116</v>
      </c>
      <c r="R122" s="561" t="s">
        <v>9915</v>
      </c>
      <c r="S122" s="561" t="s">
        <v>9126</v>
      </c>
      <c r="T122" s="371" t="str">
        <f t="shared" si="3"/>
        <v>Tab3_Cell_B160</v>
      </c>
    </row>
    <row r="123" spans="1:20" s="371" customFormat="1" ht="38.25" x14ac:dyDescent="0.2">
      <c r="A123" s="371" t="str">
        <f t="shared" si="2"/>
        <v>Tab3_Cell_B165</v>
      </c>
      <c r="B123" s="374">
        <v>3</v>
      </c>
      <c r="C123" s="504" t="s">
        <v>8185</v>
      </c>
      <c r="D123" s="374" t="s">
        <v>1932</v>
      </c>
      <c r="E123" s="560" t="s">
        <v>1933</v>
      </c>
      <c r="F123" s="560" t="s">
        <v>1934</v>
      </c>
      <c r="G123" s="560" t="s">
        <v>1935</v>
      </c>
      <c r="H123" s="560" t="s">
        <v>1936</v>
      </c>
      <c r="I123" s="560" t="s">
        <v>1937</v>
      </c>
      <c r="J123" s="560" t="s">
        <v>1938</v>
      </c>
      <c r="K123" s="560" t="s">
        <v>1939</v>
      </c>
      <c r="L123" s="560" t="s">
        <v>1940</v>
      </c>
      <c r="M123" s="560" t="s">
        <v>1941</v>
      </c>
      <c r="N123" s="560" t="s">
        <v>1942</v>
      </c>
      <c r="O123" s="560" t="s">
        <v>1943</v>
      </c>
      <c r="P123" s="560" t="s">
        <v>1944</v>
      </c>
      <c r="Q123" s="565" t="s">
        <v>7731</v>
      </c>
      <c r="R123" s="561" t="s">
        <v>9916</v>
      </c>
      <c r="S123" s="561" t="s">
        <v>1945</v>
      </c>
      <c r="T123" s="371" t="str">
        <f t="shared" si="3"/>
        <v>Tab3_Cell_B165</v>
      </c>
    </row>
    <row r="124" spans="1:20" s="371" customFormat="1" ht="51" x14ac:dyDescent="0.2">
      <c r="A124" s="371" t="str">
        <f t="shared" si="2"/>
        <v>Tab3_Cell_B168</v>
      </c>
      <c r="B124" s="374">
        <v>3</v>
      </c>
      <c r="C124" s="504" t="s">
        <v>8187</v>
      </c>
      <c r="D124" s="374" t="s">
        <v>1947</v>
      </c>
      <c r="E124" s="560" t="s">
        <v>9790</v>
      </c>
      <c r="F124" s="560" t="s">
        <v>1948</v>
      </c>
      <c r="G124" s="560" t="s">
        <v>1949</v>
      </c>
      <c r="H124" s="560" t="s">
        <v>1950</v>
      </c>
      <c r="I124" s="560" t="s">
        <v>1951</v>
      </c>
      <c r="J124" s="560" t="s">
        <v>1952</v>
      </c>
      <c r="K124" s="560" t="s">
        <v>1953</v>
      </c>
      <c r="L124" s="560" t="s">
        <v>1954</v>
      </c>
      <c r="M124" s="560" t="s">
        <v>1955</v>
      </c>
      <c r="N124" s="560" t="s">
        <v>1956</v>
      </c>
      <c r="O124" s="560" t="s">
        <v>1957</v>
      </c>
      <c r="P124" s="560" t="s">
        <v>1958</v>
      </c>
      <c r="Q124" s="565" t="s">
        <v>7732</v>
      </c>
      <c r="R124" s="561" t="s">
        <v>9917</v>
      </c>
      <c r="S124" s="561" t="s">
        <v>1959</v>
      </c>
      <c r="T124" s="371" t="str">
        <f t="shared" si="3"/>
        <v>Tab3_Cell_B168</v>
      </c>
    </row>
    <row r="125" spans="1:20" s="371" customFormat="1" ht="63.75" x14ac:dyDescent="0.2">
      <c r="A125" s="371" t="str">
        <f t="shared" si="2"/>
        <v>Tab3_Cell_B170</v>
      </c>
      <c r="B125" s="374">
        <v>3</v>
      </c>
      <c r="C125" s="504" t="s">
        <v>8188</v>
      </c>
      <c r="D125" s="374" t="s">
        <v>1960</v>
      </c>
      <c r="E125" s="560" t="s">
        <v>9773</v>
      </c>
      <c r="F125" s="560" t="s">
        <v>1595</v>
      </c>
      <c r="G125" s="560" t="s">
        <v>1596</v>
      </c>
      <c r="H125" s="560" t="s">
        <v>1597</v>
      </c>
      <c r="I125" s="560" t="s">
        <v>1598</v>
      </c>
      <c r="J125" s="560" t="s">
        <v>1599</v>
      </c>
      <c r="K125" s="560" t="s">
        <v>1600</v>
      </c>
      <c r="L125" s="560" t="s">
        <v>1601</v>
      </c>
      <c r="M125" s="560" t="s">
        <v>1602</v>
      </c>
      <c r="N125" s="560" t="s">
        <v>1673</v>
      </c>
      <c r="O125" s="560" t="s">
        <v>1604</v>
      </c>
      <c r="P125" s="560" t="s">
        <v>1605</v>
      </c>
      <c r="Q125" s="565" t="s">
        <v>7733</v>
      </c>
      <c r="R125" s="561" t="s">
        <v>9888</v>
      </c>
      <c r="S125" s="561" t="s">
        <v>1606</v>
      </c>
      <c r="T125" s="371" t="str">
        <f t="shared" si="3"/>
        <v>Tab3_Cell_B170</v>
      </c>
    </row>
    <row r="126" spans="1:20" s="371" customFormat="1" ht="38.25" x14ac:dyDescent="0.2">
      <c r="A126" s="371" t="str">
        <f t="shared" si="2"/>
        <v>Tab3_Cell_B179</v>
      </c>
      <c r="B126" s="374">
        <v>3</v>
      </c>
      <c r="C126" s="504" t="s">
        <v>8189</v>
      </c>
      <c r="D126" s="374" t="s">
        <v>1961</v>
      </c>
      <c r="E126" s="560" t="s">
        <v>1962</v>
      </c>
      <c r="F126" s="560" t="s">
        <v>1963</v>
      </c>
      <c r="G126" s="560" t="s">
        <v>1964</v>
      </c>
      <c r="H126" s="560" t="s">
        <v>1965</v>
      </c>
      <c r="I126" s="560" t="s">
        <v>1966</v>
      </c>
      <c r="J126" s="560" t="s">
        <v>1967</v>
      </c>
      <c r="K126" s="560" t="s">
        <v>1968</v>
      </c>
      <c r="L126" s="560" t="s">
        <v>1969</v>
      </c>
      <c r="M126" s="560" t="s">
        <v>1970</v>
      </c>
      <c r="N126" s="560" t="s">
        <v>1971</v>
      </c>
      <c r="O126" s="560" t="s">
        <v>1972</v>
      </c>
      <c r="P126" s="560" t="s">
        <v>1973</v>
      </c>
      <c r="Q126" s="565" t="s">
        <v>7734</v>
      </c>
      <c r="R126" s="561" t="s">
        <v>9918</v>
      </c>
      <c r="S126" s="561" t="s">
        <v>1974</v>
      </c>
      <c r="T126" s="371" t="str">
        <f t="shared" si="3"/>
        <v>Tab3_Cell_B179</v>
      </c>
    </row>
    <row r="127" spans="1:20" s="371" customFormat="1" ht="76.5" x14ac:dyDescent="0.2">
      <c r="A127" s="371" t="str">
        <f t="shared" si="2"/>
        <v>Tab3_Cell_B181</v>
      </c>
      <c r="B127" s="374">
        <v>3</v>
      </c>
      <c r="C127" s="504" t="s">
        <v>8190</v>
      </c>
      <c r="D127" s="374" t="s">
        <v>1975</v>
      </c>
      <c r="E127" s="560" t="s">
        <v>9791</v>
      </c>
      <c r="F127" s="560" t="s">
        <v>1976</v>
      </c>
      <c r="G127" s="560" t="s">
        <v>1977</v>
      </c>
      <c r="H127" s="560" t="s">
        <v>1978</v>
      </c>
      <c r="I127" s="560" t="s">
        <v>1979</v>
      </c>
      <c r="J127" s="560" t="s">
        <v>1980</v>
      </c>
      <c r="K127" s="560" t="s">
        <v>1981</v>
      </c>
      <c r="L127" s="560" t="s">
        <v>1982</v>
      </c>
      <c r="M127" s="560" t="s">
        <v>1983</v>
      </c>
      <c r="N127" s="560" t="s">
        <v>1984</v>
      </c>
      <c r="O127" s="560" t="s">
        <v>1985</v>
      </c>
      <c r="P127" s="560" t="s">
        <v>1986</v>
      </c>
      <c r="Q127" s="560" t="s">
        <v>10217</v>
      </c>
      <c r="R127" s="561" t="s">
        <v>9919</v>
      </c>
      <c r="S127" s="561" t="s">
        <v>1987</v>
      </c>
      <c r="T127" s="371" t="str">
        <f t="shared" si="3"/>
        <v>Tab3_Cell_B181</v>
      </c>
    </row>
    <row r="128" spans="1:20" s="371" customFormat="1" ht="25.5" x14ac:dyDescent="0.2">
      <c r="A128" s="371" t="str">
        <f t="shared" si="2"/>
        <v>Tab3_Cell_B189</v>
      </c>
      <c r="B128" s="374">
        <v>3</v>
      </c>
      <c r="C128" s="504" t="s">
        <v>8191</v>
      </c>
      <c r="D128" s="374" t="s">
        <v>1988</v>
      </c>
      <c r="E128" s="560" t="s">
        <v>1989</v>
      </c>
      <c r="F128" s="560" t="s">
        <v>1990</v>
      </c>
      <c r="G128" s="560" t="s">
        <v>1991</v>
      </c>
      <c r="H128" s="560" t="s">
        <v>1992</v>
      </c>
      <c r="I128" s="560" t="s">
        <v>1993</v>
      </c>
      <c r="J128" s="560" t="s">
        <v>1994</v>
      </c>
      <c r="K128" s="560" t="s">
        <v>1995</v>
      </c>
      <c r="L128" s="560" t="s">
        <v>1996</v>
      </c>
      <c r="M128" s="560" t="s">
        <v>1997</v>
      </c>
      <c r="N128" s="560" t="s">
        <v>1998</v>
      </c>
      <c r="O128" s="560" t="s">
        <v>1999</v>
      </c>
      <c r="P128" s="560" t="s">
        <v>2000</v>
      </c>
      <c r="Q128" s="565" t="s">
        <v>7735</v>
      </c>
      <c r="R128" s="561" t="s">
        <v>9920</v>
      </c>
      <c r="S128" s="561" t="s">
        <v>2001</v>
      </c>
      <c r="T128" s="371" t="str">
        <f t="shared" si="3"/>
        <v>Tab3_Cell_B189</v>
      </c>
    </row>
    <row r="129" spans="1:20" s="371" customFormat="1" ht="102" x14ac:dyDescent="0.2">
      <c r="A129" s="371" t="str">
        <f t="shared" si="2"/>
        <v>Tab3_Cell_B191</v>
      </c>
      <c r="B129" s="374">
        <v>3</v>
      </c>
      <c r="C129" s="504" t="s">
        <v>8192</v>
      </c>
      <c r="D129" s="374" t="s">
        <v>2002</v>
      </c>
      <c r="E129" s="560" t="s">
        <v>9792</v>
      </c>
      <c r="F129" s="560" t="s">
        <v>9004</v>
      </c>
      <c r="G129" s="560" t="s">
        <v>9015</v>
      </c>
      <c r="H129" s="560" t="s">
        <v>8985</v>
      </c>
      <c r="I129" s="560" t="s">
        <v>9026</v>
      </c>
      <c r="J129" s="560" t="s">
        <v>9037</v>
      </c>
      <c r="K129" s="560" t="s">
        <v>9048</v>
      </c>
      <c r="L129" s="560" t="s">
        <v>9059</v>
      </c>
      <c r="M129" s="560" t="s">
        <v>9071</v>
      </c>
      <c r="N129" s="560" t="s">
        <v>9082</v>
      </c>
      <c r="O129" s="560" t="s">
        <v>9094</v>
      </c>
      <c r="P129" s="560" t="s">
        <v>9112</v>
      </c>
      <c r="Q129" s="565" t="s">
        <v>9117</v>
      </c>
      <c r="R129" s="561" t="s">
        <v>9921</v>
      </c>
      <c r="S129" s="561" t="s">
        <v>9127</v>
      </c>
      <c r="T129" s="371" t="str">
        <f t="shared" si="3"/>
        <v>Tab3_Cell_B191</v>
      </c>
    </row>
    <row r="130" spans="1:20" s="371" customFormat="1" ht="38.25" x14ac:dyDescent="0.2">
      <c r="A130" s="371" t="str">
        <f t="shared" si="2"/>
        <v>Tab3_Cell_B197</v>
      </c>
      <c r="B130" s="374">
        <v>3</v>
      </c>
      <c r="C130" s="504" t="s">
        <v>8193</v>
      </c>
      <c r="D130" s="374" t="s">
        <v>2003</v>
      </c>
      <c r="E130" s="560" t="s">
        <v>2004</v>
      </c>
      <c r="F130" s="560" t="s">
        <v>2005</v>
      </c>
      <c r="G130" s="560" t="s">
        <v>2006</v>
      </c>
      <c r="H130" s="560" t="s">
        <v>2007</v>
      </c>
      <c r="I130" s="560" t="s">
        <v>2008</v>
      </c>
      <c r="J130" s="560" t="s">
        <v>2009</v>
      </c>
      <c r="K130" s="560" t="s">
        <v>2010</v>
      </c>
      <c r="L130" s="560" t="s">
        <v>2011</v>
      </c>
      <c r="M130" s="560" t="s">
        <v>2012</v>
      </c>
      <c r="N130" s="560" t="s">
        <v>2013</v>
      </c>
      <c r="O130" s="560" t="s">
        <v>2014</v>
      </c>
      <c r="P130" s="560" t="s">
        <v>2015</v>
      </c>
      <c r="Q130" s="565" t="s">
        <v>7736</v>
      </c>
      <c r="R130" s="561" t="s">
        <v>9922</v>
      </c>
      <c r="S130" s="561" t="s">
        <v>2016</v>
      </c>
      <c r="T130" s="371" t="str">
        <f t="shared" si="3"/>
        <v>Tab3_Cell_B197</v>
      </c>
    </row>
    <row r="131" spans="1:20" s="371" customFormat="1" ht="114.75" x14ac:dyDescent="0.2">
      <c r="A131" s="371" t="str">
        <f t="shared" si="2"/>
        <v>Tab3_Cell_B199</v>
      </c>
      <c r="B131" s="374">
        <v>3</v>
      </c>
      <c r="C131" s="504" t="s">
        <v>8194</v>
      </c>
      <c r="D131" s="374" t="s">
        <v>2017</v>
      </c>
      <c r="E131" s="560" t="s">
        <v>9793</v>
      </c>
      <c r="F131" s="560" t="s">
        <v>9005</v>
      </c>
      <c r="G131" s="560" t="s">
        <v>9016</v>
      </c>
      <c r="H131" s="560" t="s">
        <v>8986</v>
      </c>
      <c r="I131" s="560" t="s">
        <v>9027</v>
      </c>
      <c r="J131" s="560" t="s">
        <v>9038</v>
      </c>
      <c r="K131" s="560" t="s">
        <v>9049</v>
      </c>
      <c r="L131" s="560" t="s">
        <v>9060</v>
      </c>
      <c r="M131" s="560" t="s">
        <v>9072</v>
      </c>
      <c r="N131" s="560" t="s">
        <v>9083</v>
      </c>
      <c r="O131" s="560" t="s">
        <v>9095</v>
      </c>
      <c r="P131" s="560" t="s">
        <v>9113</v>
      </c>
      <c r="Q131" s="565" t="s">
        <v>9118</v>
      </c>
      <c r="R131" s="561" t="s">
        <v>9923</v>
      </c>
      <c r="S131" s="561" t="s">
        <v>9128</v>
      </c>
      <c r="T131" s="371" t="str">
        <f t="shared" si="3"/>
        <v>Tab3_Cell_B199</v>
      </c>
    </row>
    <row r="132" spans="1:20" s="371" customFormat="1" x14ac:dyDescent="0.2">
      <c r="A132" s="371" t="str">
        <f t="shared" si="2"/>
        <v>Tab3_Cell_B204</v>
      </c>
      <c r="B132" s="374">
        <v>3</v>
      </c>
      <c r="C132" s="504" t="s">
        <v>8195</v>
      </c>
      <c r="D132" s="374" t="s">
        <v>2018</v>
      </c>
      <c r="E132" s="560" t="s">
        <v>2019</v>
      </c>
      <c r="F132" s="560" t="s">
        <v>2020</v>
      </c>
      <c r="G132" s="560" t="s">
        <v>2021</v>
      </c>
      <c r="H132" s="560" t="s">
        <v>151</v>
      </c>
      <c r="I132" s="560" t="s">
        <v>2022</v>
      </c>
      <c r="J132" s="560" t="s">
        <v>2023</v>
      </c>
      <c r="K132" s="560" t="s">
        <v>2024</v>
      </c>
      <c r="L132" s="560" t="s">
        <v>2025</v>
      </c>
      <c r="M132" s="560" t="s">
        <v>2026</v>
      </c>
      <c r="N132" s="560" t="s">
        <v>2027</v>
      </c>
      <c r="O132" s="560" t="s">
        <v>7293</v>
      </c>
      <c r="P132" s="560" t="s">
        <v>2028</v>
      </c>
      <c r="Q132" s="565" t="s">
        <v>7737</v>
      </c>
      <c r="R132" s="561" t="s">
        <v>9924</v>
      </c>
      <c r="S132" s="561" t="s">
        <v>2029</v>
      </c>
      <c r="T132" s="371" t="str">
        <f t="shared" si="3"/>
        <v>Tab3_Cell_B204</v>
      </c>
    </row>
    <row r="133" spans="1:20" s="371" customFormat="1" ht="25.5" x14ac:dyDescent="0.2">
      <c r="A133" s="371" t="str">
        <f t="shared" si="2"/>
        <v>Tab3_Cell_B205</v>
      </c>
      <c r="B133" s="374">
        <v>3</v>
      </c>
      <c r="C133" s="504" t="s">
        <v>8196</v>
      </c>
      <c r="D133" s="374" t="s">
        <v>2030</v>
      </c>
      <c r="E133" s="560" t="s">
        <v>8950</v>
      </c>
      <c r="F133" s="560" t="s">
        <v>8947</v>
      </c>
      <c r="G133" s="560" t="s">
        <v>8944</v>
      </c>
      <c r="H133" s="560" t="s">
        <v>8987</v>
      </c>
      <c r="I133" s="560" t="s">
        <v>8953</v>
      </c>
      <c r="J133" s="560" t="s">
        <v>8956</v>
      </c>
      <c r="K133" s="560" t="s">
        <v>8959</v>
      </c>
      <c r="L133" s="560" t="s">
        <v>9061</v>
      </c>
      <c r="M133" s="560" t="s">
        <v>8965</v>
      </c>
      <c r="N133" s="560" t="s">
        <v>9084</v>
      </c>
      <c r="O133" s="560" t="s">
        <v>8971</v>
      </c>
      <c r="P133" s="560" t="s">
        <v>9103</v>
      </c>
      <c r="Q133" s="565" t="s">
        <v>8977</v>
      </c>
      <c r="R133" s="561" t="s">
        <v>9925</v>
      </c>
      <c r="S133" s="561" t="s">
        <v>9129</v>
      </c>
      <c r="T133" s="371" t="str">
        <f t="shared" si="3"/>
        <v>Tab3_Cell_B205</v>
      </c>
    </row>
    <row r="134" spans="1:20" s="371" customFormat="1" ht="38.25" x14ac:dyDescent="0.2">
      <c r="A134" s="371" t="str">
        <f t="shared" si="2"/>
        <v>Tab3_Cell_B207</v>
      </c>
      <c r="B134" s="374">
        <v>3</v>
      </c>
      <c r="C134" s="504" t="s">
        <v>8197</v>
      </c>
      <c r="D134" s="374" t="s">
        <v>2031</v>
      </c>
      <c r="E134" s="560" t="s">
        <v>9683</v>
      </c>
      <c r="F134" s="560" t="s">
        <v>9684</v>
      </c>
      <c r="G134" s="560" t="s">
        <v>9685</v>
      </c>
      <c r="H134" s="560" t="s">
        <v>9686</v>
      </c>
      <c r="I134" s="560" t="s">
        <v>9687</v>
      </c>
      <c r="J134" s="560" t="s">
        <v>9688</v>
      </c>
      <c r="K134" s="560" t="s">
        <v>9689</v>
      </c>
      <c r="L134" s="560" t="s">
        <v>9690</v>
      </c>
      <c r="M134" s="560" t="s">
        <v>9846</v>
      </c>
      <c r="N134" s="560" t="s">
        <v>9691</v>
      </c>
      <c r="O134" s="560" t="s">
        <v>9692</v>
      </c>
      <c r="P134" s="560" t="s">
        <v>9693</v>
      </c>
      <c r="Q134" s="565" t="s">
        <v>9694</v>
      </c>
      <c r="R134" s="561" t="s">
        <v>9926</v>
      </c>
      <c r="S134" s="561" t="s">
        <v>9695</v>
      </c>
      <c r="T134" s="371" t="str">
        <f t="shared" si="3"/>
        <v>Tab3_Cell_B207</v>
      </c>
    </row>
    <row r="135" spans="1:20" s="371" customFormat="1" ht="127.5" x14ac:dyDescent="0.2">
      <c r="A135" s="371" t="str">
        <f t="shared" si="2"/>
        <v>Tab3_Cell_B209</v>
      </c>
      <c r="B135" s="374">
        <v>3</v>
      </c>
      <c r="C135" s="504" t="s">
        <v>8198</v>
      </c>
      <c r="D135" s="374" t="s">
        <v>2032</v>
      </c>
      <c r="E135" s="560" t="s">
        <v>2033</v>
      </c>
      <c r="F135" s="560" t="s">
        <v>2034</v>
      </c>
      <c r="G135" s="560" t="s">
        <v>2035</v>
      </c>
      <c r="H135" s="560" t="s">
        <v>2036</v>
      </c>
      <c r="I135" s="560" t="s">
        <v>2037</v>
      </c>
      <c r="J135" s="560" t="s">
        <v>2038</v>
      </c>
      <c r="K135" s="560" t="s">
        <v>2039</v>
      </c>
      <c r="L135" s="560" t="s">
        <v>2040</v>
      </c>
      <c r="M135" s="560" t="s">
        <v>2041</v>
      </c>
      <c r="N135" s="560" t="s">
        <v>2042</v>
      </c>
      <c r="O135" s="560" t="s">
        <v>2043</v>
      </c>
      <c r="P135" s="560" t="s">
        <v>2044</v>
      </c>
      <c r="Q135" s="560" t="s">
        <v>10218</v>
      </c>
      <c r="R135" s="561" t="s">
        <v>9927</v>
      </c>
      <c r="S135" s="561" t="s">
        <v>2045</v>
      </c>
      <c r="T135" s="371" t="str">
        <f t="shared" si="3"/>
        <v>Tab3_Cell_B209</v>
      </c>
    </row>
    <row r="136" spans="1:20" s="371" customFormat="1" x14ac:dyDescent="0.2">
      <c r="A136" s="371" t="str">
        <f t="shared" si="2"/>
        <v>Tab3_Cell_B214</v>
      </c>
      <c r="B136" s="374">
        <v>3</v>
      </c>
      <c r="C136" s="374"/>
      <c r="D136" s="374" t="s">
        <v>2046</v>
      </c>
      <c r="E136" s="560" t="s">
        <v>2047</v>
      </c>
      <c r="F136" s="560" t="s">
        <v>2048</v>
      </c>
      <c r="G136" s="560" t="s">
        <v>2049</v>
      </c>
      <c r="H136" s="560" t="s">
        <v>153</v>
      </c>
      <c r="I136" s="560" t="s">
        <v>2050</v>
      </c>
      <c r="J136" s="560" t="s">
        <v>2051</v>
      </c>
      <c r="K136" s="560" t="s">
        <v>153</v>
      </c>
      <c r="L136" s="560" t="s">
        <v>153</v>
      </c>
      <c r="M136" s="560" t="s">
        <v>2052</v>
      </c>
      <c r="N136" s="560" t="s">
        <v>2053</v>
      </c>
      <c r="O136" s="560" t="s">
        <v>2054</v>
      </c>
      <c r="P136" s="560" t="s">
        <v>2055</v>
      </c>
      <c r="Q136" s="565" t="s">
        <v>7738</v>
      </c>
      <c r="R136" s="561" t="s">
        <v>9928</v>
      </c>
      <c r="S136" s="561" t="s">
        <v>2056</v>
      </c>
      <c r="T136" s="371" t="str">
        <f t="shared" si="3"/>
        <v>Tab3_Cell_B214</v>
      </c>
    </row>
    <row r="137" spans="1:20" s="371" customFormat="1" ht="51" x14ac:dyDescent="0.2">
      <c r="A137" s="371" t="str">
        <f t="shared" si="2"/>
        <v>Tab3_Cell_B215</v>
      </c>
      <c r="B137" s="374">
        <v>3</v>
      </c>
      <c r="C137" s="374" t="s">
        <v>8199</v>
      </c>
      <c r="D137" s="374" t="s">
        <v>2057</v>
      </c>
      <c r="E137" s="560" t="s">
        <v>2058</v>
      </c>
      <c r="F137" s="560" t="s">
        <v>2059</v>
      </c>
      <c r="G137" s="560" t="s">
        <v>2060</v>
      </c>
      <c r="H137" s="560" t="s">
        <v>2061</v>
      </c>
      <c r="I137" s="560" t="s">
        <v>2062</v>
      </c>
      <c r="J137" s="560" t="s">
        <v>2063</v>
      </c>
      <c r="K137" s="560" t="s">
        <v>2064</v>
      </c>
      <c r="L137" s="560" t="s">
        <v>2065</v>
      </c>
      <c r="M137" s="560" t="s">
        <v>2066</v>
      </c>
      <c r="N137" s="560" t="s">
        <v>2067</v>
      </c>
      <c r="O137" s="560" t="s">
        <v>2068</v>
      </c>
      <c r="P137" s="560" t="s">
        <v>2069</v>
      </c>
      <c r="Q137" s="565" t="s">
        <v>7739</v>
      </c>
      <c r="R137" s="561" t="s">
        <v>9402</v>
      </c>
      <c r="S137" s="561" t="s">
        <v>2070</v>
      </c>
      <c r="T137" s="371" t="str">
        <f t="shared" si="3"/>
        <v>Tab3_Cell_B215</v>
      </c>
    </row>
    <row r="138" spans="1:20" s="371" customFormat="1" ht="38.25" x14ac:dyDescent="0.2">
      <c r="A138" s="371" t="str">
        <f t="shared" si="2"/>
        <v>Tab3_Cell_B217</v>
      </c>
      <c r="B138" s="374">
        <v>3</v>
      </c>
      <c r="C138" s="504" t="s">
        <v>8200</v>
      </c>
      <c r="D138" s="374" t="s">
        <v>2071</v>
      </c>
      <c r="E138" s="560" t="s">
        <v>2072</v>
      </c>
      <c r="F138" s="560" t="s">
        <v>7530</v>
      </c>
      <c r="G138" s="560" t="s">
        <v>2073</v>
      </c>
      <c r="H138" s="560" t="s">
        <v>2074</v>
      </c>
      <c r="I138" s="560" t="s">
        <v>2075</v>
      </c>
      <c r="J138" s="560" t="s">
        <v>2076</v>
      </c>
      <c r="K138" s="560" t="s">
        <v>2077</v>
      </c>
      <c r="L138" s="560" t="s">
        <v>2078</v>
      </c>
      <c r="M138" s="560" t="s">
        <v>2079</v>
      </c>
      <c r="N138" s="560" t="s">
        <v>7531</v>
      </c>
      <c r="O138" s="560" t="s">
        <v>2080</v>
      </c>
      <c r="P138" s="560" t="s">
        <v>2081</v>
      </c>
      <c r="Q138" s="565" t="s">
        <v>7740</v>
      </c>
      <c r="R138" s="561" t="s">
        <v>9929</v>
      </c>
      <c r="S138" s="561" t="s">
        <v>2082</v>
      </c>
      <c r="T138" s="371" t="str">
        <f t="shared" si="3"/>
        <v>Tab3_Cell_B217</v>
      </c>
    </row>
    <row r="139" spans="1:20" s="371" customFormat="1" ht="280.5" x14ac:dyDescent="0.2">
      <c r="A139" s="371" t="str">
        <f t="shared" si="2"/>
        <v>Tab3_Cell_B219</v>
      </c>
      <c r="B139" s="374">
        <v>3</v>
      </c>
      <c r="C139" s="504" t="s">
        <v>8201</v>
      </c>
      <c r="D139" s="374" t="s">
        <v>2083</v>
      </c>
      <c r="E139" s="560" t="s">
        <v>2084</v>
      </c>
      <c r="F139" s="560" t="s">
        <v>2085</v>
      </c>
      <c r="G139" s="560" t="s">
        <v>2086</v>
      </c>
      <c r="H139" s="560" t="s">
        <v>2087</v>
      </c>
      <c r="I139" s="560" t="s">
        <v>2088</v>
      </c>
      <c r="J139" s="560" t="s">
        <v>2089</v>
      </c>
      <c r="K139" s="560" t="s">
        <v>2090</v>
      </c>
      <c r="L139" s="560" t="s">
        <v>2091</v>
      </c>
      <c r="M139" s="560" t="s">
        <v>2092</v>
      </c>
      <c r="N139" s="560" t="s">
        <v>2093</v>
      </c>
      <c r="O139" s="560" t="s">
        <v>2094</v>
      </c>
      <c r="P139" s="560" t="s">
        <v>2095</v>
      </c>
      <c r="Q139" s="565" t="s">
        <v>7741</v>
      </c>
      <c r="R139" s="561" t="s">
        <v>9930</v>
      </c>
      <c r="S139" s="561" t="s">
        <v>2096</v>
      </c>
      <c r="T139" s="371" t="str">
        <f t="shared" si="3"/>
        <v>Tab3_Cell_B219</v>
      </c>
    </row>
    <row r="140" spans="1:20" s="371" customFormat="1" x14ac:dyDescent="0.2">
      <c r="A140" s="371" t="str">
        <f t="shared" si="2"/>
        <v>Tab3_Cell_B225</v>
      </c>
      <c r="B140" s="374">
        <v>3</v>
      </c>
      <c r="C140" s="374"/>
      <c r="D140" s="374" t="s">
        <v>2097</v>
      </c>
      <c r="E140" s="560" t="s">
        <v>2047</v>
      </c>
      <c r="F140" s="560" t="s">
        <v>2048</v>
      </c>
      <c r="G140" s="560" t="s">
        <v>2049</v>
      </c>
      <c r="H140" s="560" t="s">
        <v>153</v>
      </c>
      <c r="I140" s="560" t="s">
        <v>2050</v>
      </c>
      <c r="J140" s="560" t="s">
        <v>2051</v>
      </c>
      <c r="K140" s="560" t="s">
        <v>153</v>
      </c>
      <c r="L140" s="560" t="s">
        <v>153</v>
      </c>
      <c r="M140" s="560" t="s">
        <v>2052</v>
      </c>
      <c r="N140" s="560" t="s">
        <v>2053</v>
      </c>
      <c r="O140" s="560" t="s">
        <v>2054</v>
      </c>
      <c r="P140" s="560" t="s">
        <v>2055</v>
      </c>
      <c r="Q140" s="565" t="s">
        <v>7738</v>
      </c>
      <c r="R140" s="561" t="s">
        <v>9928</v>
      </c>
      <c r="S140" s="561" t="s">
        <v>2098</v>
      </c>
      <c r="T140" s="371" t="str">
        <f t="shared" si="3"/>
        <v>Tab3_Cell_B225</v>
      </c>
    </row>
    <row r="141" spans="1:20" s="371" customFormat="1" ht="76.5" x14ac:dyDescent="0.2">
      <c r="A141" s="371" t="str">
        <f t="shared" si="2"/>
        <v>Tab3_Cell_B226</v>
      </c>
      <c r="B141" s="374">
        <v>3</v>
      </c>
      <c r="C141" s="374" t="s">
        <v>8202</v>
      </c>
      <c r="D141" s="374" t="s">
        <v>2099</v>
      </c>
      <c r="E141" s="560" t="s">
        <v>2100</v>
      </c>
      <c r="F141" s="560" t="s">
        <v>2101</v>
      </c>
      <c r="G141" s="560" t="s">
        <v>2102</v>
      </c>
      <c r="H141" s="560" t="s">
        <v>2103</v>
      </c>
      <c r="I141" s="560" t="s">
        <v>2104</v>
      </c>
      <c r="J141" s="560" t="s">
        <v>2105</v>
      </c>
      <c r="K141" s="560" t="s">
        <v>2106</v>
      </c>
      <c r="L141" s="560" t="s">
        <v>2107</v>
      </c>
      <c r="M141" s="560" t="s">
        <v>2108</v>
      </c>
      <c r="N141" s="560" t="s">
        <v>2109</v>
      </c>
      <c r="O141" s="560" t="s">
        <v>2110</v>
      </c>
      <c r="P141" s="560" t="s">
        <v>2111</v>
      </c>
      <c r="Q141" s="565" t="s">
        <v>7742</v>
      </c>
      <c r="R141" s="561" t="s">
        <v>9931</v>
      </c>
      <c r="S141" s="561" t="s">
        <v>2112</v>
      </c>
      <c r="T141" s="371" t="str">
        <f t="shared" si="3"/>
        <v>Tab3_Cell_B226</v>
      </c>
    </row>
    <row r="142" spans="1:20" s="371" customFormat="1" ht="25.5" x14ac:dyDescent="0.2">
      <c r="A142" s="371" t="str">
        <f t="shared" si="2"/>
        <v>Tab3_Cell_C12</v>
      </c>
      <c r="B142" s="374">
        <v>3</v>
      </c>
      <c r="C142" s="504" t="s">
        <v>8146</v>
      </c>
      <c r="D142" s="374" t="s">
        <v>797</v>
      </c>
      <c r="E142" s="560" t="s">
        <v>1378</v>
      </c>
      <c r="F142" s="560" t="s">
        <v>1379</v>
      </c>
      <c r="G142" s="560" t="s">
        <v>1380</v>
      </c>
      <c r="H142" s="560" t="s">
        <v>108</v>
      </c>
      <c r="I142" s="560" t="s">
        <v>1381</v>
      </c>
      <c r="J142" s="560" t="s">
        <v>1382</v>
      </c>
      <c r="K142" s="560" t="s">
        <v>1383</v>
      </c>
      <c r="L142" s="560" t="s">
        <v>1384</v>
      </c>
      <c r="M142" s="560" t="s">
        <v>1385</v>
      </c>
      <c r="N142" s="560" t="s">
        <v>1386</v>
      </c>
      <c r="O142" s="560" t="s">
        <v>1387</v>
      </c>
      <c r="P142" s="560" t="s">
        <v>1388</v>
      </c>
      <c r="Q142" s="565" t="s">
        <v>7688</v>
      </c>
      <c r="R142" s="561" t="s">
        <v>9932</v>
      </c>
      <c r="S142" s="561" t="s">
        <v>1389</v>
      </c>
      <c r="T142" s="371" t="str">
        <f t="shared" si="3"/>
        <v>Tab3_Cell_C12</v>
      </c>
    </row>
    <row r="143" spans="1:20" s="371" customFormat="1" ht="38.25" x14ac:dyDescent="0.2">
      <c r="A143" s="371" t="str">
        <f t="shared" si="2"/>
        <v>Tab3_Cell_C13</v>
      </c>
      <c r="B143" s="374">
        <v>3</v>
      </c>
      <c r="C143" s="504" t="s">
        <v>8153</v>
      </c>
      <c r="D143" s="374" t="s">
        <v>811</v>
      </c>
      <c r="E143" s="560" t="s">
        <v>1390</v>
      </c>
      <c r="F143" s="560" t="s">
        <v>1391</v>
      </c>
      <c r="G143" s="560" t="s">
        <v>1392</v>
      </c>
      <c r="H143" s="560" t="s">
        <v>109</v>
      </c>
      <c r="I143" s="560" t="s">
        <v>1393</v>
      </c>
      <c r="J143" s="560" t="s">
        <v>1394</v>
      </c>
      <c r="K143" s="560" t="s">
        <v>1395</v>
      </c>
      <c r="L143" s="560" t="s">
        <v>1396</v>
      </c>
      <c r="M143" s="560" t="s">
        <v>1397</v>
      </c>
      <c r="N143" s="560" t="s">
        <v>1398</v>
      </c>
      <c r="O143" s="560" t="s">
        <v>1399</v>
      </c>
      <c r="P143" s="560" t="s">
        <v>1400</v>
      </c>
      <c r="Q143" s="565" t="s">
        <v>7689</v>
      </c>
      <c r="R143" s="561" t="s">
        <v>9933</v>
      </c>
      <c r="S143" s="561" t="s">
        <v>1401</v>
      </c>
      <c r="T143" s="371" t="str">
        <f t="shared" si="3"/>
        <v>Tab3_Cell_C13</v>
      </c>
    </row>
    <row r="144" spans="1:20" s="371" customFormat="1" ht="38.25" x14ac:dyDescent="0.2">
      <c r="A144" s="371" t="str">
        <f t="shared" si="2"/>
        <v>Tab3_Cell_C14</v>
      </c>
      <c r="B144" s="374">
        <v>3</v>
      </c>
      <c r="C144" s="504" t="s">
        <v>8160</v>
      </c>
      <c r="D144" s="374" t="s">
        <v>825</v>
      </c>
      <c r="E144" s="560" t="s">
        <v>1402</v>
      </c>
      <c r="F144" s="560" t="s">
        <v>1403</v>
      </c>
      <c r="G144" s="560" t="s">
        <v>1404</v>
      </c>
      <c r="H144" s="560" t="s">
        <v>110</v>
      </c>
      <c r="I144" s="560" t="s">
        <v>1405</v>
      </c>
      <c r="J144" s="560" t="s">
        <v>1406</v>
      </c>
      <c r="K144" s="560" t="s">
        <v>1407</v>
      </c>
      <c r="L144" s="560" t="s">
        <v>1408</v>
      </c>
      <c r="M144" s="560" t="s">
        <v>1409</v>
      </c>
      <c r="N144" s="560" t="s">
        <v>1410</v>
      </c>
      <c r="O144" s="560" t="s">
        <v>1411</v>
      </c>
      <c r="P144" s="560" t="s">
        <v>1412</v>
      </c>
      <c r="Q144" s="565" t="s">
        <v>7690</v>
      </c>
      <c r="R144" s="561" t="s">
        <v>9934</v>
      </c>
      <c r="S144" s="561" t="s">
        <v>1413</v>
      </c>
      <c r="T144" s="371" t="str">
        <f t="shared" si="3"/>
        <v>Tab3_Cell_C14</v>
      </c>
    </row>
    <row r="145" spans="1:20" s="371" customFormat="1" ht="25.5" x14ac:dyDescent="0.2">
      <c r="A145" s="371" t="str">
        <f t="shared" si="2"/>
        <v>Tab3_Cell_C15</v>
      </c>
      <c r="B145" s="374">
        <v>3</v>
      </c>
      <c r="C145" s="504" t="s">
        <v>8167</v>
      </c>
      <c r="D145" s="374" t="s">
        <v>826</v>
      </c>
      <c r="E145" s="560" t="s">
        <v>1414</v>
      </c>
      <c r="F145" s="560" t="s">
        <v>1415</v>
      </c>
      <c r="G145" s="560" t="s">
        <v>1416</v>
      </c>
      <c r="H145" s="560" t="s">
        <v>1417</v>
      </c>
      <c r="I145" s="560" t="s">
        <v>1418</v>
      </c>
      <c r="J145" s="560" t="s">
        <v>1419</v>
      </c>
      <c r="K145" s="560" t="s">
        <v>1420</v>
      </c>
      <c r="L145" s="560" t="s">
        <v>1421</v>
      </c>
      <c r="M145" s="560" t="s">
        <v>1422</v>
      </c>
      <c r="N145" s="560" t="s">
        <v>1423</v>
      </c>
      <c r="O145" s="560" t="s">
        <v>1424</v>
      </c>
      <c r="P145" s="560" t="s">
        <v>1425</v>
      </c>
      <c r="Q145" s="565" t="s">
        <v>7691</v>
      </c>
      <c r="R145" s="561" t="s">
        <v>9935</v>
      </c>
      <c r="S145" s="561" t="s">
        <v>1426</v>
      </c>
      <c r="T145" s="371" t="str">
        <f t="shared" si="3"/>
        <v>Tab3_Cell_C15</v>
      </c>
    </row>
    <row r="146" spans="1:20" s="371" customFormat="1" ht="51" x14ac:dyDescent="0.2">
      <c r="A146" s="371" t="str">
        <f t="shared" si="2"/>
        <v>Tab3_Cell_C16</v>
      </c>
      <c r="B146" s="374">
        <v>3</v>
      </c>
      <c r="C146" s="504" t="s">
        <v>8174</v>
      </c>
      <c r="D146" s="374" t="s">
        <v>839</v>
      </c>
      <c r="E146" s="560" t="s">
        <v>9794</v>
      </c>
      <c r="F146" s="560" t="s">
        <v>1427</v>
      </c>
      <c r="G146" s="560" t="s">
        <v>1428</v>
      </c>
      <c r="H146" s="560" t="s">
        <v>1429</v>
      </c>
      <c r="I146" s="560" t="s">
        <v>1430</v>
      </c>
      <c r="J146" s="560" t="s">
        <v>1431</v>
      </c>
      <c r="K146" s="560" t="s">
        <v>1432</v>
      </c>
      <c r="L146" s="560" t="s">
        <v>1433</v>
      </c>
      <c r="M146" s="560" t="s">
        <v>1434</v>
      </c>
      <c r="N146" s="560" t="s">
        <v>1435</v>
      </c>
      <c r="O146" s="560" t="s">
        <v>1436</v>
      </c>
      <c r="P146" s="560" t="s">
        <v>1437</v>
      </c>
      <c r="Q146" s="565" t="s">
        <v>7692</v>
      </c>
      <c r="R146" s="561" t="s">
        <v>9936</v>
      </c>
      <c r="S146" s="561" t="s">
        <v>1438</v>
      </c>
      <c r="T146" s="371" t="str">
        <f t="shared" si="3"/>
        <v>Tab3_Cell_C16</v>
      </c>
    </row>
    <row r="147" spans="1:20" s="371" customFormat="1" ht="38.25" x14ac:dyDescent="0.2">
      <c r="A147" s="371" t="str">
        <f t="shared" si="2"/>
        <v>Tab3_Cell_C17</v>
      </c>
      <c r="B147" s="374">
        <v>3</v>
      </c>
      <c r="C147" s="504" t="s">
        <v>8185</v>
      </c>
      <c r="D147" s="374" t="s">
        <v>1216</v>
      </c>
      <c r="E147" s="560" t="s">
        <v>9795</v>
      </c>
      <c r="F147" s="560" t="s">
        <v>1440</v>
      </c>
      <c r="G147" s="560" t="s">
        <v>1441</v>
      </c>
      <c r="H147" s="560" t="s">
        <v>111</v>
      </c>
      <c r="I147" s="560" t="s">
        <v>1442</v>
      </c>
      <c r="J147" s="560" t="s">
        <v>1443</v>
      </c>
      <c r="K147" s="560" t="s">
        <v>1444</v>
      </c>
      <c r="L147" s="560" t="s">
        <v>1445</v>
      </c>
      <c r="M147" s="560" t="s">
        <v>1446</v>
      </c>
      <c r="N147" s="560" t="s">
        <v>1447</v>
      </c>
      <c r="O147" s="560" t="s">
        <v>1448</v>
      </c>
      <c r="P147" s="560" t="s">
        <v>1449</v>
      </c>
      <c r="Q147" s="565" t="s">
        <v>7693</v>
      </c>
      <c r="R147" s="561" t="s">
        <v>9937</v>
      </c>
      <c r="S147" s="561" t="s">
        <v>1450</v>
      </c>
      <c r="T147" s="371" t="str">
        <f t="shared" si="3"/>
        <v>Tab3_Cell_C17</v>
      </c>
    </row>
    <row r="148" spans="1:20" s="371" customFormat="1" x14ac:dyDescent="0.2">
      <c r="A148" s="371" t="str">
        <f t="shared" si="2"/>
        <v>Tab3_Cell_C18</v>
      </c>
      <c r="B148" s="374">
        <v>3</v>
      </c>
      <c r="C148" s="504" t="s">
        <v>8195</v>
      </c>
      <c r="D148" s="374" t="s">
        <v>1230</v>
      </c>
      <c r="E148" s="560" t="s">
        <v>1451</v>
      </c>
      <c r="F148" s="560" t="s">
        <v>1452</v>
      </c>
      <c r="G148" s="560" t="s">
        <v>1453</v>
      </c>
      <c r="H148" s="560" t="s">
        <v>152</v>
      </c>
      <c r="I148" s="560" t="s">
        <v>1454</v>
      </c>
      <c r="J148" s="560" t="s">
        <v>1455</v>
      </c>
      <c r="K148" s="560" t="s">
        <v>1456</v>
      </c>
      <c r="L148" s="560" t="s">
        <v>1457</v>
      </c>
      <c r="M148" s="560" t="s">
        <v>1458</v>
      </c>
      <c r="N148" s="560" t="s">
        <v>1459</v>
      </c>
      <c r="O148" s="560" t="s">
        <v>1460</v>
      </c>
      <c r="P148" s="560" t="s">
        <v>1461</v>
      </c>
      <c r="Q148" s="565" t="s">
        <v>7694</v>
      </c>
      <c r="R148" s="561" t="s">
        <v>9403</v>
      </c>
      <c r="S148" s="561" t="s">
        <v>1462</v>
      </c>
      <c r="T148" s="371" t="str">
        <f t="shared" si="3"/>
        <v>Tab3_Cell_C18</v>
      </c>
    </row>
    <row r="149" spans="1:20" s="371" customFormat="1" ht="38.25" x14ac:dyDescent="0.2">
      <c r="A149" s="371" t="str">
        <f t="shared" si="2"/>
        <v>Tab3_Cell_C31</v>
      </c>
      <c r="B149" s="374">
        <v>3</v>
      </c>
      <c r="C149" s="374" t="s">
        <v>59</v>
      </c>
      <c r="D149" s="374" t="s">
        <v>935</v>
      </c>
      <c r="E149" s="560" t="s">
        <v>2113</v>
      </c>
      <c r="F149" s="560" t="s">
        <v>2114</v>
      </c>
      <c r="G149" s="560" t="s">
        <v>2115</v>
      </c>
      <c r="H149" s="560" t="s">
        <v>2116</v>
      </c>
      <c r="I149" s="560" t="s">
        <v>2117</v>
      </c>
      <c r="J149" s="560" t="s">
        <v>2118</v>
      </c>
      <c r="K149" s="560" t="s">
        <v>2119</v>
      </c>
      <c r="L149" s="560" t="s">
        <v>2120</v>
      </c>
      <c r="M149" s="560" t="s">
        <v>2121</v>
      </c>
      <c r="N149" s="560" t="s">
        <v>2122</v>
      </c>
      <c r="O149" s="560" t="s">
        <v>2123</v>
      </c>
      <c r="P149" s="560" t="s">
        <v>2124</v>
      </c>
      <c r="Q149" s="565" t="s">
        <v>7743</v>
      </c>
      <c r="R149" s="561" t="s">
        <v>9938</v>
      </c>
      <c r="S149" s="561" t="s">
        <v>2125</v>
      </c>
      <c r="T149" s="371" t="str">
        <f t="shared" si="3"/>
        <v>Tab3_Cell_C31</v>
      </c>
    </row>
    <row r="150" spans="1:20" s="371" customFormat="1" ht="51" x14ac:dyDescent="0.2">
      <c r="A150" s="371" t="str">
        <f t="shared" si="2"/>
        <v>Tab3_Cell_C32</v>
      </c>
      <c r="B150" s="374">
        <v>3</v>
      </c>
      <c r="C150" s="374" t="s">
        <v>60</v>
      </c>
      <c r="D150" s="374" t="s">
        <v>948</v>
      </c>
      <c r="E150" s="560" t="s">
        <v>2126</v>
      </c>
      <c r="F150" s="560" t="s">
        <v>2127</v>
      </c>
      <c r="G150" s="560" t="s">
        <v>2128</v>
      </c>
      <c r="H150" s="560" t="s">
        <v>2129</v>
      </c>
      <c r="I150" s="560" t="s">
        <v>2130</v>
      </c>
      <c r="J150" s="560" t="s">
        <v>2131</v>
      </c>
      <c r="K150" s="560" t="s">
        <v>2132</v>
      </c>
      <c r="L150" s="560" t="s">
        <v>2133</v>
      </c>
      <c r="M150" s="560" t="s">
        <v>2134</v>
      </c>
      <c r="N150" s="560" t="s">
        <v>2135</v>
      </c>
      <c r="O150" s="560" t="s">
        <v>2136</v>
      </c>
      <c r="P150" s="560" t="s">
        <v>2137</v>
      </c>
      <c r="Q150" s="565" t="s">
        <v>7744</v>
      </c>
      <c r="R150" s="561" t="s">
        <v>9939</v>
      </c>
      <c r="S150" s="561" t="s">
        <v>2138</v>
      </c>
      <c r="T150" s="371" t="str">
        <f t="shared" si="3"/>
        <v>Tab3_Cell_C32</v>
      </c>
    </row>
    <row r="151" spans="1:20" s="371" customFormat="1" ht="25.5" x14ac:dyDescent="0.2">
      <c r="A151" s="371" t="str">
        <f t="shared" si="2"/>
        <v>Tab3_Cell_C33</v>
      </c>
      <c r="B151" s="374">
        <v>3</v>
      </c>
      <c r="C151" s="374" t="s">
        <v>61</v>
      </c>
      <c r="D151" s="374" t="s">
        <v>961</v>
      </c>
      <c r="E151" s="560" t="s">
        <v>2139</v>
      </c>
      <c r="F151" s="560" t="s">
        <v>2140</v>
      </c>
      <c r="G151" s="560" t="s">
        <v>2141</v>
      </c>
      <c r="H151" s="560" t="s">
        <v>2142</v>
      </c>
      <c r="I151" s="560" t="s">
        <v>2143</v>
      </c>
      <c r="J151" s="560" t="s">
        <v>2144</v>
      </c>
      <c r="K151" s="560" t="s">
        <v>2145</v>
      </c>
      <c r="L151" s="560" t="s">
        <v>2146</v>
      </c>
      <c r="M151" s="560" t="s">
        <v>2147</v>
      </c>
      <c r="N151" s="560" t="s">
        <v>2148</v>
      </c>
      <c r="O151" s="560" t="s">
        <v>2149</v>
      </c>
      <c r="P151" s="560" t="s">
        <v>2150</v>
      </c>
      <c r="Q151" s="565" t="s">
        <v>7745</v>
      </c>
      <c r="R151" s="561" t="s">
        <v>9940</v>
      </c>
      <c r="S151" s="561" t="s">
        <v>2151</v>
      </c>
      <c r="T151" s="371" t="str">
        <f t="shared" si="3"/>
        <v>Tab3_Cell_C33</v>
      </c>
    </row>
    <row r="152" spans="1:20" s="371" customFormat="1" ht="51" x14ac:dyDescent="0.2">
      <c r="A152" s="371" t="str">
        <f t="shared" si="2"/>
        <v>Tab3_Cell_C34</v>
      </c>
      <c r="B152" s="374">
        <v>3</v>
      </c>
      <c r="C152" s="374" t="s">
        <v>62</v>
      </c>
      <c r="D152" s="374" t="s">
        <v>974</v>
      </c>
      <c r="E152" s="560" t="s">
        <v>9796</v>
      </c>
      <c r="F152" s="560" t="s">
        <v>2152</v>
      </c>
      <c r="G152" s="560" t="s">
        <v>2153</v>
      </c>
      <c r="H152" s="560" t="s">
        <v>2154</v>
      </c>
      <c r="I152" s="560" t="s">
        <v>2155</v>
      </c>
      <c r="J152" s="560" t="s">
        <v>2156</v>
      </c>
      <c r="K152" s="560" t="s">
        <v>2157</v>
      </c>
      <c r="L152" s="560" t="s">
        <v>2158</v>
      </c>
      <c r="M152" s="560" t="s">
        <v>2159</v>
      </c>
      <c r="N152" s="560" t="s">
        <v>2160</v>
      </c>
      <c r="O152" s="560" t="s">
        <v>2161</v>
      </c>
      <c r="P152" s="560" t="s">
        <v>2162</v>
      </c>
      <c r="Q152" s="565" t="s">
        <v>7746</v>
      </c>
      <c r="R152" s="561" t="s">
        <v>9941</v>
      </c>
      <c r="S152" s="561" t="s">
        <v>2163</v>
      </c>
      <c r="T152" s="371" t="str">
        <f t="shared" si="3"/>
        <v>Tab3_Cell_C34</v>
      </c>
    </row>
    <row r="153" spans="1:20" s="371" customFormat="1" ht="25.5" x14ac:dyDescent="0.2">
      <c r="A153" s="371" t="str">
        <f t="shared" si="2"/>
        <v>Tab3_Cell_C41</v>
      </c>
      <c r="B153" s="374">
        <v>3</v>
      </c>
      <c r="C153" s="374" t="s">
        <v>63</v>
      </c>
      <c r="D153" s="374" t="s">
        <v>1292</v>
      </c>
      <c r="E153" s="560" t="s">
        <v>2164</v>
      </c>
      <c r="F153" s="560" t="s">
        <v>2165</v>
      </c>
      <c r="G153" s="560" t="s">
        <v>2166</v>
      </c>
      <c r="H153" s="560" t="s">
        <v>2167</v>
      </c>
      <c r="I153" s="560" t="s">
        <v>2168</v>
      </c>
      <c r="J153" s="560" t="s">
        <v>2169</v>
      </c>
      <c r="K153" s="560" t="s">
        <v>2170</v>
      </c>
      <c r="L153" s="560" t="s">
        <v>2171</v>
      </c>
      <c r="M153" s="560" t="s">
        <v>2172</v>
      </c>
      <c r="N153" s="560" t="s">
        <v>2173</v>
      </c>
      <c r="O153" s="560" t="s">
        <v>2174</v>
      </c>
      <c r="P153" s="560" t="s">
        <v>2175</v>
      </c>
      <c r="Q153" s="565" t="s">
        <v>7747</v>
      </c>
      <c r="R153" s="561" t="s">
        <v>9942</v>
      </c>
      <c r="S153" s="561" t="s">
        <v>2176</v>
      </c>
      <c r="T153" s="371" t="str">
        <f t="shared" si="3"/>
        <v>Tab3_Cell_C41</v>
      </c>
    </row>
    <row r="154" spans="1:20" s="371" customFormat="1" x14ac:dyDescent="0.2">
      <c r="A154" s="371" t="str">
        <f t="shared" ref="A154:A217" si="4">"Tab"&amp;B154&amp;"_Cell_"&amp;+D154</f>
        <v>Tab3_Cell_C42</v>
      </c>
      <c r="B154" s="374">
        <v>3</v>
      </c>
      <c r="C154" s="374" t="s">
        <v>64</v>
      </c>
      <c r="D154" s="374" t="s">
        <v>1305</v>
      </c>
      <c r="E154" s="560" t="s">
        <v>2177</v>
      </c>
      <c r="F154" s="560" t="s">
        <v>2178</v>
      </c>
      <c r="G154" s="560" t="s">
        <v>2179</v>
      </c>
      <c r="H154" s="560" t="s">
        <v>2180</v>
      </c>
      <c r="I154" s="560" t="s">
        <v>2181</v>
      </c>
      <c r="J154" s="560" t="s">
        <v>2182</v>
      </c>
      <c r="K154" s="560" t="s">
        <v>2183</v>
      </c>
      <c r="L154" s="560" t="s">
        <v>2184</v>
      </c>
      <c r="M154" s="560" t="s">
        <v>2185</v>
      </c>
      <c r="N154" s="560" t="s">
        <v>2186</v>
      </c>
      <c r="O154" s="560" t="s">
        <v>2187</v>
      </c>
      <c r="P154" s="560" t="s">
        <v>2188</v>
      </c>
      <c r="Q154" s="565" t="s">
        <v>7748</v>
      </c>
      <c r="R154" s="561" t="s">
        <v>9943</v>
      </c>
      <c r="S154" s="561" t="s">
        <v>2189</v>
      </c>
      <c r="T154" s="371" t="str">
        <f t="shared" ref="T154:T217" si="5">A154</f>
        <v>Tab3_Cell_C42</v>
      </c>
    </row>
    <row r="155" spans="1:20" s="371" customFormat="1" ht="25.5" x14ac:dyDescent="0.2">
      <c r="A155" s="371" t="str">
        <f t="shared" si="4"/>
        <v>Tab3_Cell_C43</v>
      </c>
      <c r="B155" s="374">
        <v>3</v>
      </c>
      <c r="C155" s="374" t="s">
        <v>65</v>
      </c>
      <c r="D155" s="374" t="s">
        <v>1319</v>
      </c>
      <c r="E155" s="560" t="s">
        <v>2190</v>
      </c>
      <c r="F155" s="560" t="s">
        <v>2191</v>
      </c>
      <c r="G155" s="560" t="s">
        <v>2192</v>
      </c>
      <c r="H155" s="560" t="s">
        <v>2193</v>
      </c>
      <c r="I155" s="560" t="s">
        <v>2194</v>
      </c>
      <c r="J155" s="560" t="s">
        <v>2195</v>
      </c>
      <c r="K155" s="560" t="s">
        <v>2196</v>
      </c>
      <c r="L155" s="560" t="s">
        <v>2197</v>
      </c>
      <c r="M155" s="560" t="s">
        <v>2198</v>
      </c>
      <c r="N155" s="560" t="s">
        <v>2199</v>
      </c>
      <c r="O155" s="560" t="s">
        <v>2200</v>
      </c>
      <c r="P155" s="560" t="s">
        <v>2201</v>
      </c>
      <c r="Q155" s="565" t="s">
        <v>7749</v>
      </c>
      <c r="R155" s="561" t="s">
        <v>9944</v>
      </c>
      <c r="S155" s="561" t="s">
        <v>2202</v>
      </c>
      <c r="T155" s="371" t="str">
        <f t="shared" si="5"/>
        <v>Tab3_Cell_C43</v>
      </c>
    </row>
    <row r="156" spans="1:20" s="371" customFormat="1" ht="51" x14ac:dyDescent="0.2">
      <c r="A156" s="371" t="str">
        <f t="shared" si="4"/>
        <v>Tab3_Cell_C44</v>
      </c>
      <c r="B156" s="374">
        <v>3</v>
      </c>
      <c r="C156" s="374" t="s">
        <v>116</v>
      </c>
      <c r="D156" s="374" t="s">
        <v>1044</v>
      </c>
      <c r="E156" s="560" t="s">
        <v>2203</v>
      </c>
      <c r="F156" s="560" t="s">
        <v>2204</v>
      </c>
      <c r="G156" s="560" t="s">
        <v>2205</v>
      </c>
      <c r="H156" s="560" t="s">
        <v>2206</v>
      </c>
      <c r="I156" s="560" t="s">
        <v>2207</v>
      </c>
      <c r="J156" s="560" t="s">
        <v>2208</v>
      </c>
      <c r="K156" s="560" t="s">
        <v>2209</v>
      </c>
      <c r="L156" s="560" t="s">
        <v>2210</v>
      </c>
      <c r="M156" s="560" t="s">
        <v>2211</v>
      </c>
      <c r="N156" s="560" t="s">
        <v>2212</v>
      </c>
      <c r="O156" s="560" t="s">
        <v>2213</v>
      </c>
      <c r="P156" s="560" t="s">
        <v>2214</v>
      </c>
      <c r="Q156" s="565" t="s">
        <v>7750</v>
      </c>
      <c r="R156" s="561" t="s">
        <v>9945</v>
      </c>
      <c r="S156" s="561" t="s">
        <v>2215</v>
      </c>
      <c r="T156" s="371" t="str">
        <f t="shared" si="5"/>
        <v>Tab3_Cell_C44</v>
      </c>
    </row>
    <row r="157" spans="1:20" s="371" customFormat="1" ht="38.25" x14ac:dyDescent="0.2">
      <c r="A157" s="371" t="str">
        <f t="shared" si="4"/>
        <v>Tab3_Cell_C57</v>
      </c>
      <c r="B157" s="374">
        <v>3</v>
      </c>
      <c r="C157" s="374" t="s">
        <v>66</v>
      </c>
      <c r="D157" s="374" t="s">
        <v>2216</v>
      </c>
      <c r="E157" s="560" t="s">
        <v>2217</v>
      </c>
      <c r="F157" s="560" t="s">
        <v>2218</v>
      </c>
      <c r="G157" s="560" t="s">
        <v>2219</v>
      </c>
      <c r="H157" s="560" t="s">
        <v>2220</v>
      </c>
      <c r="I157" s="560" t="s">
        <v>2221</v>
      </c>
      <c r="J157" s="560" t="s">
        <v>2222</v>
      </c>
      <c r="K157" s="560" t="s">
        <v>2223</v>
      </c>
      <c r="L157" s="560" t="s">
        <v>2224</v>
      </c>
      <c r="M157" s="560" t="s">
        <v>2225</v>
      </c>
      <c r="N157" s="560" t="s">
        <v>2226</v>
      </c>
      <c r="O157" s="560" t="s">
        <v>2227</v>
      </c>
      <c r="P157" s="560" t="s">
        <v>2228</v>
      </c>
      <c r="Q157" s="565" t="s">
        <v>7751</v>
      </c>
      <c r="R157" s="561" t="s">
        <v>9946</v>
      </c>
      <c r="S157" s="561" t="s">
        <v>2229</v>
      </c>
      <c r="T157" s="371" t="str">
        <f t="shared" si="5"/>
        <v>Tab3_Cell_C57</v>
      </c>
    </row>
    <row r="158" spans="1:20" s="371" customFormat="1" ht="51" x14ac:dyDescent="0.2">
      <c r="A158" s="371" t="str">
        <f t="shared" si="4"/>
        <v>Tab3_Cell_C58</v>
      </c>
      <c r="B158" s="374">
        <v>3</v>
      </c>
      <c r="C158" s="374" t="s">
        <v>67</v>
      </c>
      <c r="D158" s="374" t="s">
        <v>2230</v>
      </c>
      <c r="E158" s="560" t="s">
        <v>2231</v>
      </c>
      <c r="F158" s="560" t="s">
        <v>2232</v>
      </c>
      <c r="G158" s="560" t="s">
        <v>2233</v>
      </c>
      <c r="H158" s="560" t="s">
        <v>2234</v>
      </c>
      <c r="I158" s="560" t="s">
        <v>2235</v>
      </c>
      <c r="J158" s="560" t="s">
        <v>2236</v>
      </c>
      <c r="K158" s="560" t="s">
        <v>2237</v>
      </c>
      <c r="L158" s="560" t="s">
        <v>2238</v>
      </c>
      <c r="M158" s="560" t="s">
        <v>2239</v>
      </c>
      <c r="N158" s="560" t="s">
        <v>2240</v>
      </c>
      <c r="O158" s="560" t="s">
        <v>2241</v>
      </c>
      <c r="P158" s="560" t="s">
        <v>2242</v>
      </c>
      <c r="Q158" s="565" t="s">
        <v>7752</v>
      </c>
      <c r="R158" s="561" t="s">
        <v>9947</v>
      </c>
      <c r="S158" s="561" t="s">
        <v>2243</v>
      </c>
      <c r="T158" s="371" t="str">
        <f t="shared" si="5"/>
        <v>Tab3_Cell_C58</v>
      </c>
    </row>
    <row r="159" spans="1:20" s="371" customFormat="1" ht="25.5" x14ac:dyDescent="0.2">
      <c r="A159" s="371" t="str">
        <f t="shared" si="4"/>
        <v>Tab3_Cell_C59</v>
      </c>
      <c r="B159" s="374">
        <v>3</v>
      </c>
      <c r="C159" s="374" t="s">
        <v>68</v>
      </c>
      <c r="D159" s="374" t="s">
        <v>2244</v>
      </c>
      <c r="E159" s="560" t="s">
        <v>2139</v>
      </c>
      <c r="F159" s="560" t="s">
        <v>2140</v>
      </c>
      <c r="G159" s="560" t="s">
        <v>2141</v>
      </c>
      <c r="H159" s="560" t="s">
        <v>2142</v>
      </c>
      <c r="I159" s="560" t="s">
        <v>2143</v>
      </c>
      <c r="J159" s="560" t="s">
        <v>2144</v>
      </c>
      <c r="K159" s="560" t="s">
        <v>2145</v>
      </c>
      <c r="L159" s="560" t="s">
        <v>2146</v>
      </c>
      <c r="M159" s="560" t="s">
        <v>2147</v>
      </c>
      <c r="N159" s="560" t="s">
        <v>2148</v>
      </c>
      <c r="O159" s="560" t="s">
        <v>2149</v>
      </c>
      <c r="P159" s="560" t="s">
        <v>2150</v>
      </c>
      <c r="Q159" s="565" t="s">
        <v>7753</v>
      </c>
      <c r="R159" s="561" t="s">
        <v>9940</v>
      </c>
      <c r="S159" s="561" t="s">
        <v>2151</v>
      </c>
      <c r="T159" s="371" t="str">
        <f t="shared" si="5"/>
        <v>Tab3_Cell_C59</v>
      </c>
    </row>
    <row r="160" spans="1:20" s="371" customFormat="1" ht="51" x14ac:dyDescent="0.2">
      <c r="A160" s="371" t="str">
        <f t="shared" si="4"/>
        <v>Tab3_Cell_C60</v>
      </c>
      <c r="B160" s="374">
        <v>3</v>
      </c>
      <c r="C160" s="374" t="s">
        <v>69</v>
      </c>
      <c r="D160" s="374" t="s">
        <v>2245</v>
      </c>
      <c r="E160" s="560" t="s">
        <v>9797</v>
      </c>
      <c r="F160" s="560" t="s">
        <v>2246</v>
      </c>
      <c r="G160" s="560" t="s">
        <v>2247</v>
      </c>
      <c r="H160" s="560" t="s">
        <v>2248</v>
      </c>
      <c r="I160" s="560" t="s">
        <v>2249</v>
      </c>
      <c r="J160" s="560" t="s">
        <v>2250</v>
      </c>
      <c r="K160" s="560" t="s">
        <v>2251</v>
      </c>
      <c r="L160" s="560" t="s">
        <v>2252</v>
      </c>
      <c r="M160" s="560" t="s">
        <v>2253</v>
      </c>
      <c r="N160" s="560" t="s">
        <v>2254</v>
      </c>
      <c r="O160" s="560" t="s">
        <v>2255</v>
      </c>
      <c r="P160" s="560" t="s">
        <v>2256</v>
      </c>
      <c r="Q160" s="565" t="s">
        <v>7754</v>
      </c>
      <c r="R160" s="561" t="s">
        <v>9948</v>
      </c>
      <c r="S160" s="561" t="s">
        <v>2257</v>
      </c>
      <c r="T160" s="371" t="str">
        <f t="shared" si="5"/>
        <v>Tab3_Cell_C60</v>
      </c>
    </row>
    <row r="161" spans="1:20" s="371" customFormat="1" ht="38.25" x14ac:dyDescent="0.2">
      <c r="A161" s="371" t="str">
        <f t="shared" si="4"/>
        <v>Tab3_Cell_C67</v>
      </c>
      <c r="B161" s="374">
        <v>3</v>
      </c>
      <c r="C161" s="374" t="s">
        <v>70</v>
      </c>
      <c r="D161" s="374" t="s">
        <v>2258</v>
      </c>
      <c r="E161" s="560" t="s">
        <v>2259</v>
      </c>
      <c r="F161" s="560" t="s">
        <v>2260</v>
      </c>
      <c r="G161" s="560" t="s">
        <v>2261</v>
      </c>
      <c r="H161" s="560" t="s">
        <v>2262</v>
      </c>
      <c r="I161" s="560" t="s">
        <v>2263</v>
      </c>
      <c r="J161" s="560" t="s">
        <v>2264</v>
      </c>
      <c r="K161" s="560" t="s">
        <v>2265</v>
      </c>
      <c r="L161" s="560" t="s">
        <v>2266</v>
      </c>
      <c r="M161" s="560" t="s">
        <v>2267</v>
      </c>
      <c r="N161" s="560" t="s">
        <v>2268</v>
      </c>
      <c r="O161" s="560" t="s">
        <v>2269</v>
      </c>
      <c r="P161" s="560" t="s">
        <v>2270</v>
      </c>
      <c r="Q161" s="565" t="s">
        <v>7755</v>
      </c>
      <c r="R161" s="561" t="s">
        <v>9949</v>
      </c>
      <c r="S161" s="561" t="s">
        <v>2271</v>
      </c>
      <c r="T161" s="371" t="str">
        <f t="shared" si="5"/>
        <v>Tab3_Cell_C67</v>
      </c>
    </row>
    <row r="162" spans="1:20" s="371" customFormat="1" x14ac:dyDescent="0.2">
      <c r="A162" s="371" t="str">
        <f t="shared" si="4"/>
        <v>Tab3_Cell_C68</v>
      </c>
      <c r="B162" s="374">
        <v>3</v>
      </c>
      <c r="C162" s="374" t="s">
        <v>71</v>
      </c>
      <c r="D162" s="374" t="s">
        <v>2272</v>
      </c>
      <c r="E162" s="560" t="s">
        <v>2177</v>
      </c>
      <c r="F162" s="560" t="s">
        <v>2178</v>
      </c>
      <c r="G162" s="560" t="s">
        <v>2179</v>
      </c>
      <c r="H162" s="560" t="s">
        <v>2180</v>
      </c>
      <c r="I162" s="560" t="s">
        <v>2181</v>
      </c>
      <c r="J162" s="560" t="s">
        <v>2182</v>
      </c>
      <c r="K162" s="560" t="s">
        <v>2183</v>
      </c>
      <c r="L162" s="560" t="s">
        <v>2184</v>
      </c>
      <c r="M162" s="560" t="s">
        <v>2185</v>
      </c>
      <c r="N162" s="560" t="s">
        <v>2186</v>
      </c>
      <c r="O162" s="560" t="s">
        <v>2187</v>
      </c>
      <c r="P162" s="560" t="s">
        <v>2188</v>
      </c>
      <c r="Q162" s="565" t="s">
        <v>7748</v>
      </c>
      <c r="R162" s="561" t="s">
        <v>9943</v>
      </c>
      <c r="S162" s="561" t="s">
        <v>2189</v>
      </c>
      <c r="T162" s="371" t="str">
        <f t="shared" si="5"/>
        <v>Tab3_Cell_C68</v>
      </c>
    </row>
    <row r="163" spans="1:20" s="371" customFormat="1" ht="25.5" x14ac:dyDescent="0.2">
      <c r="A163" s="371" t="str">
        <f t="shared" si="4"/>
        <v>Tab3_Cell_C69</v>
      </c>
      <c r="B163" s="374">
        <v>3</v>
      </c>
      <c r="C163" s="374" t="s">
        <v>72</v>
      </c>
      <c r="D163" s="374" t="s">
        <v>2273</v>
      </c>
      <c r="E163" s="560" t="s">
        <v>2190</v>
      </c>
      <c r="F163" s="560" t="s">
        <v>2191</v>
      </c>
      <c r="G163" s="560" t="s">
        <v>2192</v>
      </c>
      <c r="H163" s="560" t="s">
        <v>2193</v>
      </c>
      <c r="I163" s="560" t="s">
        <v>2194</v>
      </c>
      <c r="J163" s="560" t="s">
        <v>2195</v>
      </c>
      <c r="K163" s="560" t="s">
        <v>2196</v>
      </c>
      <c r="L163" s="560" t="s">
        <v>2197</v>
      </c>
      <c r="M163" s="560" t="s">
        <v>2198</v>
      </c>
      <c r="N163" s="560" t="s">
        <v>2199</v>
      </c>
      <c r="O163" s="560" t="s">
        <v>2200</v>
      </c>
      <c r="P163" s="560" t="s">
        <v>2201</v>
      </c>
      <c r="Q163" s="565" t="s">
        <v>7749</v>
      </c>
      <c r="R163" s="561" t="s">
        <v>9944</v>
      </c>
      <c r="S163" s="561" t="s">
        <v>2202</v>
      </c>
      <c r="T163" s="371" t="str">
        <f t="shared" si="5"/>
        <v>Tab3_Cell_C69</v>
      </c>
    </row>
    <row r="164" spans="1:20" s="371" customFormat="1" ht="51" x14ac:dyDescent="0.2">
      <c r="A164" s="371" t="str">
        <f t="shared" si="4"/>
        <v>Tab3_Cell_C70</v>
      </c>
      <c r="B164" s="374">
        <v>3</v>
      </c>
      <c r="C164" s="374" t="s">
        <v>117</v>
      </c>
      <c r="D164" s="374" t="s">
        <v>2274</v>
      </c>
      <c r="E164" s="560" t="s">
        <v>2275</v>
      </c>
      <c r="F164" s="560" t="s">
        <v>2276</v>
      </c>
      <c r="G164" s="560" t="s">
        <v>2277</v>
      </c>
      <c r="H164" s="560" t="s">
        <v>2278</v>
      </c>
      <c r="I164" s="560" t="s">
        <v>2279</v>
      </c>
      <c r="J164" s="560" t="s">
        <v>2280</v>
      </c>
      <c r="K164" s="560" t="s">
        <v>2281</v>
      </c>
      <c r="L164" s="560" t="s">
        <v>2282</v>
      </c>
      <c r="M164" s="560" t="s">
        <v>2283</v>
      </c>
      <c r="N164" s="560" t="s">
        <v>2284</v>
      </c>
      <c r="O164" s="560" t="s">
        <v>2285</v>
      </c>
      <c r="P164" s="560" t="s">
        <v>2286</v>
      </c>
      <c r="Q164" s="565" t="s">
        <v>7756</v>
      </c>
      <c r="R164" s="561" t="s">
        <v>9950</v>
      </c>
      <c r="S164" s="561" t="s">
        <v>2287</v>
      </c>
      <c r="T164" s="371" t="str">
        <f t="shared" si="5"/>
        <v>Tab3_Cell_C70</v>
      </c>
    </row>
    <row r="165" spans="1:20" s="371" customFormat="1" ht="51" x14ac:dyDescent="0.2">
      <c r="A165" s="371" t="str">
        <f t="shared" si="4"/>
        <v>Tab3_Cell_C83</v>
      </c>
      <c r="B165" s="374">
        <v>3</v>
      </c>
      <c r="C165" s="374" t="s">
        <v>73</v>
      </c>
      <c r="D165" s="374" t="s">
        <v>2288</v>
      </c>
      <c r="E165" s="560" t="s">
        <v>2289</v>
      </c>
      <c r="F165" s="560" t="s">
        <v>2290</v>
      </c>
      <c r="G165" s="560" t="s">
        <v>2291</v>
      </c>
      <c r="H165" s="560" t="s">
        <v>2292</v>
      </c>
      <c r="I165" s="560" t="s">
        <v>2293</v>
      </c>
      <c r="J165" s="560" t="s">
        <v>2294</v>
      </c>
      <c r="K165" s="560" t="s">
        <v>2295</v>
      </c>
      <c r="L165" s="560" t="s">
        <v>2296</v>
      </c>
      <c r="M165" s="560" t="s">
        <v>2297</v>
      </c>
      <c r="N165" s="560" t="s">
        <v>2298</v>
      </c>
      <c r="O165" s="560" t="s">
        <v>2299</v>
      </c>
      <c r="P165" s="560" t="s">
        <v>2300</v>
      </c>
      <c r="Q165" s="565" t="s">
        <v>7757</v>
      </c>
      <c r="R165" s="561" t="s">
        <v>9951</v>
      </c>
      <c r="S165" s="561" t="s">
        <v>2301</v>
      </c>
      <c r="T165" s="371" t="str">
        <f t="shared" si="5"/>
        <v>Tab3_Cell_C83</v>
      </c>
    </row>
    <row r="166" spans="1:20" s="371" customFormat="1" ht="51" x14ac:dyDescent="0.2">
      <c r="A166" s="371" t="str">
        <f t="shared" si="4"/>
        <v>Tab3_Cell_C84</v>
      </c>
      <c r="B166" s="374">
        <v>3</v>
      </c>
      <c r="C166" s="374" t="s">
        <v>74</v>
      </c>
      <c r="D166" s="374" t="s">
        <v>2302</v>
      </c>
      <c r="E166" s="560" t="s">
        <v>2303</v>
      </c>
      <c r="F166" s="560" t="s">
        <v>2304</v>
      </c>
      <c r="G166" s="560" t="s">
        <v>2305</v>
      </c>
      <c r="H166" s="560" t="s">
        <v>2306</v>
      </c>
      <c r="I166" s="560" t="s">
        <v>2307</v>
      </c>
      <c r="J166" s="560" t="s">
        <v>2308</v>
      </c>
      <c r="K166" s="560" t="s">
        <v>2309</v>
      </c>
      <c r="L166" s="560" t="s">
        <v>2310</v>
      </c>
      <c r="M166" s="560" t="s">
        <v>2311</v>
      </c>
      <c r="N166" s="560" t="s">
        <v>2312</v>
      </c>
      <c r="O166" s="560" t="s">
        <v>2313</v>
      </c>
      <c r="P166" s="560" t="s">
        <v>2314</v>
      </c>
      <c r="Q166" s="565" t="s">
        <v>7758</v>
      </c>
      <c r="R166" s="561" t="s">
        <v>9952</v>
      </c>
      <c r="S166" s="561" t="s">
        <v>2315</v>
      </c>
      <c r="T166" s="371" t="str">
        <f t="shared" si="5"/>
        <v>Tab3_Cell_C84</v>
      </c>
    </row>
    <row r="167" spans="1:20" s="371" customFormat="1" ht="25.5" x14ac:dyDescent="0.2">
      <c r="A167" s="371" t="str">
        <f t="shared" si="4"/>
        <v>Tab3_Cell_C85</v>
      </c>
      <c r="B167" s="374">
        <v>3</v>
      </c>
      <c r="C167" s="374" t="s">
        <v>75</v>
      </c>
      <c r="D167" s="374" t="s">
        <v>2316</v>
      </c>
      <c r="E167" s="560" t="s">
        <v>2139</v>
      </c>
      <c r="F167" s="560" t="s">
        <v>2140</v>
      </c>
      <c r="G167" s="560" t="s">
        <v>2141</v>
      </c>
      <c r="H167" s="560" t="s">
        <v>2142</v>
      </c>
      <c r="I167" s="560" t="s">
        <v>2143</v>
      </c>
      <c r="J167" s="560" t="s">
        <v>2144</v>
      </c>
      <c r="K167" s="560" t="s">
        <v>2145</v>
      </c>
      <c r="L167" s="560" t="s">
        <v>2146</v>
      </c>
      <c r="M167" s="560" t="s">
        <v>2147</v>
      </c>
      <c r="N167" s="560" t="s">
        <v>2148</v>
      </c>
      <c r="O167" s="560" t="s">
        <v>2149</v>
      </c>
      <c r="P167" s="560" t="s">
        <v>2150</v>
      </c>
      <c r="Q167" s="565" t="s">
        <v>7753</v>
      </c>
      <c r="R167" s="561" t="s">
        <v>9940</v>
      </c>
      <c r="S167" s="561" t="s">
        <v>2151</v>
      </c>
      <c r="T167" s="371" t="str">
        <f t="shared" si="5"/>
        <v>Tab3_Cell_C85</v>
      </c>
    </row>
    <row r="168" spans="1:20" s="371" customFormat="1" ht="63.75" x14ac:dyDescent="0.2">
      <c r="A168" s="371" t="str">
        <f t="shared" si="4"/>
        <v>Tab3_Cell_C86</v>
      </c>
      <c r="B168" s="374">
        <v>3</v>
      </c>
      <c r="C168" s="374" t="s">
        <v>76</v>
      </c>
      <c r="D168" s="374" t="s">
        <v>2317</v>
      </c>
      <c r="E168" s="560" t="s">
        <v>9798</v>
      </c>
      <c r="F168" s="560" t="s">
        <v>2318</v>
      </c>
      <c r="G168" s="560" t="s">
        <v>2319</v>
      </c>
      <c r="H168" s="560" t="s">
        <v>2320</v>
      </c>
      <c r="I168" s="560" t="s">
        <v>2321</v>
      </c>
      <c r="J168" s="560" t="s">
        <v>2322</v>
      </c>
      <c r="K168" s="560" t="s">
        <v>2323</v>
      </c>
      <c r="L168" s="560" t="s">
        <v>2324</v>
      </c>
      <c r="M168" s="560" t="s">
        <v>2325</v>
      </c>
      <c r="N168" s="560" t="s">
        <v>2326</v>
      </c>
      <c r="O168" s="560" t="s">
        <v>2327</v>
      </c>
      <c r="P168" s="560" t="s">
        <v>2328</v>
      </c>
      <c r="Q168" s="560" t="s">
        <v>10219</v>
      </c>
      <c r="R168" s="561" t="s">
        <v>9953</v>
      </c>
      <c r="S168" s="561" t="s">
        <v>2329</v>
      </c>
      <c r="T168" s="371" t="str">
        <f t="shared" si="5"/>
        <v>Tab3_Cell_C86</v>
      </c>
    </row>
    <row r="169" spans="1:20" s="371" customFormat="1" ht="38.25" x14ac:dyDescent="0.2">
      <c r="A169" s="371" t="str">
        <f t="shared" si="4"/>
        <v>Tab3_Cell_C93</v>
      </c>
      <c r="B169" s="374">
        <v>3</v>
      </c>
      <c r="C169" s="374" t="s">
        <v>77</v>
      </c>
      <c r="D169" s="374" t="s">
        <v>2330</v>
      </c>
      <c r="E169" s="560" t="s">
        <v>2331</v>
      </c>
      <c r="F169" s="560" t="s">
        <v>2332</v>
      </c>
      <c r="G169" s="560" t="s">
        <v>2333</v>
      </c>
      <c r="H169" s="560" t="s">
        <v>2334</v>
      </c>
      <c r="I169" s="560" t="s">
        <v>2335</v>
      </c>
      <c r="J169" s="560" t="s">
        <v>2336</v>
      </c>
      <c r="K169" s="560" t="s">
        <v>2337</v>
      </c>
      <c r="L169" s="560" t="s">
        <v>2338</v>
      </c>
      <c r="M169" s="560" t="s">
        <v>2339</v>
      </c>
      <c r="N169" s="560" t="s">
        <v>2340</v>
      </c>
      <c r="O169" s="560" t="s">
        <v>2341</v>
      </c>
      <c r="P169" s="560" t="s">
        <v>2342</v>
      </c>
      <c r="Q169" s="565" t="s">
        <v>7759</v>
      </c>
      <c r="R169" s="561" t="s">
        <v>9954</v>
      </c>
      <c r="S169" s="561" t="s">
        <v>2343</v>
      </c>
      <c r="T169" s="371" t="str">
        <f t="shared" si="5"/>
        <v>Tab3_Cell_C93</v>
      </c>
    </row>
    <row r="170" spans="1:20" s="371" customFormat="1" x14ac:dyDescent="0.2">
      <c r="A170" s="371" t="str">
        <f t="shared" si="4"/>
        <v>Tab3_Cell_C94</v>
      </c>
      <c r="B170" s="374">
        <v>3</v>
      </c>
      <c r="C170" s="374" t="s">
        <v>78</v>
      </c>
      <c r="D170" s="374" t="s">
        <v>2344</v>
      </c>
      <c r="E170" s="560" t="s">
        <v>2177</v>
      </c>
      <c r="F170" s="560" t="s">
        <v>2178</v>
      </c>
      <c r="G170" s="560" t="s">
        <v>2179</v>
      </c>
      <c r="H170" s="560" t="s">
        <v>2180</v>
      </c>
      <c r="I170" s="560" t="s">
        <v>2181</v>
      </c>
      <c r="J170" s="560" t="s">
        <v>2182</v>
      </c>
      <c r="K170" s="560" t="s">
        <v>2183</v>
      </c>
      <c r="L170" s="560" t="s">
        <v>2184</v>
      </c>
      <c r="M170" s="560" t="s">
        <v>2185</v>
      </c>
      <c r="N170" s="560" t="s">
        <v>2186</v>
      </c>
      <c r="O170" s="560" t="s">
        <v>2187</v>
      </c>
      <c r="P170" s="560" t="s">
        <v>2188</v>
      </c>
      <c r="Q170" s="565" t="s">
        <v>7748</v>
      </c>
      <c r="R170" s="561" t="s">
        <v>9943</v>
      </c>
      <c r="S170" s="561" t="s">
        <v>2189</v>
      </c>
      <c r="T170" s="371" t="str">
        <f t="shared" si="5"/>
        <v>Tab3_Cell_C94</v>
      </c>
    </row>
    <row r="171" spans="1:20" s="371" customFormat="1" ht="25.5" x14ac:dyDescent="0.2">
      <c r="A171" s="371" t="str">
        <f t="shared" si="4"/>
        <v>Tab3_Cell_C95</v>
      </c>
      <c r="B171" s="374">
        <v>3</v>
      </c>
      <c r="C171" s="374" t="s">
        <v>79</v>
      </c>
      <c r="D171" s="374" t="s">
        <v>2345</v>
      </c>
      <c r="E171" s="560" t="s">
        <v>2190</v>
      </c>
      <c r="F171" s="560" t="s">
        <v>2191</v>
      </c>
      <c r="G171" s="560" t="s">
        <v>2192</v>
      </c>
      <c r="H171" s="560" t="s">
        <v>2193</v>
      </c>
      <c r="I171" s="560" t="s">
        <v>2194</v>
      </c>
      <c r="J171" s="560" t="s">
        <v>2195</v>
      </c>
      <c r="K171" s="560" t="s">
        <v>2196</v>
      </c>
      <c r="L171" s="560" t="s">
        <v>2197</v>
      </c>
      <c r="M171" s="560" t="s">
        <v>2198</v>
      </c>
      <c r="N171" s="560" t="s">
        <v>2199</v>
      </c>
      <c r="O171" s="560" t="s">
        <v>2200</v>
      </c>
      <c r="P171" s="560" t="s">
        <v>2201</v>
      </c>
      <c r="Q171" s="565" t="s">
        <v>7749</v>
      </c>
      <c r="R171" s="561" t="s">
        <v>9944</v>
      </c>
      <c r="S171" s="561" t="s">
        <v>2202</v>
      </c>
      <c r="T171" s="371" t="str">
        <f t="shared" si="5"/>
        <v>Tab3_Cell_C95</v>
      </c>
    </row>
    <row r="172" spans="1:20" s="371" customFormat="1" ht="51" x14ac:dyDescent="0.2">
      <c r="A172" s="371" t="str">
        <f t="shared" si="4"/>
        <v>Tab3_Cell_C96</v>
      </c>
      <c r="B172" s="374">
        <v>3</v>
      </c>
      <c r="C172" s="374" t="s">
        <v>118</v>
      </c>
      <c r="D172" s="374" t="s">
        <v>2346</v>
      </c>
      <c r="E172" s="560" t="s">
        <v>2347</v>
      </c>
      <c r="F172" s="560" t="s">
        <v>2348</v>
      </c>
      <c r="G172" s="560" t="s">
        <v>2349</v>
      </c>
      <c r="H172" s="560" t="s">
        <v>2350</v>
      </c>
      <c r="I172" s="560" t="s">
        <v>2351</v>
      </c>
      <c r="J172" s="560" t="s">
        <v>2352</v>
      </c>
      <c r="K172" s="560" t="s">
        <v>2353</v>
      </c>
      <c r="L172" s="560" t="s">
        <v>2354</v>
      </c>
      <c r="M172" s="560" t="s">
        <v>2355</v>
      </c>
      <c r="N172" s="560" t="s">
        <v>2356</v>
      </c>
      <c r="O172" s="560" t="s">
        <v>2357</v>
      </c>
      <c r="P172" s="560" t="s">
        <v>2358</v>
      </c>
      <c r="Q172" s="565" t="s">
        <v>7760</v>
      </c>
      <c r="R172" s="561" t="s">
        <v>9955</v>
      </c>
      <c r="S172" s="561" t="s">
        <v>2359</v>
      </c>
      <c r="T172" s="371" t="str">
        <f t="shared" si="5"/>
        <v>Tab3_Cell_C96</v>
      </c>
    </row>
    <row r="173" spans="1:20" s="371" customFormat="1" ht="38.25" x14ac:dyDescent="0.2">
      <c r="A173" s="371" t="str">
        <f t="shared" si="4"/>
        <v>Tab3_Cell_C109</v>
      </c>
      <c r="B173" s="374">
        <v>3</v>
      </c>
      <c r="C173" s="374" t="s">
        <v>80</v>
      </c>
      <c r="D173" s="374" t="s">
        <v>2360</v>
      </c>
      <c r="E173" s="560" t="s">
        <v>2361</v>
      </c>
      <c r="F173" s="560" t="s">
        <v>2362</v>
      </c>
      <c r="G173" s="560" t="s">
        <v>2363</v>
      </c>
      <c r="H173" s="560" t="s">
        <v>2364</v>
      </c>
      <c r="I173" s="560" t="s">
        <v>2365</v>
      </c>
      <c r="J173" s="560" t="s">
        <v>2366</v>
      </c>
      <c r="K173" s="560" t="s">
        <v>2367</v>
      </c>
      <c r="L173" s="560" t="s">
        <v>2368</v>
      </c>
      <c r="M173" s="560" t="s">
        <v>2369</v>
      </c>
      <c r="N173" s="560" t="s">
        <v>2370</v>
      </c>
      <c r="O173" s="560" t="s">
        <v>2371</v>
      </c>
      <c r="P173" s="560" t="s">
        <v>2372</v>
      </c>
      <c r="Q173" s="565" t="s">
        <v>7761</v>
      </c>
      <c r="R173" s="561" t="s">
        <v>9956</v>
      </c>
      <c r="S173" s="561" t="s">
        <v>2373</v>
      </c>
      <c r="T173" s="371" t="str">
        <f t="shared" si="5"/>
        <v>Tab3_Cell_C109</v>
      </c>
    </row>
    <row r="174" spans="1:20" s="371" customFormat="1" ht="51" x14ac:dyDescent="0.2">
      <c r="A174" s="371" t="str">
        <f t="shared" si="4"/>
        <v>Tab3_Cell_C110</v>
      </c>
      <c r="B174" s="374">
        <v>3</v>
      </c>
      <c r="C174" s="374" t="s">
        <v>81</v>
      </c>
      <c r="D174" s="374" t="s">
        <v>2374</v>
      </c>
      <c r="E174" s="560" t="s">
        <v>2375</v>
      </c>
      <c r="F174" s="560" t="s">
        <v>2376</v>
      </c>
      <c r="G174" s="560" t="s">
        <v>2377</v>
      </c>
      <c r="H174" s="560" t="s">
        <v>2378</v>
      </c>
      <c r="I174" s="560" t="s">
        <v>2379</v>
      </c>
      <c r="J174" s="560" t="s">
        <v>2380</v>
      </c>
      <c r="K174" s="560" t="s">
        <v>2381</v>
      </c>
      <c r="L174" s="560" t="s">
        <v>2382</v>
      </c>
      <c r="M174" s="560" t="s">
        <v>2383</v>
      </c>
      <c r="N174" s="560" t="s">
        <v>2384</v>
      </c>
      <c r="O174" s="560" t="s">
        <v>2385</v>
      </c>
      <c r="P174" s="560" t="s">
        <v>2386</v>
      </c>
      <c r="Q174" s="565" t="s">
        <v>7762</v>
      </c>
      <c r="R174" s="561" t="s">
        <v>9957</v>
      </c>
      <c r="S174" s="561" t="s">
        <v>2387</v>
      </c>
      <c r="T174" s="371" t="str">
        <f t="shared" si="5"/>
        <v>Tab3_Cell_C110</v>
      </c>
    </row>
    <row r="175" spans="1:20" s="371" customFormat="1" ht="25.5" x14ac:dyDescent="0.2">
      <c r="A175" s="371" t="str">
        <f t="shared" si="4"/>
        <v>Tab3_Cell_C111</v>
      </c>
      <c r="B175" s="374">
        <v>3</v>
      </c>
      <c r="C175" s="374" t="s">
        <v>82</v>
      </c>
      <c r="D175" s="374" t="s">
        <v>2388</v>
      </c>
      <c r="E175" s="560" t="s">
        <v>2139</v>
      </c>
      <c r="F175" s="560" t="s">
        <v>2140</v>
      </c>
      <c r="G175" s="560" t="s">
        <v>2141</v>
      </c>
      <c r="H175" s="560" t="s">
        <v>2142</v>
      </c>
      <c r="I175" s="560" t="s">
        <v>2143</v>
      </c>
      <c r="J175" s="560" t="s">
        <v>2144</v>
      </c>
      <c r="K175" s="560" t="s">
        <v>2145</v>
      </c>
      <c r="L175" s="560" t="s">
        <v>2146</v>
      </c>
      <c r="M175" s="560" t="s">
        <v>2147</v>
      </c>
      <c r="N175" s="560" t="s">
        <v>2148</v>
      </c>
      <c r="O175" s="560" t="s">
        <v>2149</v>
      </c>
      <c r="P175" s="560" t="s">
        <v>2150</v>
      </c>
      <c r="Q175" s="565" t="s">
        <v>7763</v>
      </c>
      <c r="R175" s="561" t="s">
        <v>9940</v>
      </c>
      <c r="S175" s="561" t="s">
        <v>2151</v>
      </c>
      <c r="T175" s="371" t="str">
        <f t="shared" si="5"/>
        <v>Tab3_Cell_C111</v>
      </c>
    </row>
    <row r="176" spans="1:20" s="371" customFormat="1" ht="51" x14ac:dyDescent="0.2">
      <c r="A176" s="371" t="str">
        <f t="shared" si="4"/>
        <v>Tab3_Cell_C112</v>
      </c>
      <c r="B176" s="374">
        <v>3</v>
      </c>
      <c r="C176" s="374" t="s">
        <v>83</v>
      </c>
      <c r="D176" s="374" t="s">
        <v>2389</v>
      </c>
      <c r="E176" s="560" t="s">
        <v>9799</v>
      </c>
      <c r="F176" s="560" t="s">
        <v>2390</v>
      </c>
      <c r="G176" s="560" t="s">
        <v>2391</v>
      </c>
      <c r="H176" s="560" t="s">
        <v>2392</v>
      </c>
      <c r="I176" s="560" t="s">
        <v>2393</v>
      </c>
      <c r="J176" s="560" t="s">
        <v>2394</v>
      </c>
      <c r="K176" s="560" t="s">
        <v>2395</v>
      </c>
      <c r="L176" s="560" t="s">
        <v>2396</v>
      </c>
      <c r="M176" s="560" t="s">
        <v>2397</v>
      </c>
      <c r="N176" s="560" t="s">
        <v>2398</v>
      </c>
      <c r="O176" s="560" t="s">
        <v>2399</v>
      </c>
      <c r="P176" s="560" t="s">
        <v>2400</v>
      </c>
      <c r="Q176" s="565" t="s">
        <v>7764</v>
      </c>
      <c r="R176" s="561" t="s">
        <v>9958</v>
      </c>
      <c r="S176" s="561" t="s">
        <v>2401</v>
      </c>
      <c r="T176" s="371" t="str">
        <f t="shared" si="5"/>
        <v>Tab3_Cell_C112</v>
      </c>
    </row>
    <row r="177" spans="1:20" s="371" customFormat="1" ht="25.5" x14ac:dyDescent="0.2">
      <c r="A177" s="371" t="str">
        <f t="shared" si="4"/>
        <v>Tab3_Cell_C119</v>
      </c>
      <c r="B177" s="374">
        <v>3</v>
      </c>
      <c r="C177" s="374" t="s">
        <v>84</v>
      </c>
      <c r="D177" s="374" t="s">
        <v>2402</v>
      </c>
      <c r="E177" s="560" t="s">
        <v>2403</v>
      </c>
      <c r="F177" s="560" t="s">
        <v>2404</v>
      </c>
      <c r="G177" s="560" t="s">
        <v>2405</v>
      </c>
      <c r="H177" s="560" t="s">
        <v>2406</v>
      </c>
      <c r="I177" s="560" t="s">
        <v>2407</v>
      </c>
      <c r="J177" s="560" t="s">
        <v>2408</v>
      </c>
      <c r="K177" s="560" t="s">
        <v>2409</v>
      </c>
      <c r="L177" s="560" t="s">
        <v>2410</v>
      </c>
      <c r="M177" s="560" t="s">
        <v>2411</v>
      </c>
      <c r="N177" s="560" t="s">
        <v>2412</v>
      </c>
      <c r="O177" s="560" t="s">
        <v>2413</v>
      </c>
      <c r="P177" s="560" t="s">
        <v>2414</v>
      </c>
      <c r="Q177" s="565" t="s">
        <v>7765</v>
      </c>
      <c r="R177" s="561" t="s">
        <v>9959</v>
      </c>
      <c r="S177" s="561" t="s">
        <v>2415</v>
      </c>
      <c r="T177" s="371" t="str">
        <f t="shared" si="5"/>
        <v>Tab3_Cell_C119</v>
      </c>
    </row>
    <row r="178" spans="1:20" s="371" customFormat="1" x14ac:dyDescent="0.2">
      <c r="A178" s="371" t="str">
        <f t="shared" si="4"/>
        <v>Tab3_Cell_C120</v>
      </c>
      <c r="B178" s="374">
        <v>3</v>
      </c>
      <c r="C178" s="374" t="s">
        <v>85</v>
      </c>
      <c r="D178" s="374" t="s">
        <v>2416</v>
      </c>
      <c r="E178" s="560" t="s">
        <v>2177</v>
      </c>
      <c r="F178" s="560" t="s">
        <v>2178</v>
      </c>
      <c r="G178" s="560" t="s">
        <v>2179</v>
      </c>
      <c r="H178" s="560" t="s">
        <v>2180</v>
      </c>
      <c r="I178" s="560" t="s">
        <v>2181</v>
      </c>
      <c r="J178" s="560" t="s">
        <v>2182</v>
      </c>
      <c r="K178" s="560" t="s">
        <v>2183</v>
      </c>
      <c r="L178" s="560" t="s">
        <v>2184</v>
      </c>
      <c r="M178" s="560" t="s">
        <v>2185</v>
      </c>
      <c r="N178" s="560" t="s">
        <v>2186</v>
      </c>
      <c r="O178" s="560" t="s">
        <v>2187</v>
      </c>
      <c r="P178" s="560" t="s">
        <v>2188</v>
      </c>
      <c r="Q178" s="565" t="s">
        <v>7748</v>
      </c>
      <c r="R178" s="561" t="s">
        <v>9943</v>
      </c>
      <c r="S178" s="561" t="s">
        <v>2189</v>
      </c>
      <c r="T178" s="371" t="str">
        <f t="shared" si="5"/>
        <v>Tab3_Cell_C120</v>
      </c>
    </row>
    <row r="179" spans="1:20" s="371" customFormat="1" ht="25.5" x14ac:dyDescent="0.2">
      <c r="A179" s="371" t="str">
        <f t="shared" si="4"/>
        <v>Tab3_Cell_C121</v>
      </c>
      <c r="B179" s="374">
        <v>3</v>
      </c>
      <c r="C179" s="374" t="s">
        <v>86</v>
      </c>
      <c r="D179" s="374" t="s">
        <v>2417</v>
      </c>
      <c r="E179" s="560" t="s">
        <v>2190</v>
      </c>
      <c r="F179" s="560" t="s">
        <v>2191</v>
      </c>
      <c r="G179" s="560" t="s">
        <v>2192</v>
      </c>
      <c r="H179" s="560" t="s">
        <v>2193</v>
      </c>
      <c r="I179" s="560" t="s">
        <v>2194</v>
      </c>
      <c r="J179" s="560" t="s">
        <v>2195</v>
      </c>
      <c r="K179" s="560" t="s">
        <v>2196</v>
      </c>
      <c r="L179" s="560" t="s">
        <v>2197</v>
      </c>
      <c r="M179" s="560" t="s">
        <v>2198</v>
      </c>
      <c r="N179" s="560" t="s">
        <v>2199</v>
      </c>
      <c r="O179" s="560" t="s">
        <v>2200</v>
      </c>
      <c r="P179" s="560" t="s">
        <v>2201</v>
      </c>
      <c r="Q179" s="565" t="s">
        <v>7749</v>
      </c>
      <c r="R179" s="561" t="s">
        <v>9944</v>
      </c>
      <c r="S179" s="561" t="s">
        <v>2202</v>
      </c>
      <c r="T179" s="371" t="str">
        <f t="shared" si="5"/>
        <v>Tab3_Cell_C121</v>
      </c>
    </row>
    <row r="180" spans="1:20" s="371" customFormat="1" ht="38.25" x14ac:dyDescent="0.2">
      <c r="A180" s="371" t="str">
        <f t="shared" si="4"/>
        <v>Tab3_Cell_C122</v>
      </c>
      <c r="B180" s="374">
        <v>3</v>
      </c>
      <c r="C180" s="374" t="s">
        <v>119</v>
      </c>
      <c r="D180" s="374" t="s">
        <v>2418</v>
      </c>
      <c r="E180" s="560" t="s">
        <v>2419</v>
      </c>
      <c r="F180" s="560" t="s">
        <v>2420</v>
      </c>
      <c r="G180" s="560" t="s">
        <v>2421</v>
      </c>
      <c r="H180" s="560" t="s">
        <v>2422</v>
      </c>
      <c r="I180" s="560" t="s">
        <v>2423</v>
      </c>
      <c r="J180" s="560" t="s">
        <v>2424</v>
      </c>
      <c r="K180" s="560" t="s">
        <v>2425</v>
      </c>
      <c r="L180" s="560" t="s">
        <v>2426</v>
      </c>
      <c r="M180" s="560" t="s">
        <v>2427</v>
      </c>
      <c r="N180" s="560" t="s">
        <v>2428</v>
      </c>
      <c r="O180" s="560" t="s">
        <v>2429</v>
      </c>
      <c r="P180" s="560" t="s">
        <v>2430</v>
      </c>
      <c r="Q180" s="565" t="s">
        <v>7766</v>
      </c>
      <c r="R180" s="561" t="s">
        <v>9960</v>
      </c>
      <c r="S180" s="561" t="s">
        <v>2431</v>
      </c>
      <c r="T180" s="371" t="str">
        <f t="shared" si="5"/>
        <v>Tab3_Cell_C122</v>
      </c>
    </row>
    <row r="181" spans="1:20" s="371" customFormat="1" ht="51" x14ac:dyDescent="0.2">
      <c r="A181" s="371" t="str">
        <f t="shared" si="4"/>
        <v>Tab3_Cell_C135</v>
      </c>
      <c r="B181" s="374">
        <v>3</v>
      </c>
      <c r="C181" s="374" t="s">
        <v>87</v>
      </c>
      <c r="D181" s="374" t="s">
        <v>2432</v>
      </c>
      <c r="E181" s="560" t="s">
        <v>2433</v>
      </c>
      <c r="F181" s="560" t="s">
        <v>2434</v>
      </c>
      <c r="G181" s="560" t="s">
        <v>2435</v>
      </c>
      <c r="H181" s="560" t="s">
        <v>2436</v>
      </c>
      <c r="I181" s="560" t="s">
        <v>2437</v>
      </c>
      <c r="J181" s="560" t="s">
        <v>2438</v>
      </c>
      <c r="K181" s="560" t="s">
        <v>2439</v>
      </c>
      <c r="L181" s="560" t="s">
        <v>2440</v>
      </c>
      <c r="M181" s="560" t="s">
        <v>2441</v>
      </c>
      <c r="N181" s="560" t="s">
        <v>2442</v>
      </c>
      <c r="O181" s="560" t="s">
        <v>2443</v>
      </c>
      <c r="P181" s="560" t="s">
        <v>2444</v>
      </c>
      <c r="Q181" s="565" t="s">
        <v>7767</v>
      </c>
      <c r="R181" s="561" t="s">
        <v>9961</v>
      </c>
      <c r="S181" s="561" t="s">
        <v>2445</v>
      </c>
      <c r="T181" s="371" t="str">
        <f t="shared" si="5"/>
        <v>Tab3_Cell_C135</v>
      </c>
    </row>
    <row r="182" spans="1:20" s="371" customFormat="1" ht="38.25" x14ac:dyDescent="0.2">
      <c r="A182" s="371" t="str">
        <f t="shared" si="4"/>
        <v>Tab3_Cell_C136</v>
      </c>
      <c r="B182" s="374">
        <v>3</v>
      </c>
      <c r="C182" s="374" t="s">
        <v>88</v>
      </c>
      <c r="D182" s="374" t="s">
        <v>2446</v>
      </c>
      <c r="E182" s="560" t="s">
        <v>2447</v>
      </c>
      <c r="F182" s="560" t="s">
        <v>2448</v>
      </c>
      <c r="G182" s="560" t="s">
        <v>2449</v>
      </c>
      <c r="H182" s="560" t="s">
        <v>2450</v>
      </c>
      <c r="I182" s="560" t="s">
        <v>2451</v>
      </c>
      <c r="J182" s="560" t="s">
        <v>2452</v>
      </c>
      <c r="K182" s="560" t="s">
        <v>2453</v>
      </c>
      <c r="L182" s="560" t="s">
        <v>2454</v>
      </c>
      <c r="M182" s="560" t="s">
        <v>2455</v>
      </c>
      <c r="N182" s="560" t="s">
        <v>2456</v>
      </c>
      <c r="O182" s="560" t="s">
        <v>2457</v>
      </c>
      <c r="P182" s="560" t="s">
        <v>2458</v>
      </c>
      <c r="Q182" s="565" t="s">
        <v>7768</v>
      </c>
      <c r="R182" s="561" t="s">
        <v>9962</v>
      </c>
      <c r="S182" s="561" t="s">
        <v>10139</v>
      </c>
      <c r="T182" s="371" t="str">
        <f t="shared" si="5"/>
        <v>Tab3_Cell_C136</v>
      </c>
    </row>
    <row r="183" spans="1:20" s="371" customFormat="1" ht="25.5" x14ac:dyDescent="0.2">
      <c r="A183" s="371" t="str">
        <f t="shared" si="4"/>
        <v>Tab3_Cell_C137</v>
      </c>
      <c r="B183" s="374">
        <v>3</v>
      </c>
      <c r="C183" s="374" t="s">
        <v>89</v>
      </c>
      <c r="D183" s="374" t="s">
        <v>2459</v>
      </c>
      <c r="E183" s="560" t="s">
        <v>2139</v>
      </c>
      <c r="F183" s="560" t="s">
        <v>2140</v>
      </c>
      <c r="G183" s="560" t="s">
        <v>2141</v>
      </c>
      <c r="H183" s="560" t="s">
        <v>2142</v>
      </c>
      <c r="I183" s="560" t="s">
        <v>2143</v>
      </c>
      <c r="J183" s="560" t="s">
        <v>2144</v>
      </c>
      <c r="K183" s="560" t="s">
        <v>2145</v>
      </c>
      <c r="L183" s="560" t="s">
        <v>2146</v>
      </c>
      <c r="M183" s="560" t="s">
        <v>2147</v>
      </c>
      <c r="N183" s="560" t="s">
        <v>2148</v>
      </c>
      <c r="O183" s="560" t="s">
        <v>2149</v>
      </c>
      <c r="P183" s="560" t="s">
        <v>2150</v>
      </c>
      <c r="Q183" s="565" t="s">
        <v>7763</v>
      </c>
      <c r="R183" s="561" t="s">
        <v>9940</v>
      </c>
      <c r="S183" s="561" t="s">
        <v>2151</v>
      </c>
      <c r="T183" s="371" t="str">
        <f t="shared" si="5"/>
        <v>Tab3_Cell_C137</v>
      </c>
    </row>
    <row r="184" spans="1:20" s="371" customFormat="1" ht="63.75" x14ac:dyDescent="0.2">
      <c r="A184" s="371" t="str">
        <f t="shared" si="4"/>
        <v>Tab3_Cell_C138</v>
      </c>
      <c r="B184" s="374">
        <v>3</v>
      </c>
      <c r="C184" s="374" t="s">
        <v>90</v>
      </c>
      <c r="D184" s="374" t="s">
        <v>2460</v>
      </c>
      <c r="E184" s="560" t="s">
        <v>9800</v>
      </c>
      <c r="F184" s="560" t="s">
        <v>2461</v>
      </c>
      <c r="G184" s="560" t="s">
        <v>2462</v>
      </c>
      <c r="H184" s="560" t="s">
        <v>2463</v>
      </c>
      <c r="I184" s="560" t="s">
        <v>2464</v>
      </c>
      <c r="J184" s="560" t="s">
        <v>2465</v>
      </c>
      <c r="K184" s="560" t="s">
        <v>2466</v>
      </c>
      <c r="L184" s="560" t="s">
        <v>2467</v>
      </c>
      <c r="M184" s="560" t="s">
        <v>2468</v>
      </c>
      <c r="N184" s="560" t="s">
        <v>2469</v>
      </c>
      <c r="O184" s="560" t="s">
        <v>2470</v>
      </c>
      <c r="P184" s="560" t="s">
        <v>2471</v>
      </c>
      <c r="Q184" s="565" t="s">
        <v>7769</v>
      </c>
      <c r="R184" s="561" t="s">
        <v>9963</v>
      </c>
      <c r="S184" s="561" t="s">
        <v>2472</v>
      </c>
      <c r="T184" s="371" t="str">
        <f t="shared" si="5"/>
        <v>Tab3_Cell_C138</v>
      </c>
    </row>
    <row r="185" spans="1:20" s="371" customFormat="1" ht="25.5" x14ac:dyDescent="0.2">
      <c r="A185" s="371" t="str">
        <f t="shared" si="4"/>
        <v>Tab3_Cell_C145</v>
      </c>
      <c r="B185" s="374">
        <v>3</v>
      </c>
      <c r="C185" s="374" t="s">
        <v>91</v>
      </c>
      <c r="D185" s="374" t="s">
        <v>2473</v>
      </c>
      <c r="E185" s="560" t="s">
        <v>2474</v>
      </c>
      <c r="F185" s="560" t="s">
        <v>2475</v>
      </c>
      <c r="G185" s="560" t="s">
        <v>2476</v>
      </c>
      <c r="H185" s="560" t="s">
        <v>2477</v>
      </c>
      <c r="I185" s="560" t="s">
        <v>2478</v>
      </c>
      <c r="J185" s="560" t="s">
        <v>2479</v>
      </c>
      <c r="K185" s="560" t="s">
        <v>2480</v>
      </c>
      <c r="L185" s="560" t="s">
        <v>2481</v>
      </c>
      <c r="M185" s="560" t="s">
        <v>2482</v>
      </c>
      <c r="N185" s="560" t="s">
        <v>2483</v>
      </c>
      <c r="O185" s="560" t="s">
        <v>2484</v>
      </c>
      <c r="P185" s="560" t="s">
        <v>2485</v>
      </c>
      <c r="Q185" s="565" t="s">
        <v>7770</v>
      </c>
      <c r="R185" s="561" t="s">
        <v>9964</v>
      </c>
      <c r="S185" s="561" t="s">
        <v>2486</v>
      </c>
      <c r="T185" s="371" t="str">
        <f t="shared" si="5"/>
        <v>Tab3_Cell_C145</v>
      </c>
    </row>
    <row r="186" spans="1:20" s="371" customFormat="1" x14ac:dyDescent="0.2">
      <c r="A186" s="371" t="str">
        <f t="shared" si="4"/>
        <v>Tab3_Cell_C146</v>
      </c>
      <c r="B186" s="374">
        <v>3</v>
      </c>
      <c r="C186" s="374" t="s">
        <v>92</v>
      </c>
      <c r="D186" s="374" t="s">
        <v>2487</v>
      </c>
      <c r="E186" s="560" t="s">
        <v>2177</v>
      </c>
      <c r="F186" s="560" t="s">
        <v>2178</v>
      </c>
      <c r="G186" s="560" t="s">
        <v>2179</v>
      </c>
      <c r="H186" s="560" t="s">
        <v>2180</v>
      </c>
      <c r="I186" s="560" t="s">
        <v>2181</v>
      </c>
      <c r="J186" s="560" t="s">
        <v>2182</v>
      </c>
      <c r="K186" s="560" t="s">
        <v>2183</v>
      </c>
      <c r="L186" s="560" t="s">
        <v>2184</v>
      </c>
      <c r="M186" s="560" t="s">
        <v>2185</v>
      </c>
      <c r="N186" s="560" t="s">
        <v>2186</v>
      </c>
      <c r="O186" s="560" t="s">
        <v>2187</v>
      </c>
      <c r="P186" s="560" t="s">
        <v>2188</v>
      </c>
      <c r="Q186" s="565" t="s">
        <v>7748</v>
      </c>
      <c r="R186" s="561" t="s">
        <v>9943</v>
      </c>
      <c r="S186" s="561" t="s">
        <v>2189</v>
      </c>
      <c r="T186" s="371" t="str">
        <f t="shared" si="5"/>
        <v>Tab3_Cell_C146</v>
      </c>
    </row>
    <row r="187" spans="1:20" s="371" customFormat="1" ht="25.5" x14ac:dyDescent="0.2">
      <c r="A187" s="371" t="str">
        <f t="shared" si="4"/>
        <v>Tab3_Cell_C147</v>
      </c>
      <c r="B187" s="374">
        <v>3</v>
      </c>
      <c r="C187" s="374" t="s">
        <v>93</v>
      </c>
      <c r="D187" s="374" t="s">
        <v>2488</v>
      </c>
      <c r="E187" s="560" t="s">
        <v>2190</v>
      </c>
      <c r="F187" s="560" t="s">
        <v>2191</v>
      </c>
      <c r="G187" s="560" t="s">
        <v>2192</v>
      </c>
      <c r="H187" s="560" t="s">
        <v>2193</v>
      </c>
      <c r="I187" s="560" t="s">
        <v>2194</v>
      </c>
      <c r="J187" s="560" t="s">
        <v>2195</v>
      </c>
      <c r="K187" s="560" t="s">
        <v>2196</v>
      </c>
      <c r="L187" s="560" t="s">
        <v>2197</v>
      </c>
      <c r="M187" s="560" t="s">
        <v>2198</v>
      </c>
      <c r="N187" s="560" t="s">
        <v>2199</v>
      </c>
      <c r="O187" s="560" t="s">
        <v>2200</v>
      </c>
      <c r="P187" s="560" t="s">
        <v>2201</v>
      </c>
      <c r="Q187" s="565" t="s">
        <v>7749</v>
      </c>
      <c r="R187" s="561" t="s">
        <v>9944</v>
      </c>
      <c r="S187" s="561" t="s">
        <v>2202</v>
      </c>
      <c r="T187" s="371" t="str">
        <f t="shared" si="5"/>
        <v>Tab3_Cell_C147</v>
      </c>
    </row>
    <row r="188" spans="1:20" s="371" customFormat="1" ht="51" x14ac:dyDescent="0.2">
      <c r="A188" s="371" t="str">
        <f t="shared" si="4"/>
        <v>Tab3_Cell_C148</v>
      </c>
      <c r="B188" s="374">
        <v>3</v>
      </c>
      <c r="C188" s="374" t="s">
        <v>94</v>
      </c>
      <c r="D188" s="374" t="s">
        <v>2489</v>
      </c>
      <c r="E188" s="560" t="s">
        <v>2490</v>
      </c>
      <c r="F188" s="560" t="s">
        <v>2491</v>
      </c>
      <c r="G188" s="560" t="s">
        <v>2492</v>
      </c>
      <c r="H188" s="560" t="s">
        <v>2493</v>
      </c>
      <c r="I188" s="560" t="s">
        <v>2494</v>
      </c>
      <c r="J188" s="560" t="s">
        <v>2495</v>
      </c>
      <c r="K188" s="560" t="s">
        <v>2496</v>
      </c>
      <c r="L188" s="560" t="s">
        <v>2497</v>
      </c>
      <c r="M188" s="560" t="s">
        <v>2498</v>
      </c>
      <c r="N188" s="560" t="s">
        <v>2499</v>
      </c>
      <c r="O188" s="560" t="s">
        <v>2500</v>
      </c>
      <c r="P188" s="560" t="s">
        <v>2501</v>
      </c>
      <c r="Q188" s="565" t="s">
        <v>7771</v>
      </c>
      <c r="R188" s="561" t="s">
        <v>9965</v>
      </c>
      <c r="S188" s="561" t="s">
        <v>2502</v>
      </c>
      <c r="T188" s="371" t="str">
        <f t="shared" si="5"/>
        <v>Tab3_Cell_C148</v>
      </c>
    </row>
    <row r="189" spans="1:20" s="371" customFormat="1" ht="51" x14ac:dyDescent="0.2">
      <c r="A189" s="371" t="str">
        <f t="shared" si="4"/>
        <v>Tab3_Cell_C155</v>
      </c>
      <c r="B189" s="374">
        <v>3</v>
      </c>
      <c r="C189" s="374" t="s">
        <v>95</v>
      </c>
      <c r="D189" s="374" t="s">
        <v>2503</v>
      </c>
      <c r="E189" s="560" t="s">
        <v>9801</v>
      </c>
      <c r="F189" s="560" t="s">
        <v>2504</v>
      </c>
      <c r="G189" s="560" t="s">
        <v>2505</v>
      </c>
      <c r="H189" s="560" t="s">
        <v>2506</v>
      </c>
      <c r="I189" s="560" t="s">
        <v>2507</v>
      </c>
      <c r="J189" s="560" t="s">
        <v>2508</v>
      </c>
      <c r="K189" s="560" t="s">
        <v>2509</v>
      </c>
      <c r="L189" s="560" t="s">
        <v>2510</v>
      </c>
      <c r="M189" s="560" t="s">
        <v>2511</v>
      </c>
      <c r="N189" s="560" t="s">
        <v>2512</v>
      </c>
      <c r="O189" s="560" t="s">
        <v>2513</v>
      </c>
      <c r="P189" s="560" t="s">
        <v>2514</v>
      </c>
      <c r="Q189" s="565" t="s">
        <v>7772</v>
      </c>
      <c r="R189" s="561" t="s">
        <v>9966</v>
      </c>
      <c r="S189" s="561" t="s">
        <v>2515</v>
      </c>
      <c r="T189" s="371" t="str">
        <f t="shared" si="5"/>
        <v>Tab3_Cell_C155</v>
      </c>
    </row>
    <row r="190" spans="1:20" s="371" customFormat="1" ht="38.25" x14ac:dyDescent="0.2">
      <c r="A190" s="371" t="str">
        <f t="shared" si="4"/>
        <v>Tab3_Cell_C156</v>
      </c>
      <c r="B190" s="374">
        <v>3</v>
      </c>
      <c r="C190" s="374" t="s">
        <v>96</v>
      </c>
      <c r="D190" s="374" t="s">
        <v>2516</v>
      </c>
      <c r="E190" s="560" t="s">
        <v>2517</v>
      </c>
      <c r="F190" s="560" t="s">
        <v>2518</v>
      </c>
      <c r="G190" s="560" t="s">
        <v>2519</v>
      </c>
      <c r="H190" s="560" t="s">
        <v>2520</v>
      </c>
      <c r="I190" s="560" t="s">
        <v>2521</v>
      </c>
      <c r="J190" s="560" t="s">
        <v>2522</v>
      </c>
      <c r="K190" s="560" t="s">
        <v>2523</v>
      </c>
      <c r="L190" s="560" t="s">
        <v>2524</v>
      </c>
      <c r="M190" s="560" t="s">
        <v>2525</v>
      </c>
      <c r="N190" s="560" t="s">
        <v>2526</v>
      </c>
      <c r="O190" s="560" t="s">
        <v>2527</v>
      </c>
      <c r="P190" s="560" t="s">
        <v>2528</v>
      </c>
      <c r="Q190" s="565" t="s">
        <v>7773</v>
      </c>
      <c r="R190" s="561" t="s">
        <v>9967</v>
      </c>
      <c r="S190" s="561" t="s">
        <v>2529</v>
      </c>
      <c r="T190" s="371" t="str">
        <f t="shared" si="5"/>
        <v>Tab3_Cell_C156</v>
      </c>
    </row>
    <row r="191" spans="1:20" s="371" customFormat="1" ht="51" x14ac:dyDescent="0.2">
      <c r="A191" s="371" t="str">
        <f t="shared" si="4"/>
        <v>Tab3_Cell_C163</v>
      </c>
      <c r="B191" s="374">
        <v>3</v>
      </c>
      <c r="C191" s="374" t="s">
        <v>120</v>
      </c>
      <c r="D191" s="374" t="s">
        <v>2530</v>
      </c>
      <c r="E191" s="560" t="s">
        <v>2531</v>
      </c>
      <c r="F191" s="560" t="s">
        <v>2532</v>
      </c>
      <c r="G191" s="560" t="s">
        <v>2533</v>
      </c>
      <c r="H191" s="560" t="s">
        <v>2534</v>
      </c>
      <c r="I191" s="560" t="s">
        <v>2535</v>
      </c>
      <c r="J191" s="560" t="s">
        <v>2536</v>
      </c>
      <c r="K191" s="560" t="s">
        <v>2537</v>
      </c>
      <c r="L191" s="560" t="s">
        <v>2538</v>
      </c>
      <c r="M191" s="560" t="s">
        <v>2539</v>
      </c>
      <c r="N191" s="560" t="s">
        <v>2540</v>
      </c>
      <c r="O191" s="560" t="s">
        <v>2541</v>
      </c>
      <c r="P191" s="560" t="s">
        <v>2542</v>
      </c>
      <c r="Q191" s="565" t="s">
        <v>7774</v>
      </c>
      <c r="R191" s="561" t="s">
        <v>9968</v>
      </c>
      <c r="S191" s="561" t="s">
        <v>2543</v>
      </c>
      <c r="T191" s="371" t="str">
        <f t="shared" si="5"/>
        <v>Tab3_Cell_C163</v>
      </c>
    </row>
    <row r="192" spans="1:20" s="371" customFormat="1" ht="38.25" x14ac:dyDescent="0.2">
      <c r="A192" s="371" t="str">
        <f t="shared" si="4"/>
        <v>Tab3_Cell_C174</v>
      </c>
      <c r="B192" s="374">
        <v>3</v>
      </c>
      <c r="C192" s="374" t="s">
        <v>97</v>
      </c>
      <c r="D192" s="374" t="s">
        <v>2544</v>
      </c>
      <c r="E192" s="560" t="s">
        <v>2545</v>
      </c>
      <c r="F192" s="560" t="s">
        <v>2546</v>
      </c>
      <c r="G192" s="560" t="s">
        <v>2547</v>
      </c>
      <c r="H192" s="560" t="s">
        <v>2548</v>
      </c>
      <c r="I192" s="560" t="s">
        <v>2549</v>
      </c>
      <c r="J192" s="560" t="s">
        <v>2550</v>
      </c>
      <c r="K192" s="560" t="s">
        <v>2551</v>
      </c>
      <c r="L192" s="560" t="s">
        <v>2552</v>
      </c>
      <c r="M192" s="560" t="s">
        <v>2553</v>
      </c>
      <c r="N192" s="560" t="s">
        <v>2554</v>
      </c>
      <c r="O192" s="560" t="s">
        <v>2555</v>
      </c>
      <c r="P192" s="560" t="s">
        <v>2556</v>
      </c>
      <c r="Q192" s="560" t="s">
        <v>10220</v>
      </c>
      <c r="R192" s="561" t="s">
        <v>9969</v>
      </c>
      <c r="S192" s="561" t="s">
        <v>2557</v>
      </c>
      <c r="T192" s="371" t="str">
        <f t="shared" si="5"/>
        <v>Tab3_Cell_C174</v>
      </c>
    </row>
    <row r="193" spans="1:20" s="371" customFormat="1" ht="51" x14ac:dyDescent="0.2">
      <c r="A193" s="371" t="str">
        <f t="shared" si="4"/>
        <v>Tab3_Cell_C175</v>
      </c>
      <c r="B193" s="374">
        <v>3</v>
      </c>
      <c r="C193" s="374" t="s">
        <v>98</v>
      </c>
      <c r="D193" s="374" t="s">
        <v>2558</v>
      </c>
      <c r="E193" s="560" t="s">
        <v>2559</v>
      </c>
      <c r="F193" s="560" t="s">
        <v>2560</v>
      </c>
      <c r="G193" s="560" t="s">
        <v>2561</v>
      </c>
      <c r="H193" s="560" t="s">
        <v>2562</v>
      </c>
      <c r="I193" s="560" t="s">
        <v>2563</v>
      </c>
      <c r="J193" s="560" t="s">
        <v>2564</v>
      </c>
      <c r="K193" s="560" t="s">
        <v>2565</v>
      </c>
      <c r="L193" s="560" t="s">
        <v>2566</v>
      </c>
      <c r="M193" s="560" t="s">
        <v>2567</v>
      </c>
      <c r="N193" s="560" t="s">
        <v>2568</v>
      </c>
      <c r="O193" s="560" t="s">
        <v>2569</v>
      </c>
      <c r="P193" s="560" t="s">
        <v>2570</v>
      </c>
      <c r="Q193" s="565" t="s">
        <v>7775</v>
      </c>
      <c r="R193" s="561" t="s">
        <v>9970</v>
      </c>
      <c r="S193" s="561" t="s">
        <v>2571</v>
      </c>
      <c r="T193" s="371" t="str">
        <f t="shared" si="5"/>
        <v>Tab3_Cell_C175</v>
      </c>
    </row>
    <row r="194" spans="1:20" s="371" customFormat="1" ht="25.5" x14ac:dyDescent="0.2">
      <c r="A194" s="371" t="str">
        <f t="shared" si="4"/>
        <v>Tab3_Cell_C176</v>
      </c>
      <c r="B194" s="374">
        <v>3</v>
      </c>
      <c r="C194" s="374" t="s">
        <v>99</v>
      </c>
      <c r="D194" s="374" t="s">
        <v>2572</v>
      </c>
      <c r="E194" s="560" t="s">
        <v>2139</v>
      </c>
      <c r="F194" s="560" t="s">
        <v>2140</v>
      </c>
      <c r="G194" s="560" t="s">
        <v>2141</v>
      </c>
      <c r="H194" s="560" t="s">
        <v>2142</v>
      </c>
      <c r="I194" s="560" t="s">
        <v>2143</v>
      </c>
      <c r="J194" s="560" t="s">
        <v>2144</v>
      </c>
      <c r="K194" s="560" t="s">
        <v>2145</v>
      </c>
      <c r="L194" s="560" t="s">
        <v>2146</v>
      </c>
      <c r="M194" s="560" t="s">
        <v>2147</v>
      </c>
      <c r="N194" s="560" t="s">
        <v>2148</v>
      </c>
      <c r="O194" s="560" t="s">
        <v>2149</v>
      </c>
      <c r="P194" s="560" t="s">
        <v>2150</v>
      </c>
      <c r="Q194" s="565" t="s">
        <v>7763</v>
      </c>
      <c r="R194" s="561" t="s">
        <v>9940</v>
      </c>
      <c r="S194" s="561" t="s">
        <v>2151</v>
      </c>
      <c r="T194" s="371" t="str">
        <f t="shared" si="5"/>
        <v>Tab3_Cell_C176</v>
      </c>
    </row>
    <row r="195" spans="1:20" s="371" customFormat="1" ht="51" x14ac:dyDescent="0.2">
      <c r="A195" s="371" t="str">
        <f t="shared" si="4"/>
        <v>Tab3_Cell_C177</v>
      </c>
      <c r="B195" s="374">
        <v>3</v>
      </c>
      <c r="C195" s="374" t="s">
        <v>100</v>
      </c>
      <c r="D195" s="374" t="s">
        <v>2573</v>
      </c>
      <c r="E195" s="560" t="s">
        <v>2574</v>
      </c>
      <c r="F195" s="560" t="s">
        <v>2575</v>
      </c>
      <c r="G195" s="560" t="s">
        <v>2576</v>
      </c>
      <c r="H195" s="560" t="s">
        <v>2577</v>
      </c>
      <c r="I195" s="560" t="s">
        <v>2578</v>
      </c>
      <c r="J195" s="560" t="s">
        <v>2579</v>
      </c>
      <c r="K195" s="560" t="s">
        <v>2580</v>
      </c>
      <c r="L195" s="560" t="s">
        <v>2581</v>
      </c>
      <c r="M195" s="560" t="s">
        <v>2582</v>
      </c>
      <c r="N195" s="560" t="s">
        <v>2583</v>
      </c>
      <c r="O195" s="560" t="s">
        <v>2584</v>
      </c>
      <c r="P195" s="560" t="s">
        <v>2585</v>
      </c>
      <c r="Q195" s="560" t="s">
        <v>10221</v>
      </c>
      <c r="R195" s="561" t="s">
        <v>9971</v>
      </c>
      <c r="S195" s="561" t="s">
        <v>10140</v>
      </c>
      <c r="T195" s="371" t="str">
        <f t="shared" si="5"/>
        <v>Tab3_Cell_C177</v>
      </c>
    </row>
    <row r="196" spans="1:20" s="371" customFormat="1" ht="25.5" x14ac:dyDescent="0.2">
      <c r="A196" s="371" t="str">
        <f t="shared" si="4"/>
        <v>Tab3_Cell_C184</v>
      </c>
      <c r="B196" s="374">
        <v>3</v>
      </c>
      <c r="C196" s="374" t="s">
        <v>101</v>
      </c>
      <c r="D196" s="374" t="s">
        <v>2586</v>
      </c>
      <c r="E196" s="560" t="s">
        <v>2587</v>
      </c>
      <c r="F196" s="560" t="s">
        <v>2588</v>
      </c>
      <c r="G196" s="560" t="s">
        <v>2589</v>
      </c>
      <c r="H196" s="560" t="s">
        <v>2590</v>
      </c>
      <c r="I196" s="560" t="s">
        <v>2591</v>
      </c>
      <c r="J196" s="560" t="s">
        <v>2592</v>
      </c>
      <c r="K196" s="560" t="s">
        <v>2593</v>
      </c>
      <c r="L196" s="560" t="s">
        <v>2594</v>
      </c>
      <c r="M196" s="560" t="s">
        <v>2595</v>
      </c>
      <c r="N196" s="560" t="s">
        <v>2596</v>
      </c>
      <c r="O196" s="560" t="s">
        <v>2597</v>
      </c>
      <c r="P196" s="560" t="s">
        <v>2598</v>
      </c>
      <c r="Q196" s="560" t="s">
        <v>10222</v>
      </c>
      <c r="R196" s="561" t="s">
        <v>9972</v>
      </c>
      <c r="S196" s="561" t="s">
        <v>2599</v>
      </c>
      <c r="T196" s="371" t="str">
        <f t="shared" si="5"/>
        <v>Tab3_Cell_C184</v>
      </c>
    </row>
    <row r="197" spans="1:20" s="371" customFormat="1" x14ac:dyDescent="0.2">
      <c r="A197" s="371" t="str">
        <f t="shared" si="4"/>
        <v>Tab3_Cell_C185</v>
      </c>
      <c r="B197" s="374">
        <v>3</v>
      </c>
      <c r="C197" s="374" t="s">
        <v>102</v>
      </c>
      <c r="D197" s="374" t="s">
        <v>2600</v>
      </c>
      <c r="E197" s="560" t="s">
        <v>2177</v>
      </c>
      <c r="F197" s="560" t="s">
        <v>2178</v>
      </c>
      <c r="G197" s="560" t="s">
        <v>2179</v>
      </c>
      <c r="H197" s="560" t="s">
        <v>2180</v>
      </c>
      <c r="I197" s="560" t="s">
        <v>2181</v>
      </c>
      <c r="J197" s="560" t="s">
        <v>2182</v>
      </c>
      <c r="K197" s="560" t="s">
        <v>2183</v>
      </c>
      <c r="L197" s="560" t="s">
        <v>2184</v>
      </c>
      <c r="M197" s="560" t="s">
        <v>2185</v>
      </c>
      <c r="N197" s="560" t="s">
        <v>2186</v>
      </c>
      <c r="O197" s="560" t="s">
        <v>2187</v>
      </c>
      <c r="P197" s="560" t="s">
        <v>2188</v>
      </c>
      <c r="Q197" s="565" t="s">
        <v>7748</v>
      </c>
      <c r="R197" s="561" t="s">
        <v>9943</v>
      </c>
      <c r="S197" s="561" t="s">
        <v>2189</v>
      </c>
      <c r="T197" s="371" t="str">
        <f t="shared" si="5"/>
        <v>Tab3_Cell_C185</v>
      </c>
    </row>
    <row r="198" spans="1:20" s="371" customFormat="1" ht="25.5" x14ac:dyDescent="0.2">
      <c r="A198" s="371" t="str">
        <f t="shared" si="4"/>
        <v>Tab3_Cell_C186</v>
      </c>
      <c r="B198" s="374">
        <v>3</v>
      </c>
      <c r="C198" s="374" t="s">
        <v>103</v>
      </c>
      <c r="D198" s="374" t="s">
        <v>2601</v>
      </c>
      <c r="E198" s="560" t="s">
        <v>2190</v>
      </c>
      <c r="F198" s="560" t="s">
        <v>2191</v>
      </c>
      <c r="G198" s="560" t="s">
        <v>2192</v>
      </c>
      <c r="H198" s="560" t="s">
        <v>2193</v>
      </c>
      <c r="I198" s="560" t="s">
        <v>2194</v>
      </c>
      <c r="J198" s="560" t="s">
        <v>2195</v>
      </c>
      <c r="K198" s="560" t="s">
        <v>2196</v>
      </c>
      <c r="L198" s="560" t="s">
        <v>2197</v>
      </c>
      <c r="M198" s="560" t="s">
        <v>2198</v>
      </c>
      <c r="N198" s="560" t="s">
        <v>2199</v>
      </c>
      <c r="O198" s="560" t="s">
        <v>2200</v>
      </c>
      <c r="P198" s="560" t="s">
        <v>2201</v>
      </c>
      <c r="Q198" s="565" t="s">
        <v>7749</v>
      </c>
      <c r="R198" s="561" t="s">
        <v>9944</v>
      </c>
      <c r="S198" s="561" t="s">
        <v>2202</v>
      </c>
      <c r="T198" s="371" t="str">
        <f t="shared" si="5"/>
        <v>Tab3_Cell_C186</v>
      </c>
    </row>
    <row r="199" spans="1:20" s="371" customFormat="1" ht="38.25" x14ac:dyDescent="0.2">
      <c r="A199" s="371" t="str">
        <f t="shared" si="4"/>
        <v>Tab3_Cell_C187</v>
      </c>
      <c r="B199" s="374">
        <v>3</v>
      </c>
      <c r="C199" s="374" t="s">
        <v>104</v>
      </c>
      <c r="D199" s="374" t="s">
        <v>2602</v>
      </c>
      <c r="E199" s="560" t="s">
        <v>2603</v>
      </c>
      <c r="F199" s="560" t="s">
        <v>2604</v>
      </c>
      <c r="G199" s="560" t="s">
        <v>2605</v>
      </c>
      <c r="H199" s="560" t="s">
        <v>2606</v>
      </c>
      <c r="I199" s="560" t="s">
        <v>2607</v>
      </c>
      <c r="J199" s="560" t="s">
        <v>2608</v>
      </c>
      <c r="K199" s="560" t="s">
        <v>2609</v>
      </c>
      <c r="L199" s="560" t="s">
        <v>2610</v>
      </c>
      <c r="M199" s="560" t="s">
        <v>2611</v>
      </c>
      <c r="N199" s="560" t="s">
        <v>2612</v>
      </c>
      <c r="O199" s="560" t="s">
        <v>2613</v>
      </c>
      <c r="P199" s="560" t="s">
        <v>2614</v>
      </c>
      <c r="Q199" s="560" t="s">
        <v>10223</v>
      </c>
      <c r="R199" s="561" t="s">
        <v>9973</v>
      </c>
      <c r="S199" s="561" t="s">
        <v>2615</v>
      </c>
      <c r="T199" s="371" t="str">
        <f t="shared" si="5"/>
        <v>Tab3_Cell_C187</v>
      </c>
    </row>
    <row r="200" spans="1:20" s="371" customFormat="1" ht="25.5" x14ac:dyDescent="0.2">
      <c r="A200" s="371" t="str">
        <f t="shared" si="4"/>
        <v>Tab3_Cell_C194</v>
      </c>
      <c r="B200" s="374">
        <v>3</v>
      </c>
      <c r="C200" s="374" t="s">
        <v>105</v>
      </c>
      <c r="D200" s="374" t="s">
        <v>2616</v>
      </c>
      <c r="E200" s="560" t="s">
        <v>7545</v>
      </c>
      <c r="F200" s="560" t="s">
        <v>2617</v>
      </c>
      <c r="G200" s="560" t="s">
        <v>2618</v>
      </c>
      <c r="H200" s="560" t="s">
        <v>2619</v>
      </c>
      <c r="I200" s="560" t="s">
        <v>2620</v>
      </c>
      <c r="J200" s="560" t="s">
        <v>2621</v>
      </c>
      <c r="K200" s="560" t="s">
        <v>2622</v>
      </c>
      <c r="L200" s="560" t="s">
        <v>2623</v>
      </c>
      <c r="M200" s="560" t="s">
        <v>2624</v>
      </c>
      <c r="N200" s="560" t="s">
        <v>2625</v>
      </c>
      <c r="O200" s="560" t="s">
        <v>2626</v>
      </c>
      <c r="P200" s="560" t="s">
        <v>2627</v>
      </c>
      <c r="Q200" s="560" t="s">
        <v>10224</v>
      </c>
      <c r="R200" s="561" t="s">
        <v>9974</v>
      </c>
      <c r="S200" s="561" t="s">
        <v>2628</v>
      </c>
      <c r="T200" s="371" t="str">
        <f t="shared" si="5"/>
        <v>Tab3_Cell_C194</v>
      </c>
    </row>
    <row r="201" spans="1:20" s="371" customFormat="1" ht="25.5" x14ac:dyDescent="0.2">
      <c r="A201" s="371" t="str">
        <f t="shared" si="4"/>
        <v>Tab3_Cell_C195</v>
      </c>
      <c r="B201" s="374">
        <v>3</v>
      </c>
      <c r="C201" s="374" t="s">
        <v>106</v>
      </c>
      <c r="D201" s="374" t="s">
        <v>2629</v>
      </c>
      <c r="E201" s="560" t="s">
        <v>2630</v>
      </c>
      <c r="F201" s="560" t="s">
        <v>2631</v>
      </c>
      <c r="G201" s="560" t="s">
        <v>2632</v>
      </c>
      <c r="H201" s="560" t="s">
        <v>2633</v>
      </c>
      <c r="I201" s="560" t="s">
        <v>2634</v>
      </c>
      <c r="J201" s="560" t="s">
        <v>2635</v>
      </c>
      <c r="K201" s="560" t="s">
        <v>2636</v>
      </c>
      <c r="L201" s="560" t="s">
        <v>2637</v>
      </c>
      <c r="M201" s="560" t="s">
        <v>2638</v>
      </c>
      <c r="N201" s="560" t="s">
        <v>2639</v>
      </c>
      <c r="O201" s="560" t="s">
        <v>2640</v>
      </c>
      <c r="P201" s="560" t="s">
        <v>2641</v>
      </c>
      <c r="Q201" s="560" t="s">
        <v>10225</v>
      </c>
      <c r="R201" s="561" t="s">
        <v>9975</v>
      </c>
      <c r="S201" s="561" t="s">
        <v>2642</v>
      </c>
      <c r="T201" s="371" t="str">
        <f t="shared" si="5"/>
        <v>Tab3_Cell_C195</v>
      </c>
    </row>
    <row r="202" spans="1:20" s="371" customFormat="1" ht="51" x14ac:dyDescent="0.2">
      <c r="A202" s="371" t="str">
        <f t="shared" si="4"/>
        <v>Tab3_Cell_C202</v>
      </c>
      <c r="B202" s="374">
        <v>3</v>
      </c>
      <c r="C202" s="374" t="s">
        <v>121</v>
      </c>
      <c r="D202" s="374" t="s">
        <v>2643</v>
      </c>
      <c r="E202" s="560" t="s">
        <v>2644</v>
      </c>
      <c r="F202" s="560" t="s">
        <v>2645</v>
      </c>
      <c r="G202" s="560" t="s">
        <v>2646</v>
      </c>
      <c r="H202" s="560" t="s">
        <v>2647</v>
      </c>
      <c r="I202" s="560" t="s">
        <v>2648</v>
      </c>
      <c r="J202" s="560" t="s">
        <v>2649</v>
      </c>
      <c r="K202" s="560" t="s">
        <v>2650</v>
      </c>
      <c r="L202" s="560" t="s">
        <v>2651</v>
      </c>
      <c r="M202" s="560" t="s">
        <v>2652</v>
      </c>
      <c r="N202" s="560" t="s">
        <v>2653</v>
      </c>
      <c r="O202" s="560" t="s">
        <v>2654</v>
      </c>
      <c r="P202" s="560" t="s">
        <v>2655</v>
      </c>
      <c r="Q202" s="560" t="s">
        <v>10226</v>
      </c>
      <c r="R202" s="561" t="s">
        <v>9976</v>
      </c>
      <c r="S202" s="561" t="s">
        <v>2656</v>
      </c>
      <c r="T202" s="371" t="str">
        <f t="shared" si="5"/>
        <v>Tab3_Cell_C202</v>
      </c>
    </row>
    <row r="203" spans="1:20" s="371" customFormat="1" ht="25.5" x14ac:dyDescent="0.2">
      <c r="A203" s="371" t="str">
        <f t="shared" si="4"/>
        <v>Tab3_Cell_F12</v>
      </c>
      <c r="B203" s="374">
        <v>3</v>
      </c>
      <c r="C203" s="504" t="s">
        <v>8148</v>
      </c>
      <c r="D203" s="374" t="s">
        <v>1463</v>
      </c>
      <c r="E203" s="560" t="s">
        <v>1464</v>
      </c>
      <c r="F203" s="560" t="s">
        <v>1465</v>
      </c>
      <c r="G203" s="560" t="s">
        <v>1466</v>
      </c>
      <c r="H203" s="560" t="s">
        <v>1467</v>
      </c>
      <c r="I203" s="560" t="s">
        <v>1468</v>
      </c>
      <c r="J203" s="560" t="s">
        <v>1469</v>
      </c>
      <c r="K203" s="560" t="s">
        <v>7553</v>
      </c>
      <c r="L203" s="560" t="s">
        <v>1470</v>
      </c>
      <c r="M203" s="560" t="s">
        <v>1471</v>
      </c>
      <c r="N203" s="560" t="s">
        <v>1472</v>
      </c>
      <c r="O203" s="560" t="s">
        <v>1473</v>
      </c>
      <c r="P203" s="560" t="s">
        <v>1474</v>
      </c>
      <c r="Q203" s="565" t="s">
        <v>7695</v>
      </c>
      <c r="R203" s="561" t="s">
        <v>9404</v>
      </c>
      <c r="S203" s="561" t="s">
        <v>1475</v>
      </c>
      <c r="T203" s="371" t="str">
        <f t="shared" si="5"/>
        <v>Tab3_Cell_F12</v>
      </c>
    </row>
    <row r="204" spans="1:20" s="371" customFormat="1" ht="25.5" x14ac:dyDescent="0.2">
      <c r="A204" s="371" t="str">
        <f t="shared" si="4"/>
        <v>Tab3_Cell_F13</v>
      </c>
      <c r="B204" s="374">
        <v>3</v>
      </c>
      <c r="C204" s="504" t="s">
        <v>8155</v>
      </c>
      <c r="D204" s="374" t="s">
        <v>1476</v>
      </c>
      <c r="E204" s="560" t="s">
        <v>1477</v>
      </c>
      <c r="F204" s="560" t="s">
        <v>1478</v>
      </c>
      <c r="G204" s="560" t="s">
        <v>1479</v>
      </c>
      <c r="H204" s="560" t="s">
        <v>1480</v>
      </c>
      <c r="I204" s="560" t="s">
        <v>1481</v>
      </c>
      <c r="J204" s="560" t="s">
        <v>1482</v>
      </c>
      <c r="K204" s="560" t="s">
        <v>1483</v>
      </c>
      <c r="L204" s="560" t="s">
        <v>1484</v>
      </c>
      <c r="M204" s="560" t="s">
        <v>1485</v>
      </c>
      <c r="N204" s="560" t="s">
        <v>1486</v>
      </c>
      <c r="O204" s="560" t="s">
        <v>1487</v>
      </c>
      <c r="P204" s="560" t="s">
        <v>1488</v>
      </c>
      <c r="Q204" s="565" t="s">
        <v>7696</v>
      </c>
      <c r="R204" s="561" t="s">
        <v>9405</v>
      </c>
      <c r="S204" s="561" t="s">
        <v>1489</v>
      </c>
      <c r="T204" s="371" t="str">
        <f t="shared" si="5"/>
        <v>Tab3_Cell_F13</v>
      </c>
    </row>
    <row r="205" spans="1:20" s="371" customFormat="1" ht="25.5" x14ac:dyDescent="0.2">
      <c r="A205" s="371" t="str">
        <f t="shared" si="4"/>
        <v>Tab3_Cell_F14</v>
      </c>
      <c r="B205" s="374">
        <v>3</v>
      </c>
      <c r="C205" s="504" t="s">
        <v>8162</v>
      </c>
      <c r="D205" s="374" t="s">
        <v>1490</v>
      </c>
      <c r="E205" s="560" t="s">
        <v>1491</v>
      </c>
      <c r="F205" s="560" t="s">
        <v>1492</v>
      </c>
      <c r="G205" s="560" t="s">
        <v>1493</v>
      </c>
      <c r="H205" s="560" t="s">
        <v>1494</v>
      </c>
      <c r="I205" s="560" t="s">
        <v>1495</v>
      </c>
      <c r="J205" s="560" t="s">
        <v>1496</v>
      </c>
      <c r="K205" s="560" t="s">
        <v>1497</v>
      </c>
      <c r="L205" s="560" t="s">
        <v>1498</v>
      </c>
      <c r="M205" s="560" t="s">
        <v>1499</v>
      </c>
      <c r="N205" s="560" t="s">
        <v>1500</v>
      </c>
      <c r="O205" s="560" t="s">
        <v>1501</v>
      </c>
      <c r="P205" s="560" t="s">
        <v>1502</v>
      </c>
      <c r="Q205" s="565" t="s">
        <v>7697</v>
      </c>
      <c r="R205" s="561" t="s">
        <v>9406</v>
      </c>
      <c r="S205" s="561" t="s">
        <v>1503</v>
      </c>
      <c r="T205" s="371" t="str">
        <f t="shared" si="5"/>
        <v>Tab3_Cell_F14</v>
      </c>
    </row>
    <row r="206" spans="1:20" s="371" customFormat="1" ht="38.25" x14ac:dyDescent="0.2">
      <c r="A206" s="371" t="str">
        <f t="shared" si="4"/>
        <v>Tab3_Cell_F15</v>
      </c>
      <c r="B206" s="374">
        <v>3</v>
      </c>
      <c r="C206" s="504" t="s">
        <v>8169</v>
      </c>
      <c r="D206" s="374" t="s">
        <v>1504</v>
      </c>
      <c r="E206" s="560" t="s">
        <v>7577</v>
      </c>
      <c r="F206" s="560" t="s">
        <v>1505</v>
      </c>
      <c r="G206" s="560" t="s">
        <v>1506</v>
      </c>
      <c r="H206" s="560" t="s">
        <v>1507</v>
      </c>
      <c r="I206" s="560" t="s">
        <v>1508</v>
      </c>
      <c r="J206" s="560" t="s">
        <v>1509</v>
      </c>
      <c r="K206" s="560" t="s">
        <v>1510</v>
      </c>
      <c r="L206" s="560" t="s">
        <v>1511</v>
      </c>
      <c r="M206" s="560" t="s">
        <v>1512</v>
      </c>
      <c r="N206" s="560" t="s">
        <v>1513</v>
      </c>
      <c r="O206" s="560" t="s">
        <v>1514</v>
      </c>
      <c r="P206" s="560" t="s">
        <v>1515</v>
      </c>
      <c r="Q206" s="565" t="s">
        <v>7698</v>
      </c>
      <c r="R206" s="561" t="s">
        <v>9407</v>
      </c>
      <c r="S206" s="561" t="s">
        <v>1516</v>
      </c>
      <c r="T206" s="371" t="str">
        <f t="shared" si="5"/>
        <v>Tab3_Cell_F15</v>
      </c>
    </row>
    <row r="207" spans="1:20" s="371" customFormat="1" ht="38.25" x14ac:dyDescent="0.2">
      <c r="A207" s="371" t="str">
        <f t="shared" si="4"/>
        <v>Tab3_Cell_F16</v>
      </c>
      <c r="B207" s="374">
        <v>3</v>
      </c>
      <c r="C207" s="504" t="s">
        <v>8176</v>
      </c>
      <c r="D207" s="374" t="s">
        <v>1517</v>
      </c>
      <c r="E207" s="560" t="s">
        <v>1518</v>
      </c>
      <c r="F207" s="560" t="s">
        <v>1519</v>
      </c>
      <c r="G207" s="560" t="s">
        <v>1520</v>
      </c>
      <c r="H207" s="560" t="s">
        <v>8333</v>
      </c>
      <c r="I207" s="560" t="s">
        <v>1521</v>
      </c>
      <c r="J207" s="560" t="s">
        <v>1522</v>
      </c>
      <c r="K207" s="560" t="s">
        <v>1523</v>
      </c>
      <c r="L207" s="560" t="s">
        <v>1524</v>
      </c>
      <c r="M207" s="560" t="s">
        <v>1525</v>
      </c>
      <c r="N207" s="560" t="s">
        <v>1526</v>
      </c>
      <c r="O207" s="560" t="s">
        <v>1527</v>
      </c>
      <c r="P207" s="560" t="s">
        <v>1528</v>
      </c>
      <c r="Q207" s="565" t="s">
        <v>7699</v>
      </c>
      <c r="R207" s="561" t="s">
        <v>9408</v>
      </c>
      <c r="S207" s="561" t="s">
        <v>1529</v>
      </c>
      <c r="T207" s="371" t="str">
        <f t="shared" si="5"/>
        <v>Tab3_Cell_F16</v>
      </c>
    </row>
    <row r="208" spans="1:20" s="371" customFormat="1" ht="25.5" x14ac:dyDescent="0.2">
      <c r="A208" s="371" t="str">
        <f t="shared" si="4"/>
        <v>Tab3_Cell_F17</v>
      </c>
      <c r="B208" s="374">
        <v>3</v>
      </c>
      <c r="C208" s="374"/>
      <c r="D208" s="374" t="s">
        <v>1530</v>
      </c>
      <c r="E208" s="560" t="s">
        <v>1531</v>
      </c>
      <c r="F208" s="560" t="s">
        <v>1532</v>
      </c>
      <c r="G208" s="560" t="s">
        <v>1533</v>
      </c>
      <c r="H208" s="560" t="s">
        <v>1534</v>
      </c>
      <c r="I208" s="560" t="s">
        <v>1535</v>
      </c>
      <c r="J208" s="560" t="s">
        <v>1536</v>
      </c>
      <c r="K208" s="560" t="s">
        <v>1537</v>
      </c>
      <c r="L208" s="560" t="s">
        <v>1538</v>
      </c>
      <c r="M208" s="560" t="s">
        <v>1539</v>
      </c>
      <c r="N208" s="560" t="s">
        <v>1540</v>
      </c>
      <c r="O208" s="560" t="s">
        <v>1541</v>
      </c>
      <c r="P208" s="560" t="s">
        <v>1542</v>
      </c>
      <c r="Q208" s="565" t="s">
        <v>7700</v>
      </c>
      <c r="R208" s="561" t="s">
        <v>9409</v>
      </c>
      <c r="S208" s="561" t="s">
        <v>1543</v>
      </c>
      <c r="T208" s="371" t="str">
        <f t="shared" si="5"/>
        <v>Tab3_Cell_F17</v>
      </c>
    </row>
    <row r="209" spans="1:20" s="371" customFormat="1" ht="25.5" x14ac:dyDescent="0.2">
      <c r="A209" s="371" t="str">
        <f t="shared" si="4"/>
        <v>Tab3_Cell_F18</v>
      </c>
      <c r="B209" s="374">
        <v>3</v>
      </c>
      <c r="C209" s="374"/>
      <c r="D209" s="374" t="s">
        <v>1544</v>
      </c>
      <c r="E209" s="560" t="s">
        <v>1545</v>
      </c>
      <c r="F209" s="560" t="s">
        <v>1546</v>
      </c>
      <c r="G209" s="560" t="s">
        <v>1547</v>
      </c>
      <c r="H209" s="560" t="s">
        <v>8334</v>
      </c>
      <c r="I209" s="560" t="s">
        <v>1548</v>
      </c>
      <c r="J209" s="560" t="s">
        <v>1549</v>
      </c>
      <c r="K209" s="560" t="s">
        <v>1550</v>
      </c>
      <c r="L209" s="560" t="s">
        <v>1551</v>
      </c>
      <c r="M209" s="560" t="s">
        <v>1552</v>
      </c>
      <c r="N209" s="560" t="s">
        <v>1553</v>
      </c>
      <c r="O209" s="560" t="s">
        <v>1554</v>
      </c>
      <c r="P209" s="560" t="s">
        <v>1555</v>
      </c>
      <c r="Q209" s="565" t="s">
        <v>7701</v>
      </c>
      <c r="R209" s="561" t="s">
        <v>9410</v>
      </c>
      <c r="S209" s="561" t="s">
        <v>1556</v>
      </c>
      <c r="T209" s="371" t="str">
        <f t="shared" si="5"/>
        <v>Tab3_Cell_F18</v>
      </c>
    </row>
    <row r="210" spans="1:20" s="371" customFormat="1" ht="38.25" x14ac:dyDescent="0.2">
      <c r="A210" s="371" t="str">
        <f t="shared" si="4"/>
        <v>Tab3_Cell_G21</v>
      </c>
      <c r="B210" s="374">
        <v>3</v>
      </c>
      <c r="C210" s="504" t="s">
        <v>8147</v>
      </c>
      <c r="D210" s="374" t="s">
        <v>1569</v>
      </c>
      <c r="E210" s="560" t="s">
        <v>8995</v>
      </c>
      <c r="F210" s="560" t="s">
        <v>9006</v>
      </c>
      <c r="G210" s="560" t="s">
        <v>9017</v>
      </c>
      <c r="H210" s="560" t="s">
        <v>8988</v>
      </c>
      <c r="I210" s="560" t="s">
        <v>9028</v>
      </c>
      <c r="J210" s="560" t="s">
        <v>9039</v>
      </c>
      <c r="K210" s="560" t="s">
        <v>9050</v>
      </c>
      <c r="L210" s="560" t="s">
        <v>9067</v>
      </c>
      <c r="M210" s="560" t="s">
        <v>9073</v>
      </c>
      <c r="N210" s="560" t="s">
        <v>9085</v>
      </c>
      <c r="O210" s="560" t="s">
        <v>9096</v>
      </c>
      <c r="P210" s="560" t="s">
        <v>9104</v>
      </c>
      <c r="Q210" s="565" t="s">
        <v>9119</v>
      </c>
      <c r="R210" s="561" t="s">
        <v>9977</v>
      </c>
      <c r="S210" s="561" t="s">
        <v>9130</v>
      </c>
      <c r="T210" s="371" t="str">
        <f t="shared" si="5"/>
        <v>Tab3_Cell_G21</v>
      </c>
    </row>
    <row r="211" spans="1:20" s="371" customFormat="1" ht="38.25" x14ac:dyDescent="0.2">
      <c r="A211" s="371" t="str">
        <f t="shared" si="4"/>
        <v>Tab3_Cell_G47</v>
      </c>
      <c r="B211" s="374">
        <v>3</v>
      </c>
      <c r="C211" s="504" t="s">
        <v>8154</v>
      </c>
      <c r="D211" s="374" t="s">
        <v>1644</v>
      </c>
      <c r="E211" s="560" t="s">
        <v>8996</v>
      </c>
      <c r="F211" s="560" t="s">
        <v>9007</v>
      </c>
      <c r="G211" s="560" t="s">
        <v>9018</v>
      </c>
      <c r="H211" s="560" t="s">
        <v>8989</v>
      </c>
      <c r="I211" s="560" t="s">
        <v>9029</v>
      </c>
      <c r="J211" s="560" t="s">
        <v>9040</v>
      </c>
      <c r="K211" s="560" t="s">
        <v>9051</v>
      </c>
      <c r="L211" s="560" t="s">
        <v>9062</v>
      </c>
      <c r="M211" s="560" t="s">
        <v>9074</v>
      </c>
      <c r="N211" s="560" t="s">
        <v>9086</v>
      </c>
      <c r="O211" s="560" t="s">
        <v>9097</v>
      </c>
      <c r="P211" s="560" t="s">
        <v>9105</v>
      </c>
      <c r="Q211" s="565" t="s">
        <v>9120</v>
      </c>
      <c r="R211" s="561" t="s">
        <v>9978</v>
      </c>
      <c r="S211" s="561" t="s">
        <v>9131</v>
      </c>
      <c r="T211" s="371" t="str">
        <f t="shared" si="5"/>
        <v>Tab3_Cell_G47</v>
      </c>
    </row>
    <row r="212" spans="1:20" s="371" customFormat="1" ht="38.25" x14ac:dyDescent="0.2">
      <c r="A212" s="371" t="str">
        <f t="shared" si="4"/>
        <v>Tab3_Cell_G73</v>
      </c>
      <c r="B212" s="374">
        <v>3</v>
      </c>
      <c r="C212" s="504" t="s">
        <v>8161</v>
      </c>
      <c r="D212" s="374" t="s">
        <v>1712</v>
      </c>
      <c r="E212" s="560" t="s">
        <v>8997</v>
      </c>
      <c r="F212" s="560" t="s">
        <v>9008</v>
      </c>
      <c r="G212" s="560" t="s">
        <v>9019</v>
      </c>
      <c r="H212" s="560" t="s">
        <v>8990</v>
      </c>
      <c r="I212" s="560" t="s">
        <v>9030</v>
      </c>
      <c r="J212" s="560" t="s">
        <v>9041</v>
      </c>
      <c r="K212" s="560" t="s">
        <v>9052</v>
      </c>
      <c r="L212" s="560" t="s">
        <v>9063</v>
      </c>
      <c r="M212" s="560" t="s">
        <v>9075</v>
      </c>
      <c r="N212" s="560" t="s">
        <v>9087</v>
      </c>
      <c r="O212" s="560" t="s">
        <v>9098</v>
      </c>
      <c r="P212" s="560" t="s">
        <v>9106</v>
      </c>
      <c r="Q212" s="565" t="s">
        <v>9121</v>
      </c>
      <c r="R212" s="561" t="s">
        <v>9979</v>
      </c>
      <c r="S212" s="561" t="s">
        <v>9132</v>
      </c>
      <c r="T212" s="371" t="str">
        <f t="shared" si="5"/>
        <v>Tab3_Cell_G73</v>
      </c>
    </row>
    <row r="213" spans="1:20" s="371" customFormat="1" ht="38.25" x14ac:dyDescent="0.2">
      <c r="A213" s="371" t="str">
        <f t="shared" si="4"/>
        <v>Tab3_Cell_G99</v>
      </c>
      <c r="B213" s="374">
        <v>3</v>
      </c>
      <c r="C213" s="504" t="s">
        <v>8168</v>
      </c>
      <c r="D213" s="374" t="s">
        <v>1781</v>
      </c>
      <c r="E213" s="560" t="s">
        <v>8998</v>
      </c>
      <c r="F213" s="560" t="s">
        <v>9009</v>
      </c>
      <c r="G213" s="560" t="s">
        <v>9020</v>
      </c>
      <c r="H213" s="560" t="s">
        <v>8991</v>
      </c>
      <c r="I213" s="560" t="s">
        <v>9031</v>
      </c>
      <c r="J213" s="560" t="s">
        <v>9042</v>
      </c>
      <c r="K213" s="560" t="s">
        <v>9053</v>
      </c>
      <c r="L213" s="560" t="s">
        <v>9064</v>
      </c>
      <c r="M213" s="560" t="s">
        <v>9076</v>
      </c>
      <c r="N213" s="560" t="s">
        <v>9088</v>
      </c>
      <c r="O213" s="560" t="s">
        <v>9099</v>
      </c>
      <c r="P213" s="560" t="s">
        <v>9107</v>
      </c>
      <c r="Q213" s="565" t="s">
        <v>9122</v>
      </c>
      <c r="R213" s="561" t="s">
        <v>9980</v>
      </c>
      <c r="S213" s="561" t="s">
        <v>9133</v>
      </c>
      <c r="T213" s="371" t="str">
        <f t="shared" si="5"/>
        <v>Tab3_Cell_G99</v>
      </c>
    </row>
    <row r="214" spans="1:20" s="371" customFormat="1" ht="38.25" x14ac:dyDescent="0.2">
      <c r="A214" s="371" t="str">
        <f t="shared" si="4"/>
        <v>Tab3_Cell_G125</v>
      </c>
      <c r="B214" s="374">
        <v>3</v>
      </c>
      <c r="C214" s="504" t="s">
        <v>8175</v>
      </c>
      <c r="D214" s="374" t="s">
        <v>1849</v>
      </c>
      <c r="E214" s="560" t="s">
        <v>8999</v>
      </c>
      <c r="F214" s="560" t="s">
        <v>9010</v>
      </c>
      <c r="G214" s="560" t="s">
        <v>9021</v>
      </c>
      <c r="H214" s="560" t="s">
        <v>8992</v>
      </c>
      <c r="I214" s="560" t="s">
        <v>9032</v>
      </c>
      <c r="J214" s="560" t="s">
        <v>9043</v>
      </c>
      <c r="K214" s="560" t="s">
        <v>9054</v>
      </c>
      <c r="L214" s="560" t="s">
        <v>9065</v>
      </c>
      <c r="M214" s="560" t="s">
        <v>9077</v>
      </c>
      <c r="N214" s="560" t="s">
        <v>9089</v>
      </c>
      <c r="O214" s="560" t="s">
        <v>9100</v>
      </c>
      <c r="P214" s="560" t="s">
        <v>9108</v>
      </c>
      <c r="Q214" s="565" t="s">
        <v>9123</v>
      </c>
      <c r="R214" s="561" t="s">
        <v>9981</v>
      </c>
      <c r="S214" s="561" t="s">
        <v>9134</v>
      </c>
      <c r="T214" s="371" t="str">
        <f t="shared" si="5"/>
        <v>Tab3_Cell_G125</v>
      </c>
    </row>
    <row r="215" spans="1:20" s="371" customFormat="1" ht="51" x14ac:dyDescent="0.2">
      <c r="A215" s="371" t="str">
        <f t="shared" si="4"/>
        <v>Tab3_Cell_G166</v>
      </c>
      <c r="B215" s="374">
        <v>3</v>
      </c>
      <c r="C215" s="504" t="s">
        <v>8186</v>
      </c>
      <c r="D215" s="374" t="s">
        <v>1946</v>
      </c>
      <c r="E215" s="560" t="s">
        <v>9000</v>
      </c>
      <c r="F215" s="560" t="s">
        <v>9011</v>
      </c>
      <c r="G215" s="560" t="s">
        <v>9022</v>
      </c>
      <c r="H215" s="560" t="s">
        <v>8993</v>
      </c>
      <c r="I215" s="560" t="s">
        <v>9033</v>
      </c>
      <c r="J215" s="560" t="s">
        <v>9044</v>
      </c>
      <c r="K215" s="560" t="s">
        <v>9055</v>
      </c>
      <c r="L215" s="560" t="s">
        <v>9066</v>
      </c>
      <c r="M215" s="560" t="s">
        <v>9078</v>
      </c>
      <c r="N215" s="560" t="s">
        <v>9090</v>
      </c>
      <c r="O215" s="560" t="s">
        <v>9101</v>
      </c>
      <c r="P215" s="560" t="s">
        <v>9109</v>
      </c>
      <c r="Q215" s="565" t="s">
        <v>9124</v>
      </c>
      <c r="R215" s="561" t="s">
        <v>9982</v>
      </c>
      <c r="S215" s="561" t="s">
        <v>9135</v>
      </c>
      <c r="T215" s="371" t="str">
        <f t="shared" si="5"/>
        <v>Tab3_Cell_G166</v>
      </c>
    </row>
    <row r="216" spans="1:20" s="371" customFormat="1" x14ac:dyDescent="0.2">
      <c r="A216" s="371" t="str">
        <f t="shared" si="4"/>
        <v>Tab4_Cell_B4</v>
      </c>
      <c r="B216" s="374">
        <v>4</v>
      </c>
      <c r="C216" s="374" t="s">
        <v>8203</v>
      </c>
      <c r="D216" s="374" t="s">
        <v>754</v>
      </c>
      <c r="E216" s="560" t="s">
        <v>8205</v>
      </c>
      <c r="F216" s="560" t="s">
        <v>8209</v>
      </c>
      <c r="G216" s="560" t="s">
        <v>8207</v>
      </c>
      <c r="H216" s="560" t="s">
        <v>8204</v>
      </c>
      <c r="I216" s="560" t="s">
        <v>8208</v>
      </c>
      <c r="J216" s="560" t="s">
        <v>8210</v>
      </c>
      <c r="K216" s="560" t="s">
        <v>8206</v>
      </c>
      <c r="L216" s="560" t="s">
        <v>8341</v>
      </c>
      <c r="M216" s="560" t="s">
        <v>8211</v>
      </c>
      <c r="N216" s="560" t="s">
        <v>8345</v>
      </c>
      <c r="O216" s="560" t="s">
        <v>8212</v>
      </c>
      <c r="P216" s="560" t="s">
        <v>8213</v>
      </c>
      <c r="Q216" s="565" t="s">
        <v>8215</v>
      </c>
      <c r="R216" s="561" t="s">
        <v>9983</v>
      </c>
      <c r="S216" s="560" t="s">
        <v>8214</v>
      </c>
      <c r="T216" s="371" t="str">
        <f t="shared" si="5"/>
        <v>Tab4_Cell_B4</v>
      </c>
    </row>
    <row r="217" spans="1:20" s="371" customFormat="1" ht="51" x14ac:dyDescent="0.2">
      <c r="A217" s="371" t="str">
        <f t="shared" si="4"/>
        <v>Tab4_Cell_B7</v>
      </c>
      <c r="B217" s="374">
        <v>4</v>
      </c>
      <c r="C217" s="374"/>
      <c r="D217" s="374" t="s">
        <v>1347</v>
      </c>
      <c r="E217" s="560" t="s">
        <v>2658</v>
      </c>
      <c r="F217" s="560" t="s">
        <v>2659</v>
      </c>
      <c r="G217" s="560" t="s">
        <v>2660</v>
      </c>
      <c r="H217" s="560" t="s">
        <v>2661</v>
      </c>
      <c r="I217" s="560" t="s">
        <v>2662</v>
      </c>
      <c r="J217" s="560" t="s">
        <v>2663</v>
      </c>
      <c r="K217" s="560" t="s">
        <v>2664</v>
      </c>
      <c r="L217" s="560" t="s">
        <v>2665</v>
      </c>
      <c r="M217" s="560" t="s">
        <v>2666</v>
      </c>
      <c r="N217" s="560" t="s">
        <v>2667</v>
      </c>
      <c r="O217" s="560" t="s">
        <v>2668</v>
      </c>
      <c r="P217" s="566" t="s">
        <v>2669</v>
      </c>
      <c r="Q217" s="565" t="s">
        <v>7776</v>
      </c>
      <c r="R217" s="560" t="s">
        <v>9984</v>
      </c>
      <c r="S217" s="561" t="s">
        <v>2670</v>
      </c>
      <c r="T217" s="371" t="str">
        <f t="shared" si="5"/>
        <v>Tab4_Cell_B7</v>
      </c>
    </row>
    <row r="218" spans="1:20" s="371" customFormat="1" ht="63.75" x14ac:dyDescent="0.2">
      <c r="A218" s="371" t="str">
        <f t="shared" ref="A218:A280" si="6">"Tab"&amp;B218&amp;"_Cell_"&amp;+D218</f>
        <v>Tab4_Cell_B8</v>
      </c>
      <c r="B218" s="374">
        <v>4</v>
      </c>
      <c r="C218" s="374"/>
      <c r="D218" s="374" t="s">
        <v>1348</v>
      </c>
      <c r="E218" s="566" t="s">
        <v>8550</v>
      </c>
      <c r="F218" s="560" t="s">
        <v>7578</v>
      </c>
      <c r="G218" s="560" t="s">
        <v>7579</v>
      </c>
      <c r="H218" s="560" t="s">
        <v>7580</v>
      </c>
      <c r="I218" s="560" t="s">
        <v>7581</v>
      </c>
      <c r="J218" s="560" t="s">
        <v>7582</v>
      </c>
      <c r="K218" s="560" t="s">
        <v>7583</v>
      </c>
      <c r="L218" s="560" t="s">
        <v>7584</v>
      </c>
      <c r="M218" s="560" t="s">
        <v>7585</v>
      </c>
      <c r="N218" s="560" t="s">
        <v>7587</v>
      </c>
      <c r="O218" s="560" t="s">
        <v>7586</v>
      </c>
      <c r="P218" s="566" t="s">
        <v>7588</v>
      </c>
      <c r="Q218" s="560" t="s">
        <v>10227</v>
      </c>
      <c r="R218" s="561" t="s">
        <v>9985</v>
      </c>
      <c r="S218" s="561" t="s">
        <v>7589</v>
      </c>
      <c r="T218" s="371" t="str">
        <f t="shared" ref="T218:T279" si="7">A218</f>
        <v>Tab4_Cell_B8</v>
      </c>
    </row>
    <row r="219" spans="1:20" s="371" customFormat="1" ht="25.5" x14ac:dyDescent="0.2">
      <c r="A219" s="371" t="str">
        <f t="shared" si="6"/>
        <v>Tab4_Cell_B10</v>
      </c>
      <c r="B219" s="374">
        <v>4</v>
      </c>
      <c r="C219" s="374"/>
      <c r="D219" s="374" t="s">
        <v>2671</v>
      </c>
      <c r="E219" s="560" t="s">
        <v>2672</v>
      </c>
      <c r="F219" s="560" t="s">
        <v>2673</v>
      </c>
      <c r="G219" s="560" t="s">
        <v>2674</v>
      </c>
      <c r="H219" s="560" t="s">
        <v>2675</v>
      </c>
      <c r="I219" s="560" t="s">
        <v>2676</v>
      </c>
      <c r="J219" s="560" t="s">
        <v>2677</v>
      </c>
      <c r="K219" s="560" t="s">
        <v>2678</v>
      </c>
      <c r="L219" s="560" t="s">
        <v>2679</v>
      </c>
      <c r="M219" s="560" t="s">
        <v>2680</v>
      </c>
      <c r="N219" s="560" t="s">
        <v>2681</v>
      </c>
      <c r="O219" s="560" t="s">
        <v>2682</v>
      </c>
      <c r="P219" s="566" t="s">
        <v>2683</v>
      </c>
      <c r="Q219" s="560" t="s">
        <v>10228</v>
      </c>
      <c r="R219" s="561" t="s">
        <v>9986</v>
      </c>
      <c r="S219" s="561" t="s">
        <v>2684</v>
      </c>
      <c r="T219" s="371" t="str">
        <f t="shared" si="7"/>
        <v>Tab4_Cell_B10</v>
      </c>
    </row>
    <row r="220" spans="1:20" s="371" customFormat="1" x14ac:dyDescent="0.2">
      <c r="A220" s="371" t="str">
        <f t="shared" si="6"/>
        <v>Tab4_Cell_B16</v>
      </c>
      <c r="B220" s="374">
        <v>4</v>
      </c>
      <c r="C220" s="504" t="s">
        <v>8216</v>
      </c>
      <c r="D220" s="374" t="s">
        <v>2737</v>
      </c>
      <c r="E220" s="560" t="s">
        <v>2738</v>
      </c>
      <c r="F220" s="560" t="s">
        <v>2739</v>
      </c>
      <c r="G220" s="560" t="s">
        <v>2740</v>
      </c>
      <c r="H220" s="560" t="s">
        <v>2741</v>
      </c>
      <c r="I220" s="560" t="s">
        <v>2742</v>
      </c>
      <c r="J220" s="560" t="s">
        <v>2743</v>
      </c>
      <c r="K220" s="560" t="s">
        <v>2744</v>
      </c>
      <c r="L220" s="560" t="s">
        <v>2745</v>
      </c>
      <c r="M220" s="560" t="s">
        <v>2746</v>
      </c>
      <c r="N220" s="560" t="s">
        <v>2747</v>
      </c>
      <c r="O220" s="560" t="s">
        <v>2748</v>
      </c>
      <c r="P220" s="560" t="s">
        <v>2749</v>
      </c>
      <c r="Q220" s="565" t="s">
        <v>7781</v>
      </c>
      <c r="R220" s="561" t="s">
        <v>9987</v>
      </c>
      <c r="S220" s="561" t="s">
        <v>2750</v>
      </c>
      <c r="T220" s="371" t="str">
        <f t="shared" si="7"/>
        <v>Tab4_Cell_B16</v>
      </c>
    </row>
    <row r="221" spans="1:20" s="371" customFormat="1" ht="63.75" x14ac:dyDescent="0.2">
      <c r="A221" s="371" t="str">
        <f t="shared" si="6"/>
        <v>Tab4_Cell_B19</v>
      </c>
      <c r="B221" s="374">
        <v>4</v>
      </c>
      <c r="C221" s="374"/>
      <c r="D221" s="374" t="s">
        <v>2751</v>
      </c>
      <c r="E221" s="560" t="s">
        <v>2752</v>
      </c>
      <c r="F221" s="560" t="s">
        <v>2753</v>
      </c>
      <c r="G221" s="560" t="s">
        <v>2754</v>
      </c>
      <c r="H221" s="560" t="s">
        <v>2755</v>
      </c>
      <c r="I221" s="560" t="s">
        <v>2756</v>
      </c>
      <c r="J221" s="560" t="s">
        <v>2757</v>
      </c>
      <c r="K221" s="560" t="s">
        <v>2758</v>
      </c>
      <c r="L221" s="560" t="s">
        <v>2759</v>
      </c>
      <c r="M221" s="560" t="s">
        <v>2760</v>
      </c>
      <c r="N221" s="560" t="s">
        <v>2761</v>
      </c>
      <c r="O221" s="560" t="s">
        <v>2762</v>
      </c>
      <c r="P221" s="560" t="s">
        <v>2763</v>
      </c>
      <c r="Q221" s="565" t="s">
        <v>7782</v>
      </c>
      <c r="R221" s="561" t="s">
        <v>9411</v>
      </c>
      <c r="S221" s="561" t="s">
        <v>2764</v>
      </c>
      <c r="T221" s="371" t="str">
        <f t="shared" si="7"/>
        <v>Tab4_Cell_B19</v>
      </c>
    </row>
    <row r="222" spans="1:20" s="371" customFormat="1" ht="25.5" x14ac:dyDescent="0.2">
      <c r="A222" s="371" t="str">
        <f t="shared" si="6"/>
        <v>Tab4_Cell_B21</v>
      </c>
      <c r="B222" s="374">
        <v>4</v>
      </c>
      <c r="C222" s="374"/>
      <c r="D222" s="374" t="s">
        <v>1161</v>
      </c>
      <c r="E222" s="560" t="s">
        <v>2765</v>
      </c>
      <c r="F222" s="560" t="s">
        <v>2766</v>
      </c>
      <c r="G222" s="560" t="s">
        <v>2767</v>
      </c>
      <c r="H222" s="560" t="s">
        <v>2768</v>
      </c>
      <c r="I222" s="560" t="s">
        <v>2769</v>
      </c>
      <c r="J222" s="560" t="s">
        <v>2770</v>
      </c>
      <c r="K222" s="560" t="s">
        <v>2771</v>
      </c>
      <c r="L222" s="560" t="s">
        <v>2772</v>
      </c>
      <c r="M222" s="560" t="s">
        <v>2773</v>
      </c>
      <c r="N222" s="560" t="s">
        <v>2774</v>
      </c>
      <c r="O222" s="560" t="s">
        <v>2775</v>
      </c>
      <c r="P222" s="560" t="s">
        <v>2776</v>
      </c>
      <c r="Q222" s="565" t="s">
        <v>7783</v>
      </c>
      <c r="R222" s="561" t="s">
        <v>9412</v>
      </c>
      <c r="S222" s="561" t="s">
        <v>2777</v>
      </c>
      <c r="T222" s="371" t="str">
        <f t="shared" si="7"/>
        <v>Tab4_Cell_B21</v>
      </c>
    </row>
    <row r="223" spans="1:20" s="371" customFormat="1" x14ac:dyDescent="0.2">
      <c r="A223" s="371" t="str">
        <f t="shared" si="6"/>
        <v>Tab4_Cell_B23</v>
      </c>
      <c r="B223" s="374">
        <v>4</v>
      </c>
      <c r="C223" s="374" t="s">
        <v>8218</v>
      </c>
      <c r="D223" s="374" t="s">
        <v>1162</v>
      </c>
      <c r="E223" s="560" t="s">
        <v>2778</v>
      </c>
      <c r="F223" s="560" t="s">
        <v>2779</v>
      </c>
      <c r="G223" s="560" t="s">
        <v>2780</v>
      </c>
      <c r="H223" s="560" t="s">
        <v>2781</v>
      </c>
      <c r="I223" s="560" t="s">
        <v>2782</v>
      </c>
      <c r="J223" s="560" t="s">
        <v>2783</v>
      </c>
      <c r="K223" s="560" t="s">
        <v>2784</v>
      </c>
      <c r="L223" s="560" t="s">
        <v>2785</v>
      </c>
      <c r="M223" s="560" t="s">
        <v>2786</v>
      </c>
      <c r="N223" s="560" t="s">
        <v>2787</v>
      </c>
      <c r="O223" s="560" t="s">
        <v>2788</v>
      </c>
      <c r="P223" s="560" t="s">
        <v>2789</v>
      </c>
      <c r="Q223" s="560" t="s">
        <v>10229</v>
      </c>
      <c r="R223" s="561" t="s">
        <v>9413</v>
      </c>
      <c r="S223" s="561" t="s">
        <v>2790</v>
      </c>
      <c r="T223" s="371" t="str">
        <f t="shared" si="7"/>
        <v>Tab4_Cell_B23</v>
      </c>
    </row>
    <row r="224" spans="1:20" s="371" customFormat="1" ht="38.25" x14ac:dyDescent="0.2">
      <c r="A224" s="371" t="str">
        <f t="shared" si="6"/>
        <v>Tab4_Cell_B33</v>
      </c>
      <c r="B224" s="374">
        <v>4</v>
      </c>
      <c r="C224" s="504" t="s">
        <v>8219</v>
      </c>
      <c r="D224" s="374" t="s">
        <v>1188</v>
      </c>
      <c r="E224" s="560" t="s">
        <v>2791</v>
      </c>
      <c r="F224" s="560" t="s">
        <v>2792</v>
      </c>
      <c r="G224" s="560" t="s">
        <v>2793</v>
      </c>
      <c r="H224" s="560" t="s">
        <v>2794</v>
      </c>
      <c r="I224" s="560" t="s">
        <v>2795</v>
      </c>
      <c r="J224" s="560" t="s">
        <v>2796</v>
      </c>
      <c r="K224" s="560" t="s">
        <v>2797</v>
      </c>
      <c r="L224" s="560" t="s">
        <v>2798</v>
      </c>
      <c r="M224" s="560" t="s">
        <v>2799</v>
      </c>
      <c r="N224" s="560" t="s">
        <v>2800</v>
      </c>
      <c r="O224" s="560" t="s">
        <v>2801</v>
      </c>
      <c r="P224" s="560" t="s">
        <v>7497</v>
      </c>
      <c r="Q224" s="565" t="s">
        <v>7784</v>
      </c>
      <c r="R224" s="561" t="s">
        <v>9414</v>
      </c>
      <c r="S224" s="561" t="s">
        <v>2802</v>
      </c>
      <c r="T224" s="371" t="str">
        <f t="shared" si="7"/>
        <v>Tab4_Cell_B33</v>
      </c>
    </row>
    <row r="225" spans="1:20" s="371" customFormat="1" ht="25.5" x14ac:dyDescent="0.2">
      <c r="A225" s="371" t="str">
        <f t="shared" si="6"/>
        <v>Tab4_Cell_B45</v>
      </c>
      <c r="B225" s="374">
        <v>4</v>
      </c>
      <c r="C225" s="504" t="s">
        <v>8220</v>
      </c>
      <c r="D225" s="374" t="s">
        <v>2803</v>
      </c>
      <c r="E225" s="560" t="s">
        <v>2804</v>
      </c>
      <c r="F225" s="560" t="s">
        <v>2805</v>
      </c>
      <c r="G225" s="560" t="s">
        <v>2806</v>
      </c>
      <c r="H225" s="560" t="s">
        <v>2807</v>
      </c>
      <c r="I225" s="560" t="s">
        <v>2808</v>
      </c>
      <c r="J225" s="560" t="s">
        <v>2809</v>
      </c>
      <c r="K225" s="560" t="s">
        <v>2810</v>
      </c>
      <c r="L225" s="560" t="s">
        <v>2811</v>
      </c>
      <c r="M225" s="560" t="s">
        <v>2812</v>
      </c>
      <c r="N225" s="560" t="s">
        <v>2813</v>
      </c>
      <c r="O225" s="560" t="s">
        <v>2814</v>
      </c>
      <c r="P225" s="560" t="s">
        <v>2815</v>
      </c>
      <c r="Q225" s="565" t="s">
        <v>7785</v>
      </c>
      <c r="R225" s="561" t="s">
        <v>9415</v>
      </c>
      <c r="S225" s="561" t="s">
        <v>2816</v>
      </c>
      <c r="T225" s="371" t="str">
        <f t="shared" si="7"/>
        <v>Tab4_Cell_B45</v>
      </c>
    </row>
    <row r="226" spans="1:20" s="371" customFormat="1" ht="25.5" x14ac:dyDescent="0.2">
      <c r="A226" s="371" t="str">
        <f t="shared" si="6"/>
        <v>Tab4_Cell_B51</v>
      </c>
      <c r="B226" s="374">
        <v>4</v>
      </c>
      <c r="C226" s="504" t="s">
        <v>8221</v>
      </c>
      <c r="D226" s="374" t="s">
        <v>1658</v>
      </c>
      <c r="E226" s="560" t="s">
        <v>2817</v>
      </c>
      <c r="F226" s="560" t="s">
        <v>2818</v>
      </c>
      <c r="G226" s="560" t="s">
        <v>2819</v>
      </c>
      <c r="H226" s="560" t="s">
        <v>52</v>
      </c>
      <c r="I226" s="560" t="s">
        <v>2820</v>
      </c>
      <c r="J226" s="560" t="s">
        <v>2821</v>
      </c>
      <c r="K226" s="560" t="s">
        <v>2822</v>
      </c>
      <c r="L226" s="560" t="s">
        <v>2823</v>
      </c>
      <c r="M226" s="560" t="s">
        <v>2824</v>
      </c>
      <c r="N226" s="560" t="s">
        <v>2825</v>
      </c>
      <c r="O226" s="560" t="s">
        <v>2826</v>
      </c>
      <c r="P226" s="560" t="s">
        <v>2827</v>
      </c>
      <c r="Q226" s="565" t="s">
        <v>7786</v>
      </c>
      <c r="R226" s="561" t="s">
        <v>9988</v>
      </c>
      <c r="S226" s="561" t="s">
        <v>2828</v>
      </c>
      <c r="T226" s="371" t="str">
        <f t="shared" si="7"/>
        <v>Tab4_Cell_B51</v>
      </c>
    </row>
    <row r="227" spans="1:20" s="371" customFormat="1" ht="25.5" x14ac:dyDescent="0.2">
      <c r="A227" s="371" t="str">
        <f t="shared" si="6"/>
        <v>Tab4_Cell_B54</v>
      </c>
      <c r="B227" s="374">
        <v>4</v>
      </c>
      <c r="C227" s="374"/>
      <c r="D227" s="374" t="s">
        <v>2830</v>
      </c>
      <c r="E227" s="560" t="s">
        <v>2831</v>
      </c>
      <c r="F227" s="560" t="s">
        <v>2832</v>
      </c>
      <c r="G227" s="560" t="s">
        <v>2833</v>
      </c>
      <c r="H227" s="560" t="s">
        <v>2834</v>
      </c>
      <c r="I227" s="560" t="s">
        <v>2835</v>
      </c>
      <c r="J227" s="560" t="s">
        <v>2836</v>
      </c>
      <c r="K227" s="560" t="s">
        <v>2837</v>
      </c>
      <c r="L227" s="560" t="s">
        <v>2838</v>
      </c>
      <c r="M227" s="560" t="s">
        <v>2839</v>
      </c>
      <c r="N227" s="560" t="s">
        <v>2840</v>
      </c>
      <c r="O227" s="560" t="s">
        <v>2841</v>
      </c>
      <c r="P227" s="560" t="s">
        <v>2842</v>
      </c>
      <c r="Q227" s="565" t="s">
        <v>7787</v>
      </c>
      <c r="R227" s="561" t="s">
        <v>9416</v>
      </c>
      <c r="S227" s="561" t="s">
        <v>2843</v>
      </c>
      <c r="T227" s="371" t="str">
        <f t="shared" si="7"/>
        <v>Tab4_Cell_B54</v>
      </c>
    </row>
    <row r="228" spans="1:20" s="371" customFormat="1" ht="25.5" x14ac:dyDescent="0.2">
      <c r="A228" s="371" t="str">
        <f t="shared" si="6"/>
        <v>Tab4_Cell_B56</v>
      </c>
      <c r="B228" s="374">
        <v>4</v>
      </c>
      <c r="C228" s="374"/>
      <c r="D228" s="374" t="s">
        <v>2844</v>
      </c>
      <c r="E228" s="560" t="s">
        <v>2765</v>
      </c>
      <c r="F228" s="560" t="s">
        <v>2766</v>
      </c>
      <c r="G228" s="560" t="s">
        <v>2767</v>
      </c>
      <c r="H228" s="560" t="s">
        <v>2768</v>
      </c>
      <c r="I228" s="560" t="s">
        <v>2769</v>
      </c>
      <c r="J228" s="560" t="s">
        <v>2770</v>
      </c>
      <c r="K228" s="560" t="s">
        <v>2771</v>
      </c>
      <c r="L228" s="560" t="s">
        <v>2772</v>
      </c>
      <c r="M228" s="560" t="s">
        <v>2845</v>
      </c>
      <c r="N228" s="560" t="s">
        <v>2774</v>
      </c>
      <c r="O228" s="560" t="s">
        <v>2775</v>
      </c>
      <c r="P228" s="560" t="s">
        <v>2776</v>
      </c>
      <c r="Q228" s="565" t="s">
        <v>7783</v>
      </c>
      <c r="R228" s="561" t="s">
        <v>9989</v>
      </c>
      <c r="S228" s="561" t="s">
        <v>2777</v>
      </c>
      <c r="T228" s="371" t="str">
        <f t="shared" si="7"/>
        <v>Tab4_Cell_B56</v>
      </c>
    </row>
    <row r="229" spans="1:20" s="371" customFormat="1" ht="25.5" x14ac:dyDescent="0.2">
      <c r="A229" s="371" t="str">
        <f t="shared" si="6"/>
        <v>Tab4_Cell_B58</v>
      </c>
      <c r="B229" s="374">
        <v>4</v>
      </c>
      <c r="C229" s="504" t="s">
        <v>8223</v>
      </c>
      <c r="D229" s="374" t="s">
        <v>2846</v>
      </c>
      <c r="E229" s="560" t="s">
        <v>2847</v>
      </c>
      <c r="F229" s="560" t="s">
        <v>2848</v>
      </c>
      <c r="G229" s="560" t="s">
        <v>2849</v>
      </c>
      <c r="H229" s="560" t="s">
        <v>2850</v>
      </c>
      <c r="I229" s="560" t="s">
        <v>9838</v>
      </c>
      <c r="J229" s="560" t="s">
        <v>2851</v>
      </c>
      <c r="K229" s="560" t="s">
        <v>2852</v>
      </c>
      <c r="L229" s="560" t="s">
        <v>2853</v>
      </c>
      <c r="M229" s="560" t="s">
        <v>2854</v>
      </c>
      <c r="N229" s="560" t="s">
        <v>2855</v>
      </c>
      <c r="O229" s="560" t="s">
        <v>6552</v>
      </c>
      <c r="P229" s="560" t="s">
        <v>2856</v>
      </c>
      <c r="Q229" s="565" t="s">
        <v>7788</v>
      </c>
      <c r="R229" s="561" t="s">
        <v>9417</v>
      </c>
      <c r="S229" s="561" t="s">
        <v>2857</v>
      </c>
      <c r="T229" s="371" t="str">
        <f t="shared" si="7"/>
        <v>Tab4_Cell_B58</v>
      </c>
    </row>
    <row r="230" spans="1:20" s="371" customFormat="1" ht="38.25" x14ac:dyDescent="0.2">
      <c r="A230" s="371" t="str">
        <f t="shared" si="6"/>
        <v>Tab4_Cell_B68</v>
      </c>
      <c r="B230" s="374">
        <v>4</v>
      </c>
      <c r="C230" s="504" t="s">
        <v>8224</v>
      </c>
      <c r="D230" s="374" t="s">
        <v>2858</v>
      </c>
      <c r="E230" s="560" t="s">
        <v>2859</v>
      </c>
      <c r="F230" s="560" t="s">
        <v>2860</v>
      </c>
      <c r="G230" s="560" t="s">
        <v>2861</v>
      </c>
      <c r="H230" s="560" t="s">
        <v>2862</v>
      </c>
      <c r="I230" s="560" t="s">
        <v>2863</v>
      </c>
      <c r="J230" s="560" t="s">
        <v>2864</v>
      </c>
      <c r="K230" s="560" t="s">
        <v>2865</v>
      </c>
      <c r="L230" s="560" t="s">
        <v>2866</v>
      </c>
      <c r="M230" s="560" t="s">
        <v>2867</v>
      </c>
      <c r="N230" s="560" t="s">
        <v>2868</v>
      </c>
      <c r="O230" s="560" t="s">
        <v>6553</v>
      </c>
      <c r="P230" s="560" t="s">
        <v>2869</v>
      </c>
      <c r="Q230" s="565" t="s">
        <v>7789</v>
      </c>
      <c r="R230" s="561" t="s">
        <v>9990</v>
      </c>
      <c r="S230" s="561" t="s">
        <v>2870</v>
      </c>
      <c r="T230" s="371" t="str">
        <f t="shared" si="7"/>
        <v>Tab4_Cell_B68</v>
      </c>
    </row>
    <row r="231" spans="1:20" s="371" customFormat="1" ht="25.5" x14ac:dyDescent="0.2">
      <c r="A231" s="371" t="str">
        <f t="shared" si="6"/>
        <v>Tab4_Cell_B71</v>
      </c>
      <c r="B231" s="374">
        <v>4</v>
      </c>
      <c r="C231" s="504" t="s">
        <v>8226</v>
      </c>
      <c r="D231" s="374" t="s">
        <v>7541</v>
      </c>
      <c r="E231" s="566" t="s">
        <v>3618</v>
      </c>
      <c r="F231" s="560" t="s">
        <v>3619</v>
      </c>
      <c r="G231" s="560" t="s">
        <v>3620</v>
      </c>
      <c r="H231" s="560" t="s">
        <v>6659</v>
      </c>
      <c r="I231" s="560" t="s">
        <v>2863</v>
      </c>
      <c r="J231" s="560" t="s">
        <v>3621</v>
      </c>
      <c r="K231" s="560" t="s">
        <v>3622</v>
      </c>
      <c r="L231" s="560" t="s">
        <v>3623</v>
      </c>
      <c r="M231" s="560" t="s">
        <v>2719</v>
      </c>
      <c r="N231" s="560" t="s">
        <v>2868</v>
      </c>
      <c r="O231" s="560" t="s">
        <v>6559</v>
      </c>
      <c r="P231" s="566" t="s">
        <v>3625</v>
      </c>
      <c r="Q231" s="565" t="s">
        <v>7850</v>
      </c>
      <c r="R231" s="561" t="s">
        <v>9418</v>
      </c>
      <c r="S231" s="561" t="s">
        <v>3626</v>
      </c>
      <c r="T231" s="371" t="str">
        <f t="shared" si="7"/>
        <v>Tab4_Cell_B71</v>
      </c>
    </row>
    <row r="232" spans="1:20" s="371" customFormat="1" ht="25.5" x14ac:dyDescent="0.2">
      <c r="A232" s="371" t="str">
        <f t="shared" si="6"/>
        <v>Tab4_Cell_B83</v>
      </c>
      <c r="B232" s="374">
        <v>4</v>
      </c>
      <c r="C232" s="504" t="s">
        <v>8227</v>
      </c>
      <c r="D232" s="374" t="s">
        <v>5829</v>
      </c>
      <c r="E232" s="560" t="s">
        <v>2873</v>
      </c>
      <c r="F232" s="560" t="s">
        <v>2874</v>
      </c>
      <c r="G232" s="560" t="s">
        <v>2875</v>
      </c>
      <c r="H232" s="560" t="s">
        <v>4</v>
      </c>
      <c r="I232" s="560" t="s">
        <v>2876</v>
      </c>
      <c r="J232" s="560" t="s">
        <v>2877</v>
      </c>
      <c r="K232" s="560" t="s">
        <v>2878</v>
      </c>
      <c r="L232" s="560" t="s">
        <v>2879</v>
      </c>
      <c r="M232" s="560" t="s">
        <v>2880</v>
      </c>
      <c r="N232" s="560" t="s">
        <v>2881</v>
      </c>
      <c r="O232" s="560" t="s">
        <v>6548</v>
      </c>
      <c r="P232" s="560" t="s">
        <v>2882</v>
      </c>
      <c r="Q232" s="565" t="s">
        <v>7790</v>
      </c>
      <c r="R232" s="561" t="s">
        <v>9991</v>
      </c>
      <c r="S232" s="561" t="s">
        <v>2883</v>
      </c>
      <c r="T232" s="371" t="str">
        <f t="shared" si="7"/>
        <v>Tab4_Cell_B83</v>
      </c>
    </row>
    <row r="233" spans="1:20" s="371" customFormat="1" ht="76.5" x14ac:dyDescent="0.2">
      <c r="A233" s="371" t="str">
        <f t="shared" si="6"/>
        <v>Tab4_Cell_B86</v>
      </c>
      <c r="B233" s="374">
        <v>4</v>
      </c>
      <c r="C233" s="504" t="s">
        <v>8251</v>
      </c>
      <c r="D233" s="374" t="s">
        <v>7538</v>
      </c>
      <c r="E233" s="560" t="s">
        <v>2884</v>
      </c>
      <c r="F233" s="560" t="s">
        <v>2885</v>
      </c>
      <c r="G233" s="560" t="s">
        <v>2886</v>
      </c>
      <c r="H233" s="560" t="s">
        <v>55</v>
      </c>
      <c r="I233" s="560" t="s">
        <v>2887</v>
      </c>
      <c r="J233" s="560" t="s">
        <v>2888</v>
      </c>
      <c r="K233" s="560" t="s">
        <v>7555</v>
      </c>
      <c r="L233" s="560" t="s">
        <v>2889</v>
      </c>
      <c r="M233" s="560" t="s">
        <v>2890</v>
      </c>
      <c r="N233" s="560" t="s">
        <v>2891</v>
      </c>
      <c r="O233" s="560" t="s">
        <v>6554</v>
      </c>
      <c r="P233" s="560" t="s">
        <v>2892</v>
      </c>
      <c r="Q233" s="565" t="s">
        <v>7791</v>
      </c>
      <c r="R233" s="561" t="s">
        <v>9419</v>
      </c>
      <c r="S233" s="561" t="s">
        <v>2893</v>
      </c>
      <c r="T233" s="371" t="str">
        <f t="shared" si="7"/>
        <v>Tab4_Cell_B86</v>
      </c>
    </row>
    <row r="234" spans="1:20" s="371" customFormat="1" ht="51" x14ac:dyDescent="0.2">
      <c r="A234" s="371" t="str">
        <f t="shared" si="6"/>
        <v>Tab4_Cell_B94</v>
      </c>
      <c r="B234" s="374">
        <v>4</v>
      </c>
      <c r="C234" s="504" t="s">
        <v>8229</v>
      </c>
      <c r="D234" s="374" t="s">
        <v>7539</v>
      </c>
      <c r="E234" s="566" t="s">
        <v>9321</v>
      </c>
      <c r="F234" s="560" t="s">
        <v>2894</v>
      </c>
      <c r="G234" s="560" t="s">
        <v>2895</v>
      </c>
      <c r="H234" s="560" t="s">
        <v>7591</v>
      </c>
      <c r="I234" s="560" t="s">
        <v>7631</v>
      </c>
      <c r="J234" s="560" t="s">
        <v>7632</v>
      </c>
      <c r="K234" s="560" t="s">
        <v>7633</v>
      </c>
      <c r="L234" s="560" t="s">
        <v>7634</v>
      </c>
      <c r="M234" s="560" t="s">
        <v>7635</v>
      </c>
      <c r="N234" s="560" t="s">
        <v>7636</v>
      </c>
      <c r="O234" s="560" t="s">
        <v>7637</v>
      </c>
      <c r="P234" s="560" t="s">
        <v>7638</v>
      </c>
      <c r="Q234" s="565" t="s">
        <v>7792</v>
      </c>
      <c r="R234" s="561" t="s">
        <v>9420</v>
      </c>
      <c r="S234" s="561" t="s">
        <v>7639</v>
      </c>
      <c r="T234" s="371" t="str">
        <f t="shared" si="7"/>
        <v>Tab4_Cell_B94</v>
      </c>
    </row>
    <row r="235" spans="1:20" s="371" customFormat="1" ht="63.75" x14ac:dyDescent="0.2">
      <c r="A235" s="371" t="str">
        <f t="shared" si="6"/>
        <v>Tab4_Cell_B102</v>
      </c>
      <c r="B235" s="374">
        <v>4</v>
      </c>
      <c r="C235" s="504" t="s">
        <v>8230</v>
      </c>
      <c r="D235" s="374" t="s">
        <v>7540</v>
      </c>
      <c r="E235" s="566" t="s">
        <v>9322</v>
      </c>
      <c r="F235" s="560" t="s">
        <v>2896</v>
      </c>
      <c r="G235" s="560" t="s">
        <v>2897</v>
      </c>
      <c r="H235" s="560" t="s">
        <v>7592</v>
      </c>
      <c r="I235" s="560" t="s">
        <v>7622</v>
      </c>
      <c r="J235" s="560" t="s">
        <v>7623</v>
      </c>
      <c r="K235" s="560" t="s">
        <v>7624</v>
      </c>
      <c r="L235" s="560" t="s">
        <v>7625</v>
      </c>
      <c r="M235" s="560" t="s">
        <v>7626</v>
      </c>
      <c r="N235" s="560" t="s">
        <v>7627</v>
      </c>
      <c r="O235" s="560" t="s">
        <v>7628</v>
      </c>
      <c r="P235" s="560" t="s">
        <v>7629</v>
      </c>
      <c r="Q235" s="565" t="s">
        <v>7793</v>
      </c>
      <c r="R235" s="561" t="s">
        <v>9421</v>
      </c>
      <c r="S235" s="561" t="s">
        <v>7630</v>
      </c>
      <c r="T235" s="371" t="str">
        <f t="shared" si="7"/>
        <v>Tab4_Cell_B102</v>
      </c>
    </row>
    <row r="236" spans="1:20" s="371" customFormat="1" ht="25.5" x14ac:dyDescent="0.2">
      <c r="A236" s="371" t="str">
        <f t="shared" si="6"/>
        <v>Tab4_Cell_B111</v>
      </c>
      <c r="B236" s="374">
        <v>4</v>
      </c>
      <c r="C236" s="374"/>
      <c r="D236" s="374" t="s">
        <v>2902</v>
      </c>
      <c r="E236" s="566" t="s">
        <v>9323</v>
      </c>
      <c r="F236" s="560" t="s">
        <v>2899</v>
      </c>
      <c r="G236" s="560" t="s">
        <v>2900</v>
      </c>
      <c r="H236" s="560" t="s">
        <v>7593</v>
      </c>
      <c r="I236" s="560" t="s">
        <v>7614</v>
      </c>
      <c r="J236" s="560" t="s">
        <v>7615</v>
      </c>
      <c r="K236" s="560" t="s">
        <v>7616</v>
      </c>
      <c r="L236" s="560" t="s">
        <v>7617</v>
      </c>
      <c r="M236" s="560" t="s">
        <v>7618</v>
      </c>
      <c r="N236" s="560" t="s">
        <v>7619</v>
      </c>
      <c r="O236" s="560" t="s">
        <v>7620</v>
      </c>
      <c r="P236" s="560" t="s">
        <v>2901</v>
      </c>
      <c r="Q236" s="565" t="s">
        <v>7794</v>
      </c>
      <c r="R236" s="561" t="s">
        <v>9422</v>
      </c>
      <c r="S236" s="561" t="s">
        <v>7621</v>
      </c>
      <c r="T236" s="371" t="str">
        <f t="shared" si="7"/>
        <v>Tab4_Cell_B111</v>
      </c>
    </row>
    <row r="237" spans="1:20" s="371" customFormat="1" ht="38.25" x14ac:dyDescent="0.2">
      <c r="A237" s="371" t="str">
        <f t="shared" si="6"/>
        <v>Tab4_Cell_B124</v>
      </c>
      <c r="B237" s="374">
        <v>4</v>
      </c>
      <c r="C237" s="504" t="s">
        <v>8252</v>
      </c>
      <c r="D237" s="374" t="s">
        <v>1835</v>
      </c>
      <c r="E237" s="566" t="s">
        <v>9324</v>
      </c>
      <c r="F237" s="560" t="s">
        <v>2904</v>
      </c>
      <c r="G237" s="560" t="s">
        <v>2905</v>
      </c>
      <c r="H237" s="560" t="s">
        <v>7594</v>
      </c>
      <c r="I237" s="560" t="s">
        <v>7605</v>
      </c>
      <c r="J237" s="560" t="s">
        <v>7606</v>
      </c>
      <c r="K237" s="560" t="s">
        <v>7607</v>
      </c>
      <c r="L237" s="560" t="s">
        <v>7608</v>
      </c>
      <c r="M237" s="560" t="s">
        <v>7609</v>
      </c>
      <c r="N237" s="560" t="s">
        <v>7610</v>
      </c>
      <c r="O237" s="560" t="s">
        <v>7611</v>
      </c>
      <c r="P237" s="560" t="s">
        <v>7612</v>
      </c>
      <c r="Q237" s="565" t="s">
        <v>7795</v>
      </c>
      <c r="R237" s="561" t="s">
        <v>9992</v>
      </c>
      <c r="S237" s="561" t="s">
        <v>7613</v>
      </c>
      <c r="T237" s="371" t="str">
        <f t="shared" si="7"/>
        <v>Tab4_Cell_B124</v>
      </c>
    </row>
    <row r="238" spans="1:20" s="371" customFormat="1" ht="38.25" x14ac:dyDescent="0.2">
      <c r="A238" s="371" t="str">
        <f t="shared" si="6"/>
        <v>Tab4_Cell_B132</v>
      </c>
      <c r="B238" s="374">
        <v>4</v>
      </c>
      <c r="C238" s="504" t="s">
        <v>8253</v>
      </c>
      <c r="D238" s="374" t="s">
        <v>5876</v>
      </c>
      <c r="E238" s="566" t="s">
        <v>9325</v>
      </c>
      <c r="F238" s="560" t="s">
        <v>2907</v>
      </c>
      <c r="G238" s="560" t="s">
        <v>2908</v>
      </c>
      <c r="H238" s="560" t="s">
        <v>7595</v>
      </c>
      <c r="I238" s="560" t="s">
        <v>7597</v>
      </c>
      <c r="J238" s="560" t="s">
        <v>7596</v>
      </c>
      <c r="K238" s="560" t="s">
        <v>7598</v>
      </c>
      <c r="L238" s="560" t="s">
        <v>7599</v>
      </c>
      <c r="M238" s="560" t="s">
        <v>7600</v>
      </c>
      <c r="N238" s="560" t="s">
        <v>7601</v>
      </c>
      <c r="O238" s="560" t="s">
        <v>7602</v>
      </c>
      <c r="P238" s="560" t="s">
        <v>7603</v>
      </c>
      <c r="Q238" s="565" t="s">
        <v>7796</v>
      </c>
      <c r="R238" s="561" t="s">
        <v>9423</v>
      </c>
      <c r="S238" s="561" t="s">
        <v>7604</v>
      </c>
      <c r="T238" s="371" t="str">
        <f t="shared" si="7"/>
        <v>Tab4_Cell_B132</v>
      </c>
    </row>
    <row r="239" spans="1:20" s="371" customFormat="1" x14ac:dyDescent="0.2">
      <c r="A239" s="371" t="str">
        <f t="shared" si="6"/>
        <v>Tab4_Cell_C11</v>
      </c>
      <c r="B239" s="374">
        <v>4</v>
      </c>
      <c r="C239" s="504" t="s">
        <v>8216</v>
      </c>
      <c r="D239" s="374" t="s">
        <v>783</v>
      </c>
      <c r="E239" s="560" t="s">
        <v>2685</v>
      </c>
      <c r="F239" s="560" t="s">
        <v>2686</v>
      </c>
      <c r="G239" s="560" t="s">
        <v>2687</v>
      </c>
      <c r="H239" s="560" t="s">
        <v>2688</v>
      </c>
      <c r="I239" s="560" t="s">
        <v>2689</v>
      </c>
      <c r="J239" s="560" t="s">
        <v>2690</v>
      </c>
      <c r="K239" s="560" t="s">
        <v>2691</v>
      </c>
      <c r="L239" s="560" t="s">
        <v>2692</v>
      </c>
      <c r="M239" s="560" t="s">
        <v>2693</v>
      </c>
      <c r="N239" s="560" t="s">
        <v>2694</v>
      </c>
      <c r="O239" s="560" t="s">
        <v>2695</v>
      </c>
      <c r="P239" s="560" t="s">
        <v>2696</v>
      </c>
      <c r="Q239" s="565" t="s">
        <v>7777</v>
      </c>
      <c r="R239" s="561" t="s">
        <v>9424</v>
      </c>
      <c r="S239" s="561" t="s">
        <v>2697</v>
      </c>
      <c r="T239" s="371" t="str">
        <f t="shared" si="7"/>
        <v>Tab4_Cell_C11</v>
      </c>
    </row>
    <row r="240" spans="1:20" s="371" customFormat="1" ht="25.5" x14ac:dyDescent="0.2">
      <c r="A240" s="371" t="str">
        <f t="shared" si="6"/>
        <v>Tab4_Cell_C12</v>
      </c>
      <c r="B240" s="374">
        <v>4</v>
      </c>
      <c r="C240" s="504" t="s">
        <v>8221</v>
      </c>
      <c r="D240" s="374" t="s">
        <v>797</v>
      </c>
      <c r="E240" s="560" t="s">
        <v>2698</v>
      </c>
      <c r="F240" s="560" t="s">
        <v>2699</v>
      </c>
      <c r="G240" s="560" t="s">
        <v>2700</v>
      </c>
      <c r="H240" s="560" t="s">
        <v>2701</v>
      </c>
      <c r="I240" s="560" t="s">
        <v>2702</v>
      </c>
      <c r="J240" s="560" t="s">
        <v>2703</v>
      </c>
      <c r="K240" s="560" t="s">
        <v>2704</v>
      </c>
      <c r="L240" s="560" t="s">
        <v>2705</v>
      </c>
      <c r="M240" s="560" t="s">
        <v>2706</v>
      </c>
      <c r="N240" s="560" t="s">
        <v>2707</v>
      </c>
      <c r="O240" s="560" t="s">
        <v>2708</v>
      </c>
      <c r="P240" s="560" t="s">
        <v>2709</v>
      </c>
      <c r="Q240" s="565" t="s">
        <v>7778</v>
      </c>
      <c r="R240" s="561" t="s">
        <v>9425</v>
      </c>
      <c r="S240" s="561" t="s">
        <v>2710</v>
      </c>
      <c r="T240" s="371" t="str">
        <f t="shared" si="7"/>
        <v>Tab4_Cell_C12</v>
      </c>
    </row>
    <row r="241" spans="1:20" s="371" customFormat="1" ht="25.5" x14ac:dyDescent="0.2">
      <c r="A241" s="371" t="str">
        <f t="shared" si="6"/>
        <v>Tab4_Cell_C13</v>
      </c>
      <c r="B241" s="374">
        <v>4</v>
      </c>
      <c r="C241" s="504" t="s">
        <v>8224</v>
      </c>
      <c r="D241" s="374" t="s">
        <v>811</v>
      </c>
      <c r="E241" s="560" t="s">
        <v>2711</v>
      </c>
      <c r="F241" s="560" t="s">
        <v>2712</v>
      </c>
      <c r="G241" s="560" t="s">
        <v>2713</v>
      </c>
      <c r="H241" s="560" t="s">
        <v>2714</v>
      </c>
      <c r="I241" s="560" t="s">
        <v>2715</v>
      </c>
      <c r="J241" s="560" t="s">
        <v>2716</v>
      </c>
      <c r="K241" s="560" t="s">
        <v>2717</v>
      </c>
      <c r="L241" s="560" t="s">
        <v>2718</v>
      </c>
      <c r="M241" s="560" t="s">
        <v>2719</v>
      </c>
      <c r="N241" s="560" t="s">
        <v>2720</v>
      </c>
      <c r="O241" s="560" t="s">
        <v>2721</v>
      </c>
      <c r="P241" s="560" t="s">
        <v>2722</v>
      </c>
      <c r="Q241" s="565" t="s">
        <v>7779</v>
      </c>
      <c r="R241" s="561" t="s">
        <v>9426</v>
      </c>
      <c r="S241" s="561" t="s">
        <v>2723</v>
      </c>
      <c r="T241" s="371" t="str">
        <f t="shared" si="7"/>
        <v>Tab4_Cell_C13</v>
      </c>
    </row>
    <row r="242" spans="1:20" s="371" customFormat="1" ht="25.5" x14ac:dyDescent="0.2">
      <c r="A242" s="371" t="str">
        <f t="shared" si="6"/>
        <v>Tab4_Cell_C14</v>
      </c>
      <c r="B242" s="374">
        <v>4</v>
      </c>
      <c r="C242" s="504" t="s">
        <v>8227</v>
      </c>
      <c r="D242" s="374" t="s">
        <v>825</v>
      </c>
      <c r="E242" s="560" t="s">
        <v>2724</v>
      </c>
      <c r="F242" s="560" t="s">
        <v>2725</v>
      </c>
      <c r="G242" s="560" t="s">
        <v>2726</v>
      </c>
      <c r="H242" s="560" t="s">
        <v>2727</v>
      </c>
      <c r="I242" s="560" t="s">
        <v>2728</v>
      </c>
      <c r="J242" s="560" t="s">
        <v>2729</v>
      </c>
      <c r="K242" s="560" t="s">
        <v>2730</v>
      </c>
      <c r="L242" s="560" t="s">
        <v>2731</v>
      </c>
      <c r="M242" s="560" t="s">
        <v>2732</v>
      </c>
      <c r="N242" s="560" t="s">
        <v>2733</v>
      </c>
      <c r="O242" s="560" t="s">
        <v>2734</v>
      </c>
      <c r="P242" s="560" t="s">
        <v>2735</v>
      </c>
      <c r="Q242" s="565" t="s">
        <v>7780</v>
      </c>
      <c r="R242" s="561" t="s">
        <v>9427</v>
      </c>
      <c r="S242" s="561" t="s">
        <v>2736</v>
      </c>
      <c r="T242" s="371" t="str">
        <f t="shared" si="7"/>
        <v>Tab4_Cell_C14</v>
      </c>
    </row>
    <row r="243" spans="1:20" s="371" customFormat="1" ht="38.25" x14ac:dyDescent="0.2">
      <c r="A243" s="371" t="str">
        <f t="shared" si="6"/>
        <v>Tab4_Cell_C26</v>
      </c>
      <c r="B243" s="374">
        <v>4</v>
      </c>
      <c r="C243" s="374" t="s">
        <v>126</v>
      </c>
      <c r="D243" s="374" t="s">
        <v>1243</v>
      </c>
      <c r="E243" s="560" t="s">
        <v>2909</v>
      </c>
      <c r="F243" s="560" t="s">
        <v>2910</v>
      </c>
      <c r="G243" s="560" t="s">
        <v>2911</v>
      </c>
      <c r="H243" s="560" t="s">
        <v>2912</v>
      </c>
      <c r="I243" s="560" t="s">
        <v>2913</v>
      </c>
      <c r="J243" s="560" t="s">
        <v>2914</v>
      </c>
      <c r="K243" s="560" t="s">
        <v>2915</v>
      </c>
      <c r="L243" s="560" t="s">
        <v>2916</v>
      </c>
      <c r="M243" s="560" t="s">
        <v>2917</v>
      </c>
      <c r="N243" s="560" t="s">
        <v>2918</v>
      </c>
      <c r="O243" s="560" t="s">
        <v>2919</v>
      </c>
      <c r="P243" s="560" t="s">
        <v>2920</v>
      </c>
      <c r="Q243" s="560" t="s">
        <v>10230</v>
      </c>
      <c r="R243" s="561" t="s">
        <v>9428</v>
      </c>
      <c r="S243" s="561" t="s">
        <v>2921</v>
      </c>
      <c r="T243" s="371" t="str">
        <f t="shared" si="7"/>
        <v>Tab4_Cell_C26</v>
      </c>
    </row>
    <row r="244" spans="1:20" s="371" customFormat="1" ht="25.5" x14ac:dyDescent="0.2">
      <c r="A244" s="371" t="str">
        <f t="shared" si="6"/>
        <v>Tab4_Cell_C27</v>
      </c>
      <c r="B244" s="374">
        <v>4</v>
      </c>
      <c r="C244" s="374" t="s">
        <v>127</v>
      </c>
      <c r="D244" s="374" t="s">
        <v>1257</v>
      </c>
      <c r="E244" s="560" t="s">
        <v>2922</v>
      </c>
      <c r="F244" s="560" t="s">
        <v>2923</v>
      </c>
      <c r="G244" s="560" t="s">
        <v>2924</v>
      </c>
      <c r="H244" s="560" t="s">
        <v>2925</v>
      </c>
      <c r="I244" s="560" t="s">
        <v>2926</v>
      </c>
      <c r="J244" s="560" t="s">
        <v>2927</v>
      </c>
      <c r="K244" s="560" t="s">
        <v>2928</v>
      </c>
      <c r="L244" s="560" t="s">
        <v>2929</v>
      </c>
      <c r="M244" s="560" t="s">
        <v>2930</v>
      </c>
      <c r="N244" s="560" t="s">
        <v>2931</v>
      </c>
      <c r="O244" s="560" t="s">
        <v>2932</v>
      </c>
      <c r="P244" s="560" t="s">
        <v>2933</v>
      </c>
      <c r="Q244" s="560" t="s">
        <v>10231</v>
      </c>
      <c r="R244" s="561" t="s">
        <v>9429</v>
      </c>
      <c r="S244" s="561" t="s">
        <v>2934</v>
      </c>
      <c r="T244" s="371" t="str">
        <f t="shared" si="7"/>
        <v>Tab4_Cell_C27</v>
      </c>
    </row>
    <row r="245" spans="1:20" s="371" customFormat="1" ht="25.5" x14ac:dyDescent="0.2">
      <c r="A245" s="371" t="str">
        <f t="shared" si="6"/>
        <v>Tab4_Cell_C28</v>
      </c>
      <c r="B245" s="374">
        <v>4</v>
      </c>
      <c r="C245" s="374" t="s">
        <v>128</v>
      </c>
      <c r="D245" s="374" t="s">
        <v>2935</v>
      </c>
      <c r="E245" s="560" t="s">
        <v>9802</v>
      </c>
      <c r="F245" s="560" t="s">
        <v>2936</v>
      </c>
      <c r="G245" s="560" t="s">
        <v>2937</v>
      </c>
      <c r="H245" s="560" t="s">
        <v>2938</v>
      </c>
      <c r="I245" s="560" t="s">
        <v>2939</v>
      </c>
      <c r="J245" s="560" t="s">
        <v>2940</v>
      </c>
      <c r="K245" s="560" t="s">
        <v>2941</v>
      </c>
      <c r="L245" s="560" t="s">
        <v>2942</v>
      </c>
      <c r="M245" s="560" t="s">
        <v>2943</v>
      </c>
      <c r="N245" s="560" t="s">
        <v>2944</v>
      </c>
      <c r="O245" s="560" t="s">
        <v>2945</v>
      </c>
      <c r="P245" s="560" t="s">
        <v>2946</v>
      </c>
      <c r="Q245" s="565" t="s">
        <v>7797</v>
      </c>
      <c r="R245" s="561" t="s">
        <v>9430</v>
      </c>
      <c r="S245" s="561" t="s">
        <v>2947</v>
      </c>
      <c r="T245" s="371" t="str">
        <f t="shared" si="7"/>
        <v>Tab4_Cell_C28</v>
      </c>
    </row>
    <row r="246" spans="1:20" s="371" customFormat="1" ht="38.25" x14ac:dyDescent="0.2">
      <c r="A246" s="371" t="str">
        <f t="shared" si="6"/>
        <v>Tab4_Cell_C29</v>
      </c>
      <c r="B246" s="374">
        <v>4</v>
      </c>
      <c r="C246" s="374" t="s">
        <v>129</v>
      </c>
      <c r="D246" s="374" t="s">
        <v>2948</v>
      </c>
      <c r="E246" s="560" t="s">
        <v>9803</v>
      </c>
      <c r="F246" s="560" t="s">
        <v>2949</v>
      </c>
      <c r="G246" s="560" t="s">
        <v>2950</v>
      </c>
      <c r="H246" s="560" t="s">
        <v>2951</v>
      </c>
      <c r="I246" s="560" t="s">
        <v>2952</v>
      </c>
      <c r="J246" s="560" t="s">
        <v>2953</v>
      </c>
      <c r="K246" s="560" t="s">
        <v>7556</v>
      </c>
      <c r="L246" s="560" t="s">
        <v>2955</v>
      </c>
      <c r="M246" s="560" t="s">
        <v>2956</v>
      </c>
      <c r="N246" s="560" t="s">
        <v>2957</v>
      </c>
      <c r="O246" s="560" t="s">
        <v>2958</v>
      </c>
      <c r="P246" s="560" t="s">
        <v>2959</v>
      </c>
      <c r="Q246" s="565" t="s">
        <v>7798</v>
      </c>
      <c r="R246" s="561" t="s">
        <v>9993</v>
      </c>
      <c r="S246" s="561" t="s">
        <v>2960</v>
      </c>
      <c r="T246" s="371" t="str">
        <f t="shared" si="7"/>
        <v>Tab4_Cell_C29</v>
      </c>
    </row>
    <row r="247" spans="1:20" s="371" customFormat="1" ht="51" x14ac:dyDescent="0.2">
      <c r="A247" s="371" t="str">
        <f t="shared" si="6"/>
        <v>Tab4_Cell_C30</v>
      </c>
      <c r="B247" s="374">
        <v>4</v>
      </c>
      <c r="C247" s="374" t="s">
        <v>130</v>
      </c>
      <c r="D247" s="374" t="s">
        <v>922</v>
      </c>
      <c r="E247" s="560" t="s">
        <v>9804</v>
      </c>
      <c r="F247" s="560" t="s">
        <v>2961</v>
      </c>
      <c r="G247" s="560" t="s">
        <v>2962</v>
      </c>
      <c r="H247" s="560" t="s">
        <v>2963</v>
      </c>
      <c r="I247" s="560" t="s">
        <v>2964</v>
      </c>
      <c r="J247" s="560" t="s">
        <v>2965</v>
      </c>
      <c r="K247" s="560" t="s">
        <v>2966</v>
      </c>
      <c r="L247" s="560" t="s">
        <v>2967</v>
      </c>
      <c r="M247" s="560" t="s">
        <v>2968</v>
      </c>
      <c r="N247" s="560" t="s">
        <v>2969</v>
      </c>
      <c r="O247" s="560" t="s">
        <v>2970</v>
      </c>
      <c r="P247" s="560" t="s">
        <v>2971</v>
      </c>
      <c r="Q247" s="565" t="s">
        <v>7799</v>
      </c>
      <c r="R247" s="561" t="s">
        <v>9994</v>
      </c>
      <c r="S247" s="561" t="s">
        <v>2972</v>
      </c>
      <c r="T247" s="371" t="str">
        <f t="shared" si="7"/>
        <v>Tab4_Cell_C30</v>
      </c>
    </row>
    <row r="248" spans="1:20" s="371" customFormat="1" ht="25.5" x14ac:dyDescent="0.2">
      <c r="A248" s="371" t="str">
        <f t="shared" si="6"/>
        <v>Tab4_Cell_C31</v>
      </c>
      <c r="B248" s="374">
        <v>4</v>
      </c>
      <c r="C248" s="374" t="s">
        <v>19</v>
      </c>
      <c r="D248" s="374" t="s">
        <v>935</v>
      </c>
      <c r="E248" s="560" t="s">
        <v>9805</v>
      </c>
      <c r="F248" s="560" t="s">
        <v>7511</v>
      </c>
      <c r="G248" s="560" t="s">
        <v>7510</v>
      </c>
      <c r="H248" s="560" t="s">
        <v>2973</v>
      </c>
      <c r="I248" s="560" t="s">
        <v>7512</v>
      </c>
      <c r="J248" s="560" t="s">
        <v>7191</v>
      </c>
      <c r="K248" s="560" t="s">
        <v>7513</v>
      </c>
      <c r="L248" s="560" t="s">
        <v>7514</v>
      </c>
      <c r="M248" s="560" t="s">
        <v>7515</v>
      </c>
      <c r="N248" s="560" t="s">
        <v>7516</v>
      </c>
      <c r="O248" s="560" t="s">
        <v>7517</v>
      </c>
      <c r="P248" s="560" t="s">
        <v>7518</v>
      </c>
      <c r="Q248" s="560" t="s">
        <v>10232</v>
      </c>
      <c r="R248" s="561" t="s">
        <v>9995</v>
      </c>
      <c r="S248" s="561" t="s">
        <v>7519</v>
      </c>
      <c r="T248" s="371" t="str">
        <f t="shared" si="7"/>
        <v>Tab4_Cell_C31</v>
      </c>
    </row>
    <row r="249" spans="1:20" s="371" customFormat="1" ht="38.25" x14ac:dyDescent="0.2">
      <c r="A249" s="371" t="str">
        <f t="shared" si="6"/>
        <v>Tab4_Cell_C36</v>
      </c>
      <c r="B249" s="374">
        <v>4</v>
      </c>
      <c r="C249" s="374" t="s">
        <v>20</v>
      </c>
      <c r="D249" s="374" t="s">
        <v>997</v>
      </c>
      <c r="E249" s="560" t="s">
        <v>2974</v>
      </c>
      <c r="F249" s="560" t="s">
        <v>2975</v>
      </c>
      <c r="G249" s="560" t="s">
        <v>2976</v>
      </c>
      <c r="H249" s="560" t="s">
        <v>2977</v>
      </c>
      <c r="I249" s="560" t="s">
        <v>2978</v>
      </c>
      <c r="J249" s="560" t="s">
        <v>2979</v>
      </c>
      <c r="K249" s="560" t="s">
        <v>2980</v>
      </c>
      <c r="L249" s="560" t="s">
        <v>2981</v>
      </c>
      <c r="M249" s="560" t="s">
        <v>2982</v>
      </c>
      <c r="N249" s="560" t="s">
        <v>2983</v>
      </c>
      <c r="O249" s="560" t="s">
        <v>2984</v>
      </c>
      <c r="P249" s="560" t="s">
        <v>2985</v>
      </c>
      <c r="Q249" s="560" t="s">
        <v>10233</v>
      </c>
      <c r="R249" s="561" t="s">
        <v>9431</v>
      </c>
      <c r="S249" s="561" t="s">
        <v>2986</v>
      </c>
      <c r="T249" s="371" t="str">
        <f t="shared" si="7"/>
        <v>Tab4_Cell_C36</v>
      </c>
    </row>
    <row r="250" spans="1:20" s="371" customFormat="1" ht="25.5" x14ac:dyDescent="0.2">
      <c r="A250" s="371" t="str">
        <f t="shared" si="6"/>
        <v>Tab4_Cell_C37</v>
      </c>
      <c r="B250" s="374">
        <v>4</v>
      </c>
      <c r="C250" s="374" t="s">
        <v>131</v>
      </c>
      <c r="D250" s="374" t="s">
        <v>1009</v>
      </c>
      <c r="E250" s="560" t="s">
        <v>2987</v>
      </c>
      <c r="F250" s="560" t="s">
        <v>2988</v>
      </c>
      <c r="G250" s="560" t="s">
        <v>2989</v>
      </c>
      <c r="H250" s="560" t="s">
        <v>2990</v>
      </c>
      <c r="I250" s="560" t="s">
        <v>2991</v>
      </c>
      <c r="J250" s="560" t="s">
        <v>2992</v>
      </c>
      <c r="K250" s="560" t="s">
        <v>2993</v>
      </c>
      <c r="L250" s="560" t="s">
        <v>2994</v>
      </c>
      <c r="M250" s="560" t="s">
        <v>2995</v>
      </c>
      <c r="N250" s="560" t="s">
        <v>2996</v>
      </c>
      <c r="O250" s="560" t="s">
        <v>2997</v>
      </c>
      <c r="P250" s="560" t="s">
        <v>2998</v>
      </c>
      <c r="Q250" s="565" t="s">
        <v>7800</v>
      </c>
      <c r="R250" s="561" t="s">
        <v>9432</v>
      </c>
      <c r="S250" s="561" t="s">
        <v>2999</v>
      </c>
      <c r="T250" s="371" t="str">
        <f t="shared" si="7"/>
        <v>Tab4_Cell_C37</v>
      </c>
    </row>
    <row r="251" spans="1:20" s="371" customFormat="1" ht="25.5" x14ac:dyDescent="0.2">
      <c r="A251" s="371" t="str">
        <f t="shared" si="6"/>
        <v>Tab4_Cell_C38</v>
      </c>
      <c r="B251" s="374">
        <v>4</v>
      </c>
      <c r="C251" s="374" t="s">
        <v>132</v>
      </c>
      <c r="D251" s="374" t="s">
        <v>1020</v>
      </c>
      <c r="E251" s="560" t="s">
        <v>9802</v>
      </c>
      <c r="F251" s="560" t="s">
        <v>2936</v>
      </c>
      <c r="G251" s="560" t="s">
        <v>2937</v>
      </c>
      <c r="H251" s="560" t="s">
        <v>2938</v>
      </c>
      <c r="I251" s="560" t="s">
        <v>2939</v>
      </c>
      <c r="J251" s="560" t="s">
        <v>2940</v>
      </c>
      <c r="K251" s="560" t="s">
        <v>2941</v>
      </c>
      <c r="L251" s="560" t="s">
        <v>2942</v>
      </c>
      <c r="M251" s="560" t="s">
        <v>2943</v>
      </c>
      <c r="N251" s="560" t="s">
        <v>2944</v>
      </c>
      <c r="O251" s="560" t="s">
        <v>2945</v>
      </c>
      <c r="P251" s="560" t="s">
        <v>2946</v>
      </c>
      <c r="Q251" s="565" t="s">
        <v>7797</v>
      </c>
      <c r="R251" s="561" t="s">
        <v>9430</v>
      </c>
      <c r="S251" s="561" t="s">
        <v>2947</v>
      </c>
      <c r="T251" s="371" t="str">
        <f t="shared" si="7"/>
        <v>Tab4_Cell_C38</v>
      </c>
    </row>
    <row r="252" spans="1:20" s="371" customFormat="1" ht="38.25" x14ac:dyDescent="0.2">
      <c r="A252" s="371" t="str">
        <f t="shared" si="6"/>
        <v>Tab4_Cell_C39</v>
      </c>
      <c r="B252" s="374">
        <v>4</v>
      </c>
      <c r="C252" s="374" t="s">
        <v>133</v>
      </c>
      <c r="D252" s="374" t="s">
        <v>1032</v>
      </c>
      <c r="E252" s="560" t="s">
        <v>9803</v>
      </c>
      <c r="F252" s="560" t="s">
        <v>2949</v>
      </c>
      <c r="G252" s="560" t="s">
        <v>2950</v>
      </c>
      <c r="H252" s="560" t="s">
        <v>2951</v>
      </c>
      <c r="I252" s="560" t="s">
        <v>3000</v>
      </c>
      <c r="J252" s="560" t="s">
        <v>2953</v>
      </c>
      <c r="K252" s="560" t="s">
        <v>7556</v>
      </c>
      <c r="L252" s="560" t="s">
        <v>2955</v>
      </c>
      <c r="M252" s="560" t="s">
        <v>3001</v>
      </c>
      <c r="N252" s="560" t="s">
        <v>2957</v>
      </c>
      <c r="O252" s="560" t="s">
        <v>2958</v>
      </c>
      <c r="P252" s="560" t="s">
        <v>2959</v>
      </c>
      <c r="Q252" s="565" t="s">
        <v>7798</v>
      </c>
      <c r="R252" s="561" t="s">
        <v>9993</v>
      </c>
      <c r="S252" s="561" t="s">
        <v>2960</v>
      </c>
      <c r="T252" s="371" t="str">
        <f t="shared" si="7"/>
        <v>Tab4_Cell_C39</v>
      </c>
    </row>
    <row r="253" spans="1:20" s="371" customFormat="1" ht="51" x14ac:dyDescent="0.2">
      <c r="A253" s="371" t="str">
        <f t="shared" si="6"/>
        <v>Tab4_Cell_C40</v>
      </c>
      <c r="B253" s="374">
        <v>4</v>
      </c>
      <c r="C253" s="374" t="s">
        <v>134</v>
      </c>
      <c r="D253" s="374" t="s">
        <v>1279</v>
      </c>
      <c r="E253" s="560" t="s">
        <v>9804</v>
      </c>
      <c r="F253" s="560" t="s">
        <v>2961</v>
      </c>
      <c r="G253" s="560" t="s">
        <v>2962</v>
      </c>
      <c r="H253" s="560" t="s">
        <v>2963</v>
      </c>
      <c r="I253" s="560" t="s">
        <v>3002</v>
      </c>
      <c r="J253" s="560" t="s">
        <v>2965</v>
      </c>
      <c r="K253" s="560" t="s">
        <v>2966</v>
      </c>
      <c r="L253" s="560" t="s">
        <v>2967</v>
      </c>
      <c r="M253" s="560" t="s">
        <v>3003</v>
      </c>
      <c r="N253" s="560" t="s">
        <v>2969</v>
      </c>
      <c r="O253" s="560" t="s">
        <v>2970</v>
      </c>
      <c r="P253" s="560" t="s">
        <v>2971</v>
      </c>
      <c r="Q253" s="565" t="s">
        <v>7799</v>
      </c>
      <c r="R253" s="561" t="s">
        <v>9996</v>
      </c>
      <c r="S253" s="561" t="s">
        <v>2972</v>
      </c>
      <c r="T253" s="371" t="str">
        <f t="shared" si="7"/>
        <v>Tab4_Cell_C40</v>
      </c>
    </row>
    <row r="254" spans="1:20" s="371" customFormat="1" ht="38.25" x14ac:dyDescent="0.2">
      <c r="A254" s="371" t="str">
        <f t="shared" si="6"/>
        <v>Tab4_Cell_C41</v>
      </c>
      <c r="B254" s="374">
        <v>4</v>
      </c>
      <c r="C254" s="374" t="s">
        <v>135</v>
      </c>
      <c r="D254" s="374" t="s">
        <v>1292</v>
      </c>
      <c r="E254" s="560" t="s">
        <v>3004</v>
      </c>
      <c r="F254" s="560" t="s">
        <v>3005</v>
      </c>
      <c r="G254" s="560" t="s">
        <v>3006</v>
      </c>
      <c r="H254" s="560" t="s">
        <v>3007</v>
      </c>
      <c r="I254" s="560" t="s">
        <v>3008</v>
      </c>
      <c r="J254" s="560" t="s">
        <v>3009</v>
      </c>
      <c r="K254" s="560" t="s">
        <v>3010</v>
      </c>
      <c r="L254" s="560" t="s">
        <v>3011</v>
      </c>
      <c r="M254" s="560" t="s">
        <v>3012</v>
      </c>
      <c r="N254" s="560" t="s">
        <v>3013</v>
      </c>
      <c r="O254" s="560" t="s">
        <v>3014</v>
      </c>
      <c r="P254" s="560" t="s">
        <v>3015</v>
      </c>
      <c r="Q254" s="565" t="s">
        <v>7801</v>
      </c>
      <c r="R254" s="561" t="s">
        <v>9997</v>
      </c>
      <c r="S254" s="561" t="s">
        <v>3016</v>
      </c>
      <c r="T254" s="371" t="str">
        <f t="shared" si="7"/>
        <v>Tab4_Cell_C41</v>
      </c>
    </row>
    <row r="255" spans="1:20" s="371" customFormat="1" ht="25.5" x14ac:dyDescent="0.2">
      <c r="A255" s="371" t="str">
        <f t="shared" si="6"/>
        <v>Tab4_Cell_C42</v>
      </c>
      <c r="B255" s="374">
        <v>4</v>
      </c>
      <c r="C255" s="374" t="s">
        <v>136</v>
      </c>
      <c r="D255" s="374" t="s">
        <v>1305</v>
      </c>
      <c r="E255" s="560" t="s">
        <v>3017</v>
      </c>
      <c r="F255" s="560" t="s">
        <v>3018</v>
      </c>
      <c r="G255" s="560" t="s">
        <v>3019</v>
      </c>
      <c r="H255" s="560" t="s">
        <v>3020</v>
      </c>
      <c r="I255" s="560" t="s">
        <v>3021</v>
      </c>
      <c r="J255" s="560" t="s">
        <v>3022</v>
      </c>
      <c r="K255" s="560" t="s">
        <v>3023</v>
      </c>
      <c r="L255" s="560" t="s">
        <v>3024</v>
      </c>
      <c r="M255" s="560" t="s">
        <v>3025</v>
      </c>
      <c r="N255" s="560" t="s">
        <v>3026</v>
      </c>
      <c r="O255" s="560" t="s">
        <v>3027</v>
      </c>
      <c r="P255" s="560" t="s">
        <v>3028</v>
      </c>
      <c r="Q255" s="565" t="s">
        <v>7802</v>
      </c>
      <c r="R255" s="561" t="s">
        <v>9433</v>
      </c>
      <c r="S255" s="561" t="s">
        <v>3029</v>
      </c>
      <c r="T255" s="371" t="str">
        <f t="shared" si="7"/>
        <v>Tab4_Cell_C42</v>
      </c>
    </row>
    <row r="256" spans="1:20" s="371" customFormat="1" ht="38.25" x14ac:dyDescent="0.2">
      <c r="A256" s="371" t="str">
        <f t="shared" si="6"/>
        <v>Tab4_Cell_C43</v>
      </c>
      <c r="B256" s="374">
        <v>4</v>
      </c>
      <c r="C256" s="374" t="s">
        <v>137</v>
      </c>
      <c r="D256" s="374" t="s">
        <v>1319</v>
      </c>
      <c r="E256" s="560" t="s">
        <v>3030</v>
      </c>
      <c r="F256" s="560" t="s">
        <v>3031</v>
      </c>
      <c r="G256" s="560" t="s">
        <v>3032</v>
      </c>
      <c r="H256" s="560" t="s">
        <v>3033</v>
      </c>
      <c r="I256" s="560" t="s">
        <v>3034</v>
      </c>
      <c r="J256" s="560" t="s">
        <v>3035</v>
      </c>
      <c r="K256" s="560" t="s">
        <v>3036</v>
      </c>
      <c r="L256" s="560" t="s">
        <v>3037</v>
      </c>
      <c r="M256" s="560" t="s">
        <v>3038</v>
      </c>
      <c r="N256" s="560" t="s">
        <v>3039</v>
      </c>
      <c r="O256" s="560" t="s">
        <v>3040</v>
      </c>
      <c r="P256" s="560" t="s">
        <v>3041</v>
      </c>
      <c r="Q256" s="565" t="s">
        <v>7803</v>
      </c>
      <c r="R256" s="561" t="s">
        <v>9998</v>
      </c>
      <c r="S256" s="561" t="s">
        <v>3042</v>
      </c>
      <c r="T256" s="371" t="str">
        <f t="shared" si="7"/>
        <v>Tab4_Cell_C43</v>
      </c>
    </row>
    <row r="257" spans="1:20" s="371" customFormat="1" ht="25.5" x14ac:dyDescent="0.2">
      <c r="A257" s="371" t="str">
        <f t="shared" si="6"/>
        <v>Tab4_Cell_C48</v>
      </c>
      <c r="B257" s="374">
        <v>4</v>
      </c>
      <c r="C257" s="374" t="s">
        <v>53</v>
      </c>
      <c r="D257" s="374" t="s">
        <v>3043</v>
      </c>
      <c r="E257" s="560" t="s">
        <v>3044</v>
      </c>
      <c r="F257" s="560" t="s">
        <v>3045</v>
      </c>
      <c r="G257" s="560" t="s">
        <v>3046</v>
      </c>
      <c r="H257" s="560" t="s">
        <v>3047</v>
      </c>
      <c r="I257" s="560" t="s">
        <v>3048</v>
      </c>
      <c r="J257" s="560" t="s">
        <v>3049</v>
      </c>
      <c r="K257" s="560" t="s">
        <v>3050</v>
      </c>
      <c r="L257" s="560" t="s">
        <v>3051</v>
      </c>
      <c r="M257" s="560" t="s">
        <v>3052</v>
      </c>
      <c r="N257" s="560" t="s">
        <v>3053</v>
      </c>
      <c r="O257" s="560" t="s">
        <v>3054</v>
      </c>
      <c r="P257" s="560" t="s">
        <v>3055</v>
      </c>
      <c r="Q257" s="565" t="s">
        <v>7804</v>
      </c>
      <c r="R257" s="561" t="s">
        <v>9434</v>
      </c>
      <c r="S257" s="561" t="s">
        <v>3056</v>
      </c>
      <c r="T257" s="371" t="str">
        <f t="shared" si="7"/>
        <v>Tab4_Cell_C48</v>
      </c>
    </row>
    <row r="258" spans="1:20" s="371" customFormat="1" ht="51" x14ac:dyDescent="0.2">
      <c r="A258" s="371" t="str">
        <f t="shared" si="6"/>
        <v>Tab4_Cell_C49</v>
      </c>
      <c r="B258" s="374">
        <v>4</v>
      </c>
      <c r="C258" s="374" t="s">
        <v>54</v>
      </c>
      <c r="D258" s="374" t="s">
        <v>3057</v>
      </c>
      <c r="E258" s="560" t="s">
        <v>3058</v>
      </c>
      <c r="F258" s="560" t="s">
        <v>3059</v>
      </c>
      <c r="G258" s="560" t="s">
        <v>3060</v>
      </c>
      <c r="H258" s="560" t="s">
        <v>3061</v>
      </c>
      <c r="I258" s="560" t="s">
        <v>3062</v>
      </c>
      <c r="J258" s="560" t="s">
        <v>3063</v>
      </c>
      <c r="K258" s="560" t="s">
        <v>3064</v>
      </c>
      <c r="L258" s="560" t="s">
        <v>3065</v>
      </c>
      <c r="M258" s="560" t="s">
        <v>3066</v>
      </c>
      <c r="N258" s="560" t="s">
        <v>3067</v>
      </c>
      <c r="O258" s="560" t="s">
        <v>3068</v>
      </c>
      <c r="P258" s="560" t="s">
        <v>3069</v>
      </c>
      <c r="Q258" s="565" t="s">
        <v>7805</v>
      </c>
      <c r="R258" s="561" t="s">
        <v>9999</v>
      </c>
      <c r="S258" s="561" t="s">
        <v>3070</v>
      </c>
      <c r="T258" s="371" t="str">
        <f t="shared" si="7"/>
        <v>Tab4_Cell_C49</v>
      </c>
    </row>
    <row r="259" spans="1:20" s="371" customFormat="1" ht="51" x14ac:dyDescent="0.2">
      <c r="A259" s="371" t="str">
        <f t="shared" si="6"/>
        <v>Tab4_Cell_C61</v>
      </c>
      <c r="B259" s="374">
        <v>4</v>
      </c>
      <c r="C259" s="374" t="s">
        <v>159</v>
      </c>
      <c r="D259" s="374" t="s">
        <v>3071</v>
      </c>
      <c r="E259" s="560" t="s">
        <v>3072</v>
      </c>
      <c r="F259" s="560" t="s">
        <v>3073</v>
      </c>
      <c r="G259" s="560" t="s">
        <v>3074</v>
      </c>
      <c r="H259" s="560" t="s">
        <v>3075</v>
      </c>
      <c r="I259" s="560" t="s">
        <v>9839</v>
      </c>
      <c r="J259" s="560" t="s">
        <v>3076</v>
      </c>
      <c r="K259" s="560" t="s">
        <v>3077</v>
      </c>
      <c r="L259" s="560" t="s">
        <v>3078</v>
      </c>
      <c r="M259" s="560" t="s">
        <v>3079</v>
      </c>
      <c r="N259" s="560" t="s">
        <v>3080</v>
      </c>
      <c r="O259" s="560" t="s">
        <v>6560</v>
      </c>
      <c r="P259" s="560" t="s">
        <v>3082</v>
      </c>
      <c r="Q259" s="565" t="s">
        <v>7806</v>
      </c>
      <c r="R259" s="561" t="s">
        <v>9435</v>
      </c>
      <c r="S259" s="561" t="s">
        <v>3083</v>
      </c>
      <c r="T259" s="371" t="str">
        <f t="shared" si="7"/>
        <v>Tab4_Cell_C61</v>
      </c>
    </row>
    <row r="260" spans="1:20" s="371" customFormat="1" ht="25.5" x14ac:dyDescent="0.2">
      <c r="A260" s="371" t="str">
        <f t="shared" si="6"/>
        <v>Tab4_Cell_C62</v>
      </c>
      <c r="B260" s="374">
        <v>4</v>
      </c>
      <c r="C260" s="374" t="s">
        <v>158</v>
      </c>
      <c r="D260" s="374" t="s">
        <v>3084</v>
      </c>
      <c r="E260" s="560" t="s">
        <v>3085</v>
      </c>
      <c r="F260" s="560" t="s">
        <v>3086</v>
      </c>
      <c r="G260" s="560" t="s">
        <v>3087</v>
      </c>
      <c r="H260" s="560" t="s">
        <v>3088</v>
      </c>
      <c r="I260" s="560" t="s">
        <v>9840</v>
      </c>
      <c r="J260" s="560" t="s">
        <v>3089</v>
      </c>
      <c r="K260" s="560" t="s">
        <v>3090</v>
      </c>
      <c r="L260" s="560" t="s">
        <v>3091</v>
      </c>
      <c r="M260" s="560" t="s">
        <v>3092</v>
      </c>
      <c r="N260" s="560" t="s">
        <v>3093</v>
      </c>
      <c r="O260" s="560" t="s">
        <v>3081</v>
      </c>
      <c r="P260" s="560" t="s">
        <v>3094</v>
      </c>
      <c r="Q260" s="565" t="s">
        <v>7807</v>
      </c>
      <c r="R260" s="561" t="s">
        <v>9436</v>
      </c>
      <c r="S260" s="561" t="s">
        <v>3095</v>
      </c>
      <c r="T260" s="371" t="str">
        <f t="shared" si="7"/>
        <v>Tab4_Cell_C62</v>
      </c>
    </row>
    <row r="261" spans="1:20" s="371" customFormat="1" ht="25.5" x14ac:dyDescent="0.2">
      <c r="A261" s="371" t="str">
        <f t="shared" si="6"/>
        <v>Tab4_Cell_C63</v>
      </c>
      <c r="B261" s="374">
        <v>4</v>
      </c>
      <c r="C261" s="374" t="s">
        <v>157</v>
      </c>
      <c r="D261" s="374" t="s">
        <v>3096</v>
      </c>
      <c r="E261" s="560" t="s">
        <v>9802</v>
      </c>
      <c r="F261" s="560" t="s">
        <v>2936</v>
      </c>
      <c r="G261" s="560" t="s">
        <v>2937</v>
      </c>
      <c r="H261" s="560" t="s">
        <v>2938</v>
      </c>
      <c r="I261" s="560" t="s">
        <v>2939</v>
      </c>
      <c r="J261" s="560" t="s">
        <v>2940</v>
      </c>
      <c r="K261" s="560" t="s">
        <v>2941</v>
      </c>
      <c r="L261" s="560" t="s">
        <v>3097</v>
      </c>
      <c r="M261" s="560" t="s">
        <v>2943</v>
      </c>
      <c r="N261" s="560" t="s">
        <v>2944</v>
      </c>
      <c r="O261" s="560" t="s">
        <v>2945</v>
      </c>
      <c r="P261" s="560" t="s">
        <v>3098</v>
      </c>
      <c r="Q261" s="565" t="s">
        <v>7797</v>
      </c>
      <c r="R261" s="561" t="s">
        <v>9430</v>
      </c>
      <c r="S261" s="561" t="s">
        <v>2947</v>
      </c>
      <c r="T261" s="371" t="str">
        <f t="shared" si="7"/>
        <v>Tab4_Cell_C63</v>
      </c>
    </row>
    <row r="262" spans="1:20" s="371" customFormat="1" ht="38.25" x14ac:dyDescent="0.2">
      <c r="A262" s="371" t="str">
        <f t="shared" si="6"/>
        <v>Tab4_Cell_C64</v>
      </c>
      <c r="B262" s="374">
        <v>4</v>
      </c>
      <c r="C262" s="374" t="s">
        <v>156</v>
      </c>
      <c r="D262" s="374" t="s">
        <v>3099</v>
      </c>
      <c r="E262" s="560" t="s">
        <v>9803</v>
      </c>
      <c r="F262" s="560" t="s">
        <v>2949</v>
      </c>
      <c r="G262" s="560" t="s">
        <v>2950</v>
      </c>
      <c r="H262" s="560" t="s">
        <v>2951</v>
      </c>
      <c r="I262" s="560" t="s">
        <v>2952</v>
      </c>
      <c r="J262" s="560" t="s">
        <v>2953</v>
      </c>
      <c r="K262" s="560" t="s">
        <v>7556</v>
      </c>
      <c r="L262" s="560" t="s">
        <v>2955</v>
      </c>
      <c r="M262" s="560" t="s">
        <v>2956</v>
      </c>
      <c r="N262" s="560" t="s">
        <v>2957</v>
      </c>
      <c r="O262" s="560" t="s">
        <v>2958</v>
      </c>
      <c r="P262" s="560" t="s">
        <v>2959</v>
      </c>
      <c r="Q262" s="565" t="s">
        <v>7798</v>
      </c>
      <c r="R262" s="561" t="s">
        <v>9993</v>
      </c>
      <c r="S262" s="561" t="s">
        <v>2960</v>
      </c>
      <c r="T262" s="371" t="str">
        <f t="shared" si="7"/>
        <v>Tab4_Cell_C64</v>
      </c>
    </row>
    <row r="263" spans="1:20" s="371" customFormat="1" ht="51" x14ac:dyDescent="0.2">
      <c r="A263" s="371" t="str">
        <f t="shared" si="6"/>
        <v>Tab4_Cell_C65</v>
      </c>
      <c r="B263" s="374">
        <v>4</v>
      </c>
      <c r="C263" s="374" t="s">
        <v>155</v>
      </c>
      <c r="D263" s="374" t="s">
        <v>3100</v>
      </c>
      <c r="E263" s="560" t="s">
        <v>9804</v>
      </c>
      <c r="F263" s="560" t="s">
        <v>2961</v>
      </c>
      <c r="G263" s="560" t="s">
        <v>2962</v>
      </c>
      <c r="H263" s="560" t="s">
        <v>2963</v>
      </c>
      <c r="I263" s="560" t="s">
        <v>3101</v>
      </c>
      <c r="J263" s="560" t="s">
        <v>2965</v>
      </c>
      <c r="K263" s="560" t="s">
        <v>2966</v>
      </c>
      <c r="L263" s="560" t="s">
        <v>2967</v>
      </c>
      <c r="M263" s="560" t="s">
        <v>2968</v>
      </c>
      <c r="N263" s="560" t="s">
        <v>2969</v>
      </c>
      <c r="O263" s="560" t="s">
        <v>2970</v>
      </c>
      <c r="P263" s="560" t="s">
        <v>2971</v>
      </c>
      <c r="Q263" s="565" t="s">
        <v>7799</v>
      </c>
      <c r="R263" s="561" t="s">
        <v>9996</v>
      </c>
      <c r="S263" s="561" t="s">
        <v>2972</v>
      </c>
      <c r="T263" s="371" t="str">
        <f t="shared" si="7"/>
        <v>Tab4_Cell_C65</v>
      </c>
    </row>
    <row r="264" spans="1:20" s="371" customFormat="1" ht="38.25" x14ac:dyDescent="0.2">
      <c r="A264" s="371" t="str">
        <f t="shared" si="6"/>
        <v>Tab4_Cell_C66</v>
      </c>
      <c r="B264" s="374">
        <v>4</v>
      </c>
      <c r="C264" s="374" t="s">
        <v>154</v>
      </c>
      <c r="D264" s="374" t="s">
        <v>3103</v>
      </c>
      <c r="E264" s="560" t="s">
        <v>7590</v>
      </c>
      <c r="F264" s="560" t="s">
        <v>3104</v>
      </c>
      <c r="G264" s="560" t="s">
        <v>3105</v>
      </c>
      <c r="H264" s="560" t="s">
        <v>3106</v>
      </c>
      <c r="I264" s="560" t="s">
        <v>3107</v>
      </c>
      <c r="J264" s="560" t="s">
        <v>7189</v>
      </c>
      <c r="K264" s="560" t="s">
        <v>3108</v>
      </c>
      <c r="L264" s="560" t="s">
        <v>3109</v>
      </c>
      <c r="M264" s="560" t="s">
        <v>7498</v>
      </c>
      <c r="N264" s="560" t="s">
        <v>3110</v>
      </c>
      <c r="O264" s="560" t="s">
        <v>3102</v>
      </c>
      <c r="P264" s="560" t="s">
        <v>3111</v>
      </c>
      <c r="Q264" s="565" t="s">
        <v>7808</v>
      </c>
      <c r="R264" s="561" t="s">
        <v>9437</v>
      </c>
      <c r="S264" s="561" t="s">
        <v>3112</v>
      </c>
      <c r="T264" s="371" t="str">
        <f t="shared" si="7"/>
        <v>Tab4_Cell_C66</v>
      </c>
    </row>
    <row r="265" spans="1:20" s="371" customFormat="1" ht="51" x14ac:dyDescent="0.2">
      <c r="A265" s="371" t="str">
        <f t="shared" si="6"/>
        <v>Tab4_Cell_C74</v>
      </c>
      <c r="B265" s="374">
        <v>4</v>
      </c>
      <c r="C265" s="374" t="s">
        <v>164</v>
      </c>
      <c r="D265" s="374" t="s">
        <v>3141</v>
      </c>
      <c r="E265" s="560" t="s">
        <v>3114</v>
      </c>
      <c r="F265" s="560" t="s">
        <v>3115</v>
      </c>
      <c r="G265" s="560" t="s">
        <v>3116</v>
      </c>
      <c r="H265" s="560" t="s">
        <v>3117</v>
      </c>
      <c r="I265" s="560" t="s">
        <v>3118</v>
      </c>
      <c r="J265" s="560" t="s">
        <v>3119</v>
      </c>
      <c r="K265" s="560" t="s">
        <v>3120</v>
      </c>
      <c r="L265" s="560" t="s">
        <v>3121</v>
      </c>
      <c r="M265" s="560" t="s">
        <v>3122</v>
      </c>
      <c r="N265" s="560" t="s">
        <v>3123</v>
      </c>
      <c r="O265" s="560" t="s">
        <v>6561</v>
      </c>
      <c r="P265" s="560" t="s">
        <v>3125</v>
      </c>
      <c r="Q265" s="565" t="s">
        <v>7809</v>
      </c>
      <c r="R265" s="561" t="s">
        <v>9438</v>
      </c>
      <c r="S265" s="561" t="s">
        <v>3126</v>
      </c>
      <c r="T265" s="371" t="str">
        <f t="shared" si="7"/>
        <v>Tab4_Cell_C74</v>
      </c>
    </row>
    <row r="266" spans="1:20" s="371" customFormat="1" ht="25.5" x14ac:dyDescent="0.2">
      <c r="A266" s="371" t="str">
        <f t="shared" si="6"/>
        <v>Tab4_Cell_C75</v>
      </c>
      <c r="B266" s="374">
        <v>4</v>
      </c>
      <c r="C266" s="374" t="s">
        <v>165</v>
      </c>
      <c r="D266" s="374" t="s">
        <v>3148</v>
      </c>
      <c r="E266" s="560" t="s">
        <v>3128</v>
      </c>
      <c r="F266" s="560" t="s">
        <v>3129</v>
      </c>
      <c r="G266" s="560" t="s">
        <v>3130</v>
      </c>
      <c r="H266" s="560" t="s">
        <v>3131</v>
      </c>
      <c r="I266" s="560" t="s">
        <v>3132</v>
      </c>
      <c r="J266" s="560" t="s">
        <v>3133</v>
      </c>
      <c r="K266" s="560" t="s">
        <v>3134</v>
      </c>
      <c r="L266" s="560" t="s">
        <v>3135</v>
      </c>
      <c r="M266" s="560" t="s">
        <v>3136</v>
      </c>
      <c r="N266" s="560" t="s">
        <v>3137</v>
      </c>
      <c r="O266" s="560" t="s">
        <v>3124</v>
      </c>
      <c r="P266" s="560" t="s">
        <v>3139</v>
      </c>
      <c r="Q266" s="565" t="s">
        <v>7810</v>
      </c>
      <c r="R266" s="561" t="s">
        <v>9439</v>
      </c>
      <c r="S266" s="561" t="s">
        <v>3140</v>
      </c>
      <c r="T266" s="371" t="str">
        <f t="shared" si="7"/>
        <v>Tab4_Cell_C75</v>
      </c>
    </row>
    <row r="267" spans="1:20" s="371" customFormat="1" ht="38.25" x14ac:dyDescent="0.2">
      <c r="A267" s="371" t="str">
        <f t="shared" si="6"/>
        <v>Tab4_Cell_C76</v>
      </c>
      <c r="B267" s="374">
        <v>4</v>
      </c>
      <c r="C267" s="374" t="s">
        <v>166</v>
      </c>
      <c r="D267" s="374" t="s">
        <v>3150</v>
      </c>
      <c r="E267" s="560" t="s">
        <v>9806</v>
      </c>
      <c r="F267" s="560" t="s">
        <v>3142</v>
      </c>
      <c r="G267" s="560" t="s">
        <v>3143</v>
      </c>
      <c r="H267" s="560" t="s">
        <v>2938</v>
      </c>
      <c r="I267" s="560" t="s">
        <v>3144</v>
      </c>
      <c r="J267" s="560" t="s">
        <v>2940</v>
      </c>
      <c r="K267" s="560" t="s">
        <v>3145</v>
      </c>
      <c r="L267" s="560" t="s">
        <v>3146</v>
      </c>
      <c r="M267" s="560" t="s">
        <v>2943</v>
      </c>
      <c r="N267" s="560" t="s">
        <v>2944</v>
      </c>
      <c r="O267" s="560" t="s">
        <v>3138</v>
      </c>
      <c r="P267" s="560" t="s">
        <v>3147</v>
      </c>
      <c r="Q267" s="565" t="s">
        <v>7797</v>
      </c>
      <c r="R267" s="561" t="s">
        <v>9430</v>
      </c>
      <c r="S267" s="561" t="s">
        <v>2947</v>
      </c>
      <c r="T267" s="371" t="str">
        <f t="shared" si="7"/>
        <v>Tab4_Cell_C76</v>
      </c>
    </row>
    <row r="268" spans="1:20" s="371" customFormat="1" ht="25.5" x14ac:dyDescent="0.2">
      <c r="A268" s="371" t="str">
        <f t="shared" si="6"/>
        <v>Tab4_Cell_C77</v>
      </c>
      <c r="B268" s="374">
        <v>4</v>
      </c>
      <c r="C268" s="374" t="s">
        <v>167</v>
      </c>
      <c r="D268" s="374" t="s">
        <v>3153</v>
      </c>
      <c r="E268" s="560" t="s">
        <v>9807</v>
      </c>
      <c r="F268" s="560" t="s">
        <v>2949</v>
      </c>
      <c r="G268" s="560" t="s">
        <v>2950</v>
      </c>
      <c r="H268" s="560" t="s">
        <v>2951</v>
      </c>
      <c r="I268" s="560" t="s">
        <v>2952</v>
      </c>
      <c r="J268" s="560" t="s">
        <v>2953</v>
      </c>
      <c r="K268" s="560" t="s">
        <v>2954</v>
      </c>
      <c r="L268" s="560" t="s">
        <v>2955</v>
      </c>
      <c r="M268" s="560" t="s">
        <v>2956</v>
      </c>
      <c r="N268" s="560" t="s">
        <v>2957</v>
      </c>
      <c r="O268" s="560" t="s">
        <v>2958</v>
      </c>
      <c r="P268" s="560" t="s">
        <v>2959</v>
      </c>
      <c r="Q268" s="565" t="s">
        <v>7798</v>
      </c>
      <c r="R268" s="561" t="s">
        <v>9993</v>
      </c>
      <c r="S268" s="561" t="s">
        <v>2960</v>
      </c>
      <c r="T268" s="371" t="str">
        <f t="shared" si="7"/>
        <v>Tab4_Cell_C77</v>
      </c>
    </row>
    <row r="269" spans="1:20" s="371" customFormat="1" ht="51" x14ac:dyDescent="0.2">
      <c r="A269" s="371" t="str">
        <f t="shared" si="6"/>
        <v>Tab4_Cell_C78</v>
      </c>
      <c r="B269" s="374">
        <v>4</v>
      </c>
      <c r="C269" s="374" t="s">
        <v>168</v>
      </c>
      <c r="D269" s="374" t="s">
        <v>3167</v>
      </c>
      <c r="E269" s="560" t="s">
        <v>9804</v>
      </c>
      <c r="F269" s="560" t="s">
        <v>2961</v>
      </c>
      <c r="G269" s="560" t="s">
        <v>2962</v>
      </c>
      <c r="H269" s="560" t="s">
        <v>2963</v>
      </c>
      <c r="I269" s="560" t="s">
        <v>3151</v>
      </c>
      <c r="J269" s="560" t="s">
        <v>2965</v>
      </c>
      <c r="K269" s="560" t="s">
        <v>2966</v>
      </c>
      <c r="L269" s="560" t="s">
        <v>2967</v>
      </c>
      <c r="M269" s="560" t="s">
        <v>2968</v>
      </c>
      <c r="N269" s="560" t="s">
        <v>2969</v>
      </c>
      <c r="O269" s="560" t="s">
        <v>3149</v>
      </c>
      <c r="P269" s="560" t="s">
        <v>2971</v>
      </c>
      <c r="Q269" s="565" t="s">
        <v>7799</v>
      </c>
      <c r="R269" s="561" t="s">
        <v>9996</v>
      </c>
      <c r="S269" s="561" t="s">
        <v>2972</v>
      </c>
      <c r="T269" s="371" t="str">
        <f t="shared" si="7"/>
        <v>Tab4_Cell_C78</v>
      </c>
    </row>
    <row r="270" spans="1:20" s="371" customFormat="1" ht="38.25" x14ac:dyDescent="0.2">
      <c r="A270" s="371" t="str">
        <f t="shared" si="6"/>
        <v>Tab4_Cell_C79</v>
      </c>
      <c r="B270" s="374">
        <v>4</v>
      </c>
      <c r="C270" s="374" t="s">
        <v>169</v>
      </c>
      <c r="D270" s="374" t="s">
        <v>3180</v>
      </c>
      <c r="E270" s="560" t="s">
        <v>3154</v>
      </c>
      <c r="F270" s="560" t="s">
        <v>3155</v>
      </c>
      <c r="G270" s="560" t="s">
        <v>3156</v>
      </c>
      <c r="H270" s="560" t="s">
        <v>3157</v>
      </c>
      <c r="I270" s="560" t="s">
        <v>3158</v>
      </c>
      <c r="J270" s="560" t="s">
        <v>3159</v>
      </c>
      <c r="K270" s="560" t="s">
        <v>3160</v>
      </c>
      <c r="L270" s="560" t="s">
        <v>3161</v>
      </c>
      <c r="M270" s="560" t="s">
        <v>3162</v>
      </c>
      <c r="N270" s="560" t="s">
        <v>3163</v>
      </c>
      <c r="O270" s="560" t="s">
        <v>3152</v>
      </c>
      <c r="P270" s="560" t="s">
        <v>3165</v>
      </c>
      <c r="Q270" s="565" t="s">
        <v>7811</v>
      </c>
      <c r="R270" s="561" t="s">
        <v>9440</v>
      </c>
      <c r="S270" s="561" t="s">
        <v>3166</v>
      </c>
      <c r="T270" s="371" t="str">
        <f t="shared" si="7"/>
        <v>Tab4_Cell_C79</v>
      </c>
    </row>
    <row r="271" spans="1:20" s="371" customFormat="1" ht="38.25" x14ac:dyDescent="0.2">
      <c r="A271" s="371" t="str">
        <f t="shared" si="6"/>
        <v>Tab4_Cell_C80</v>
      </c>
      <c r="B271" s="374">
        <v>4</v>
      </c>
      <c r="C271" s="374" t="s">
        <v>171</v>
      </c>
      <c r="D271" s="374" t="s">
        <v>7532</v>
      </c>
      <c r="E271" s="560" t="s">
        <v>9808</v>
      </c>
      <c r="F271" s="560" t="s">
        <v>3168</v>
      </c>
      <c r="G271" s="560" t="s">
        <v>3169</v>
      </c>
      <c r="H271" s="560" t="s">
        <v>3170</v>
      </c>
      <c r="I271" s="560" t="s">
        <v>3171</v>
      </c>
      <c r="J271" s="560" t="s">
        <v>3172</v>
      </c>
      <c r="K271" s="560" t="s">
        <v>3173</v>
      </c>
      <c r="L271" s="560" t="s">
        <v>3174</v>
      </c>
      <c r="M271" s="560" t="s">
        <v>3175</v>
      </c>
      <c r="N271" s="560" t="s">
        <v>3176</v>
      </c>
      <c r="O271" s="560" t="s">
        <v>3164</v>
      </c>
      <c r="P271" s="560" t="s">
        <v>3178</v>
      </c>
      <c r="Q271" s="565" t="s">
        <v>7812</v>
      </c>
      <c r="R271" s="561" t="s">
        <v>9441</v>
      </c>
      <c r="S271" s="561" t="s">
        <v>3179</v>
      </c>
      <c r="T271" s="371" t="str">
        <f t="shared" si="7"/>
        <v>Tab4_Cell_C80</v>
      </c>
    </row>
    <row r="272" spans="1:20" s="371" customFormat="1" ht="38.25" x14ac:dyDescent="0.2">
      <c r="A272" s="371" t="str">
        <f t="shared" si="6"/>
        <v>Tab4_Cell_C81</v>
      </c>
      <c r="B272" s="374">
        <v>4</v>
      </c>
      <c r="C272" s="374" t="s">
        <v>170</v>
      </c>
      <c r="D272" s="374" t="s">
        <v>7533</v>
      </c>
      <c r="E272" s="560" t="s">
        <v>9809</v>
      </c>
      <c r="F272" s="560" t="s">
        <v>3181</v>
      </c>
      <c r="G272" s="560" t="s">
        <v>3182</v>
      </c>
      <c r="H272" s="560" t="s">
        <v>3183</v>
      </c>
      <c r="I272" s="560" t="s">
        <v>3184</v>
      </c>
      <c r="J272" s="560" t="s">
        <v>3185</v>
      </c>
      <c r="K272" s="560" t="s">
        <v>3186</v>
      </c>
      <c r="L272" s="560" t="s">
        <v>3187</v>
      </c>
      <c r="M272" s="560" t="s">
        <v>3188</v>
      </c>
      <c r="N272" s="560" t="s">
        <v>3189</v>
      </c>
      <c r="O272" s="560" t="s">
        <v>3177</v>
      </c>
      <c r="P272" s="560" t="s">
        <v>3190</v>
      </c>
      <c r="Q272" s="565" t="s">
        <v>7813</v>
      </c>
      <c r="R272" s="561" t="s">
        <v>10000</v>
      </c>
      <c r="S272" s="561" t="s">
        <v>3191</v>
      </c>
      <c r="T272" s="371" t="str">
        <f t="shared" si="7"/>
        <v>Tab4_Cell_C81</v>
      </c>
    </row>
    <row r="273" spans="1:20" s="371" customFormat="1" ht="51" x14ac:dyDescent="0.2">
      <c r="A273" s="371" t="str">
        <f t="shared" si="6"/>
        <v>Tab4_Cell_C89</v>
      </c>
      <c r="B273" s="374">
        <v>4</v>
      </c>
      <c r="C273" s="374" t="s">
        <v>21</v>
      </c>
      <c r="D273" s="374" t="s">
        <v>3217</v>
      </c>
      <c r="E273" s="560" t="s">
        <v>3192</v>
      </c>
      <c r="F273" s="560" t="s">
        <v>3193</v>
      </c>
      <c r="G273" s="560" t="s">
        <v>3194</v>
      </c>
      <c r="H273" s="560" t="s">
        <v>3195</v>
      </c>
      <c r="I273" s="560" t="s">
        <v>3196</v>
      </c>
      <c r="J273" s="560" t="s">
        <v>3197</v>
      </c>
      <c r="K273" s="560" t="s">
        <v>7557</v>
      </c>
      <c r="L273" s="560" t="s">
        <v>3198</v>
      </c>
      <c r="M273" s="560" t="s">
        <v>3199</v>
      </c>
      <c r="N273" s="560" t="s">
        <v>3200</v>
      </c>
      <c r="O273" s="560" t="s">
        <v>6555</v>
      </c>
      <c r="P273" s="560" t="s">
        <v>3202</v>
      </c>
      <c r="Q273" s="565" t="s">
        <v>7814</v>
      </c>
      <c r="R273" s="561" t="s">
        <v>10001</v>
      </c>
      <c r="S273" s="561" t="s">
        <v>3203</v>
      </c>
      <c r="T273" s="371" t="str">
        <f t="shared" si="7"/>
        <v>Tab4_Cell_C89</v>
      </c>
    </row>
    <row r="274" spans="1:20" s="371" customFormat="1" ht="25.5" x14ac:dyDescent="0.2">
      <c r="A274" s="371" t="str">
        <f t="shared" si="6"/>
        <v>Tab4_Cell_C90</v>
      </c>
      <c r="B274" s="374">
        <v>4</v>
      </c>
      <c r="C274" s="374" t="s">
        <v>22</v>
      </c>
      <c r="D274" s="374" t="s">
        <v>3231</v>
      </c>
      <c r="E274" s="560" t="s">
        <v>3204</v>
      </c>
      <c r="F274" s="560" t="s">
        <v>3205</v>
      </c>
      <c r="G274" s="560" t="s">
        <v>3206</v>
      </c>
      <c r="H274" s="560" t="s">
        <v>3207</v>
      </c>
      <c r="I274" s="560" t="s">
        <v>3208</v>
      </c>
      <c r="J274" s="560" t="s">
        <v>3209</v>
      </c>
      <c r="K274" s="560" t="s">
        <v>3210</v>
      </c>
      <c r="L274" s="560" t="s">
        <v>3211</v>
      </c>
      <c r="M274" s="560" t="s">
        <v>3212</v>
      </c>
      <c r="N274" s="560" t="s">
        <v>3213</v>
      </c>
      <c r="O274" s="560" t="s">
        <v>3201</v>
      </c>
      <c r="P274" s="560" t="s">
        <v>3215</v>
      </c>
      <c r="Q274" s="565" t="s">
        <v>7815</v>
      </c>
      <c r="R274" s="561" t="s">
        <v>10002</v>
      </c>
      <c r="S274" s="561" t="s">
        <v>3216</v>
      </c>
      <c r="T274" s="371" t="str">
        <f t="shared" si="7"/>
        <v>Tab4_Cell_C90</v>
      </c>
    </row>
    <row r="275" spans="1:20" s="371" customFormat="1" ht="25.5" x14ac:dyDescent="0.2">
      <c r="A275" s="446" t="str">
        <f t="shared" si="6"/>
        <v>Tab4_Cell_C91</v>
      </c>
      <c r="B275" s="374">
        <v>4</v>
      </c>
      <c r="C275" s="374" t="s">
        <v>23</v>
      </c>
      <c r="D275" s="374" t="s">
        <v>7534</v>
      </c>
      <c r="E275" s="560" t="s">
        <v>3218</v>
      </c>
      <c r="F275" s="560" t="s">
        <v>3219</v>
      </c>
      <c r="G275" s="560" t="s">
        <v>3220</v>
      </c>
      <c r="H275" s="560" t="s">
        <v>3221</v>
      </c>
      <c r="I275" s="560" t="s">
        <v>3222</v>
      </c>
      <c r="J275" s="560" t="s">
        <v>3223</v>
      </c>
      <c r="K275" s="560" t="s">
        <v>3224</v>
      </c>
      <c r="L275" s="560" t="s">
        <v>3225</v>
      </c>
      <c r="M275" s="560" t="s">
        <v>3226</v>
      </c>
      <c r="N275" s="560" t="s">
        <v>3227</v>
      </c>
      <c r="O275" s="560" t="s">
        <v>3214</v>
      </c>
      <c r="P275" s="560" t="s">
        <v>3229</v>
      </c>
      <c r="Q275" s="565" t="s">
        <v>7816</v>
      </c>
      <c r="R275" s="561" t="s">
        <v>10003</v>
      </c>
      <c r="S275" s="561" t="s">
        <v>3230</v>
      </c>
      <c r="T275" s="371" t="str">
        <f t="shared" si="7"/>
        <v>Tab4_Cell_C91</v>
      </c>
    </row>
    <row r="276" spans="1:20" s="371" customFormat="1" ht="25.5" x14ac:dyDescent="0.2">
      <c r="A276" s="371" t="str">
        <f t="shared" si="6"/>
        <v>Tab4_Cell_C92</v>
      </c>
      <c r="B276" s="374">
        <v>4</v>
      </c>
      <c r="C276" s="374" t="s">
        <v>24</v>
      </c>
      <c r="D276" s="374" t="s">
        <v>7535</v>
      </c>
      <c r="E276" s="560" t="s">
        <v>3232</v>
      </c>
      <c r="F276" s="560" t="s">
        <v>3233</v>
      </c>
      <c r="G276" s="560" t="s">
        <v>3234</v>
      </c>
      <c r="H276" s="560" t="s">
        <v>3235</v>
      </c>
      <c r="I276" s="560" t="s">
        <v>3236</v>
      </c>
      <c r="J276" s="560" t="s">
        <v>3237</v>
      </c>
      <c r="K276" s="560" t="s">
        <v>3238</v>
      </c>
      <c r="L276" s="560" t="s">
        <v>3239</v>
      </c>
      <c r="M276" s="560" t="s">
        <v>3240</v>
      </c>
      <c r="N276" s="560" t="s">
        <v>3241</v>
      </c>
      <c r="O276" s="560" t="s">
        <v>3228</v>
      </c>
      <c r="P276" s="560" t="s">
        <v>3242</v>
      </c>
      <c r="Q276" s="565" t="s">
        <v>7817</v>
      </c>
      <c r="R276" s="561" t="s">
        <v>10004</v>
      </c>
      <c r="S276" s="561" t="s">
        <v>3243</v>
      </c>
      <c r="T276" s="371" t="str">
        <f t="shared" si="7"/>
        <v>Tab4_Cell_C92</v>
      </c>
    </row>
    <row r="277" spans="1:20" s="371" customFormat="1" ht="38.25" x14ac:dyDescent="0.2">
      <c r="A277" s="371" t="str">
        <f t="shared" si="6"/>
        <v>Tab4_Cell_C97</v>
      </c>
      <c r="B277" s="374">
        <v>4</v>
      </c>
      <c r="C277" s="374" t="s">
        <v>25</v>
      </c>
      <c r="D277" s="374" t="s">
        <v>3257</v>
      </c>
      <c r="E277" s="560" t="s">
        <v>3244</v>
      </c>
      <c r="F277" s="560" t="s">
        <v>3245</v>
      </c>
      <c r="G277" s="560" t="s">
        <v>3246</v>
      </c>
      <c r="H277" s="560" t="s">
        <v>3247</v>
      </c>
      <c r="I277" s="560" t="s">
        <v>3248</v>
      </c>
      <c r="J277" s="560" t="s">
        <v>3249</v>
      </c>
      <c r="K277" s="560" t="s">
        <v>3250</v>
      </c>
      <c r="L277" s="560" t="s">
        <v>3251</v>
      </c>
      <c r="M277" s="560" t="s">
        <v>3252</v>
      </c>
      <c r="N277" s="560" t="s">
        <v>3253</v>
      </c>
      <c r="O277" s="560" t="s">
        <v>6556</v>
      </c>
      <c r="P277" s="560" t="s">
        <v>3254</v>
      </c>
      <c r="Q277" s="560" t="s">
        <v>10234</v>
      </c>
      <c r="R277" s="561" t="s">
        <v>9442</v>
      </c>
      <c r="S277" s="561" t="s">
        <v>3255</v>
      </c>
      <c r="T277" s="371" t="str">
        <f t="shared" si="7"/>
        <v>Tab4_Cell_C97</v>
      </c>
    </row>
    <row r="278" spans="1:20" s="371" customFormat="1" ht="25.5" x14ac:dyDescent="0.2">
      <c r="A278" s="371" t="str">
        <f t="shared" si="6"/>
        <v>Tab4_Cell_C98</v>
      </c>
      <c r="B278" s="374">
        <v>4</v>
      </c>
      <c r="C278" s="374" t="s">
        <v>26</v>
      </c>
      <c r="D278" s="374" t="s">
        <v>3258</v>
      </c>
      <c r="E278" s="560" t="s">
        <v>3204</v>
      </c>
      <c r="F278" s="560" t="s">
        <v>3205</v>
      </c>
      <c r="G278" s="560" t="s">
        <v>3206</v>
      </c>
      <c r="H278" s="560" t="s">
        <v>3207</v>
      </c>
      <c r="I278" s="560" t="s">
        <v>3208</v>
      </c>
      <c r="J278" s="560" t="s">
        <v>3209</v>
      </c>
      <c r="K278" s="560" t="s">
        <v>3210</v>
      </c>
      <c r="L278" s="560" t="s">
        <v>3211</v>
      </c>
      <c r="M278" s="560" t="s">
        <v>3212</v>
      </c>
      <c r="N278" s="560" t="s">
        <v>3213</v>
      </c>
      <c r="O278" s="560" t="s">
        <v>3201</v>
      </c>
      <c r="P278" s="560" t="s">
        <v>3215</v>
      </c>
      <c r="Q278" s="565" t="s">
        <v>7815</v>
      </c>
      <c r="R278" s="561" t="s">
        <v>10002</v>
      </c>
      <c r="S278" s="561" t="s">
        <v>3256</v>
      </c>
      <c r="T278" s="371" t="str">
        <f t="shared" si="7"/>
        <v>Tab4_Cell_C98</v>
      </c>
    </row>
    <row r="279" spans="1:20" s="371" customFormat="1" ht="25.5" x14ac:dyDescent="0.2">
      <c r="A279" s="371" t="str">
        <f t="shared" si="6"/>
        <v>Tab4_Cell_C99</v>
      </c>
      <c r="B279" s="374">
        <v>4</v>
      </c>
      <c r="C279" s="374" t="s">
        <v>27</v>
      </c>
      <c r="D279" s="374" t="s">
        <v>6350</v>
      </c>
      <c r="E279" s="560" t="s">
        <v>3218</v>
      </c>
      <c r="F279" s="560" t="s">
        <v>3219</v>
      </c>
      <c r="G279" s="560" t="s">
        <v>3220</v>
      </c>
      <c r="H279" s="560" t="s">
        <v>3221</v>
      </c>
      <c r="I279" s="560" t="s">
        <v>3222</v>
      </c>
      <c r="J279" s="560" t="s">
        <v>3223</v>
      </c>
      <c r="K279" s="560" t="s">
        <v>3224</v>
      </c>
      <c r="L279" s="560" t="s">
        <v>3225</v>
      </c>
      <c r="M279" s="560" t="s">
        <v>3226</v>
      </c>
      <c r="N279" s="560" t="s">
        <v>3227</v>
      </c>
      <c r="O279" s="560" t="s">
        <v>3214</v>
      </c>
      <c r="P279" s="560" t="s">
        <v>3229</v>
      </c>
      <c r="Q279" s="565" t="s">
        <v>7816</v>
      </c>
      <c r="R279" s="561" t="s">
        <v>10003</v>
      </c>
      <c r="S279" s="561" t="s">
        <v>3230</v>
      </c>
      <c r="T279" s="371" t="str">
        <f t="shared" si="7"/>
        <v>Tab4_Cell_C99</v>
      </c>
    </row>
    <row r="280" spans="1:20" s="371" customFormat="1" ht="25.5" x14ac:dyDescent="0.2">
      <c r="A280" s="371" t="str">
        <f t="shared" si="6"/>
        <v>Tab4_Cell_C100</v>
      </c>
      <c r="B280" s="374">
        <v>4</v>
      </c>
      <c r="C280" s="374" t="s">
        <v>28</v>
      </c>
      <c r="D280" s="374" t="s">
        <v>7536</v>
      </c>
      <c r="E280" s="560" t="s">
        <v>3232</v>
      </c>
      <c r="F280" s="560" t="s">
        <v>3233</v>
      </c>
      <c r="G280" s="560" t="s">
        <v>3234</v>
      </c>
      <c r="H280" s="560" t="s">
        <v>3235</v>
      </c>
      <c r="I280" s="560" t="s">
        <v>3236</v>
      </c>
      <c r="J280" s="560" t="s">
        <v>3237</v>
      </c>
      <c r="K280" s="560" t="s">
        <v>3238</v>
      </c>
      <c r="L280" s="560" t="s">
        <v>3239</v>
      </c>
      <c r="M280" s="560" t="s">
        <v>3240</v>
      </c>
      <c r="N280" s="560" t="s">
        <v>3241</v>
      </c>
      <c r="O280" s="560" t="s">
        <v>3228</v>
      </c>
      <c r="P280" s="560" t="s">
        <v>3242</v>
      </c>
      <c r="Q280" s="565" t="s">
        <v>7817</v>
      </c>
      <c r="R280" s="561" t="s">
        <v>10004</v>
      </c>
      <c r="S280" s="561" t="s">
        <v>3243</v>
      </c>
      <c r="T280" s="371" t="str">
        <f t="shared" ref="T280:T340" si="8">A280</f>
        <v>Tab4_Cell_C100</v>
      </c>
    </row>
    <row r="281" spans="1:20" s="371" customFormat="1" ht="25.5" x14ac:dyDescent="0.2">
      <c r="A281" s="371" t="str">
        <f t="shared" ref="A281:A344" si="9">"Tab"&amp;B281&amp;"_Cell_"&amp;+D281</f>
        <v>Tab4_Cell_C105</v>
      </c>
      <c r="B281" s="374">
        <v>4</v>
      </c>
      <c r="C281" s="374" t="s">
        <v>29</v>
      </c>
      <c r="D281" s="374" t="s">
        <v>3274</v>
      </c>
      <c r="E281" s="560" t="s">
        <v>3260</v>
      </c>
      <c r="F281" s="560" t="s">
        <v>3261</v>
      </c>
      <c r="G281" s="560" t="s">
        <v>3262</v>
      </c>
      <c r="H281" s="560" t="s">
        <v>3263</v>
      </c>
      <c r="I281" s="560" t="s">
        <v>3264</v>
      </c>
      <c r="J281" s="560" t="s">
        <v>3265</v>
      </c>
      <c r="K281" s="560" t="s">
        <v>3266</v>
      </c>
      <c r="L281" s="560" t="s">
        <v>3267</v>
      </c>
      <c r="M281" s="560" t="s">
        <v>3268</v>
      </c>
      <c r="N281" s="560" t="s">
        <v>3269</v>
      </c>
      <c r="O281" s="560" t="s">
        <v>6557</v>
      </c>
      <c r="P281" s="560" t="s">
        <v>3270</v>
      </c>
      <c r="Q281" s="565" t="s">
        <v>7818</v>
      </c>
      <c r="R281" s="561" t="s">
        <v>9443</v>
      </c>
      <c r="S281" s="561" t="s">
        <v>3271</v>
      </c>
      <c r="T281" s="371" t="str">
        <f t="shared" si="8"/>
        <v>Tab4_Cell_C105</v>
      </c>
    </row>
    <row r="282" spans="1:20" s="371" customFormat="1" ht="38.25" x14ac:dyDescent="0.2">
      <c r="A282" s="371" t="str">
        <f t="shared" si="9"/>
        <v>Tab4_Cell_C106</v>
      </c>
      <c r="B282" s="374">
        <v>4</v>
      </c>
      <c r="C282" s="374" t="s">
        <v>30</v>
      </c>
      <c r="D282" s="374" t="s">
        <v>3276</v>
      </c>
      <c r="E282" s="566" t="s">
        <v>9326</v>
      </c>
      <c r="F282" s="560" t="s">
        <v>7520</v>
      </c>
      <c r="G282" s="560" t="s">
        <v>7521</v>
      </c>
      <c r="H282" s="560" t="s">
        <v>3273</v>
      </c>
      <c r="I282" s="560" t="s">
        <v>7522</v>
      </c>
      <c r="J282" s="560" t="s">
        <v>7190</v>
      </c>
      <c r="K282" s="560" t="s">
        <v>7558</v>
      </c>
      <c r="L282" s="560" t="s">
        <v>7523</v>
      </c>
      <c r="M282" s="560" t="s">
        <v>7524</v>
      </c>
      <c r="N282" s="560" t="s">
        <v>7525</v>
      </c>
      <c r="O282" s="560" t="s">
        <v>7526</v>
      </c>
      <c r="P282" s="560" t="s">
        <v>7527</v>
      </c>
      <c r="Q282" s="565" t="s">
        <v>7819</v>
      </c>
      <c r="R282" s="561" t="s">
        <v>10005</v>
      </c>
      <c r="S282" s="561" t="s">
        <v>7528</v>
      </c>
      <c r="T282" s="371" t="str">
        <f t="shared" si="8"/>
        <v>Tab4_Cell_C106</v>
      </c>
    </row>
    <row r="283" spans="1:20" s="371" customFormat="1" ht="25.5" x14ac:dyDescent="0.2">
      <c r="A283" s="371" t="str">
        <f t="shared" si="9"/>
        <v>Tab4_Cell_C107</v>
      </c>
      <c r="B283" s="374">
        <v>4</v>
      </c>
      <c r="C283" s="374" t="s">
        <v>31</v>
      </c>
      <c r="D283" s="374" t="s">
        <v>3279</v>
      </c>
      <c r="E283" s="560" t="s">
        <v>3204</v>
      </c>
      <c r="F283" s="560" t="s">
        <v>3205</v>
      </c>
      <c r="G283" s="560" t="s">
        <v>3206</v>
      </c>
      <c r="H283" s="560" t="s">
        <v>3207</v>
      </c>
      <c r="I283" s="560" t="s">
        <v>3208</v>
      </c>
      <c r="J283" s="560" t="s">
        <v>3209</v>
      </c>
      <c r="K283" s="560" t="s">
        <v>3210</v>
      </c>
      <c r="L283" s="560" t="s">
        <v>3211</v>
      </c>
      <c r="M283" s="560" t="s">
        <v>3212</v>
      </c>
      <c r="N283" s="560" t="s">
        <v>3213</v>
      </c>
      <c r="O283" s="560" t="s">
        <v>3201</v>
      </c>
      <c r="P283" s="560" t="s">
        <v>3215</v>
      </c>
      <c r="Q283" s="565" t="s">
        <v>7815</v>
      </c>
      <c r="R283" s="561" t="s">
        <v>10002</v>
      </c>
      <c r="S283" s="561" t="s">
        <v>3275</v>
      </c>
      <c r="T283" s="371" t="str">
        <f t="shared" si="8"/>
        <v>Tab4_Cell_C107</v>
      </c>
    </row>
    <row r="284" spans="1:20" s="371" customFormat="1" ht="25.5" x14ac:dyDescent="0.2">
      <c r="A284" s="371" t="str">
        <f t="shared" si="9"/>
        <v>Tab4_Cell_C108</v>
      </c>
      <c r="B284" s="374">
        <v>4</v>
      </c>
      <c r="C284" s="374" t="s">
        <v>32</v>
      </c>
      <c r="D284" s="374" t="s">
        <v>3537</v>
      </c>
      <c r="E284" s="560" t="s">
        <v>3218</v>
      </c>
      <c r="F284" s="560" t="s">
        <v>3219</v>
      </c>
      <c r="G284" s="560" t="s">
        <v>3220</v>
      </c>
      <c r="H284" s="560" t="s">
        <v>3221</v>
      </c>
      <c r="I284" s="560" t="s">
        <v>3222</v>
      </c>
      <c r="J284" s="560" t="s">
        <v>3223</v>
      </c>
      <c r="K284" s="560" t="s">
        <v>3224</v>
      </c>
      <c r="L284" s="560" t="s">
        <v>3225</v>
      </c>
      <c r="M284" s="560" t="s">
        <v>3226</v>
      </c>
      <c r="N284" s="560" t="s">
        <v>3227</v>
      </c>
      <c r="O284" s="560" t="s">
        <v>3214</v>
      </c>
      <c r="P284" s="560" t="s">
        <v>3277</v>
      </c>
      <c r="Q284" s="565" t="s">
        <v>7816</v>
      </c>
      <c r="R284" s="561" t="s">
        <v>10003</v>
      </c>
      <c r="S284" s="561" t="s">
        <v>3278</v>
      </c>
      <c r="T284" s="371" t="str">
        <f t="shared" si="8"/>
        <v>Tab4_Cell_C108</v>
      </c>
    </row>
    <row r="285" spans="1:20" s="371" customFormat="1" ht="25.5" x14ac:dyDescent="0.2">
      <c r="A285" s="371" t="str">
        <f t="shared" si="9"/>
        <v>Tab4_Cell_C109</v>
      </c>
      <c r="B285" s="374">
        <v>4</v>
      </c>
      <c r="C285" s="374" t="s">
        <v>33</v>
      </c>
      <c r="D285" s="374" t="s">
        <v>2360</v>
      </c>
      <c r="E285" s="560" t="s">
        <v>3232</v>
      </c>
      <c r="F285" s="560" t="s">
        <v>3233</v>
      </c>
      <c r="G285" s="560" t="s">
        <v>3234</v>
      </c>
      <c r="H285" s="560" t="s">
        <v>3235</v>
      </c>
      <c r="I285" s="560" t="s">
        <v>3236</v>
      </c>
      <c r="J285" s="560" t="s">
        <v>3237</v>
      </c>
      <c r="K285" s="560" t="s">
        <v>3238</v>
      </c>
      <c r="L285" s="560" t="s">
        <v>3239</v>
      </c>
      <c r="M285" s="560" t="s">
        <v>3240</v>
      </c>
      <c r="N285" s="560" t="s">
        <v>3241</v>
      </c>
      <c r="O285" s="560" t="s">
        <v>3228</v>
      </c>
      <c r="P285" s="560" t="s">
        <v>3280</v>
      </c>
      <c r="Q285" s="565" t="s">
        <v>7817</v>
      </c>
      <c r="R285" s="561" t="s">
        <v>10004</v>
      </c>
      <c r="S285" s="561" t="s">
        <v>3281</v>
      </c>
      <c r="T285" s="371" t="str">
        <f t="shared" si="8"/>
        <v>Tab4_Cell_C109</v>
      </c>
    </row>
    <row r="286" spans="1:20" s="371" customFormat="1" ht="25.5" x14ac:dyDescent="0.2">
      <c r="A286" s="371" t="str">
        <f t="shared" si="9"/>
        <v>Tab4_Cell_C129</v>
      </c>
      <c r="B286" s="374">
        <v>4</v>
      </c>
      <c r="C286" s="374" t="s">
        <v>138</v>
      </c>
      <c r="D286" s="374" t="s">
        <v>9310</v>
      </c>
      <c r="E286" s="560" t="s">
        <v>3283</v>
      </c>
      <c r="F286" s="560" t="s">
        <v>3284</v>
      </c>
      <c r="G286" s="560" t="s">
        <v>3285</v>
      </c>
      <c r="H286" s="560" t="s">
        <v>3286</v>
      </c>
      <c r="I286" s="560" t="s">
        <v>3287</v>
      </c>
      <c r="J286" s="560" t="s">
        <v>3288</v>
      </c>
      <c r="K286" s="560" t="s">
        <v>3289</v>
      </c>
      <c r="L286" s="560" t="s">
        <v>3290</v>
      </c>
      <c r="M286" s="560" t="s">
        <v>3291</v>
      </c>
      <c r="N286" s="560" t="s">
        <v>3292</v>
      </c>
      <c r="O286" s="560" t="s">
        <v>6558</v>
      </c>
      <c r="P286" s="560" t="s">
        <v>3293</v>
      </c>
      <c r="Q286" s="565" t="s">
        <v>7820</v>
      </c>
      <c r="R286" s="561" t="s">
        <v>9444</v>
      </c>
      <c r="S286" s="561" t="s">
        <v>3294</v>
      </c>
      <c r="T286" s="371" t="str">
        <f t="shared" si="8"/>
        <v>Tab4_Cell_C129</v>
      </c>
    </row>
    <row r="287" spans="1:20" s="371" customFormat="1" ht="38.25" x14ac:dyDescent="0.2">
      <c r="A287" s="371" t="str">
        <f t="shared" si="9"/>
        <v>Tab4_Cell_C135</v>
      </c>
      <c r="B287" s="374">
        <v>4</v>
      </c>
      <c r="C287" s="374" t="s">
        <v>56</v>
      </c>
      <c r="D287" s="374" t="s">
        <v>2432</v>
      </c>
      <c r="E287" s="560" t="s">
        <v>3295</v>
      </c>
      <c r="F287" s="560" t="s">
        <v>3296</v>
      </c>
      <c r="G287" s="560" t="s">
        <v>8232</v>
      </c>
      <c r="H287" s="560" t="s">
        <v>8231</v>
      </c>
      <c r="I287" s="560" t="s">
        <v>3297</v>
      </c>
      <c r="J287" s="560" t="s">
        <v>3298</v>
      </c>
      <c r="K287" s="560" t="s">
        <v>3299</v>
      </c>
      <c r="L287" s="560" t="s">
        <v>3300</v>
      </c>
      <c r="M287" s="560" t="s">
        <v>3301</v>
      </c>
      <c r="N287" s="560" t="s">
        <v>3302</v>
      </c>
      <c r="O287" s="560" t="s">
        <v>8233</v>
      </c>
      <c r="P287" s="560" t="s">
        <v>3304</v>
      </c>
      <c r="Q287" s="565" t="s">
        <v>7821</v>
      </c>
      <c r="R287" s="561" t="s">
        <v>9445</v>
      </c>
      <c r="S287" s="561" t="s">
        <v>3305</v>
      </c>
      <c r="T287" s="371" t="str">
        <f t="shared" si="8"/>
        <v>Tab4_Cell_C135</v>
      </c>
    </row>
    <row r="288" spans="1:20" s="371" customFormat="1" ht="51" x14ac:dyDescent="0.2">
      <c r="A288" s="371" t="str">
        <f t="shared" si="9"/>
        <v>Tab4_Cell_C136</v>
      </c>
      <c r="B288" s="374">
        <v>4</v>
      </c>
      <c r="C288" s="374" t="s">
        <v>57</v>
      </c>
      <c r="D288" s="374" t="s">
        <v>2446</v>
      </c>
      <c r="E288" s="560" t="s">
        <v>9810</v>
      </c>
      <c r="F288" s="560" t="s">
        <v>3306</v>
      </c>
      <c r="G288" s="560" t="s">
        <v>3307</v>
      </c>
      <c r="H288" s="560" t="s">
        <v>3308</v>
      </c>
      <c r="I288" s="560" t="s">
        <v>3309</v>
      </c>
      <c r="J288" s="560" t="s">
        <v>3310</v>
      </c>
      <c r="K288" s="560" t="s">
        <v>3311</v>
      </c>
      <c r="L288" s="560" t="s">
        <v>3312</v>
      </c>
      <c r="M288" s="560" t="s">
        <v>3313</v>
      </c>
      <c r="N288" s="560" t="s">
        <v>3314</v>
      </c>
      <c r="O288" s="560" t="s">
        <v>3303</v>
      </c>
      <c r="P288" s="560" t="s">
        <v>3316</v>
      </c>
      <c r="Q288" s="565" t="s">
        <v>7822</v>
      </c>
      <c r="R288" s="561" t="s">
        <v>10006</v>
      </c>
      <c r="S288" s="561" t="s">
        <v>3317</v>
      </c>
      <c r="T288" s="371" t="str">
        <f t="shared" si="8"/>
        <v>Tab4_Cell_C136</v>
      </c>
    </row>
    <row r="289" spans="1:20" s="371" customFormat="1" ht="38.25" x14ac:dyDescent="0.2">
      <c r="A289" s="371" t="str">
        <f t="shared" si="9"/>
        <v>Tab4_Cell_C137</v>
      </c>
      <c r="B289" s="374">
        <v>4</v>
      </c>
      <c r="C289" s="374" t="s">
        <v>58</v>
      </c>
      <c r="D289" s="374" t="s">
        <v>2459</v>
      </c>
      <c r="E289" s="560" t="s">
        <v>6533</v>
      </c>
      <c r="F289" s="560" t="s">
        <v>6534</v>
      </c>
      <c r="G289" s="560" t="s">
        <v>6535</v>
      </c>
      <c r="H289" s="560" t="s">
        <v>6536</v>
      </c>
      <c r="I289" s="560" t="s">
        <v>6537</v>
      </c>
      <c r="J289" s="560" t="s">
        <v>6538</v>
      </c>
      <c r="K289" s="560" t="s">
        <v>6539</v>
      </c>
      <c r="L289" s="560" t="s">
        <v>6540</v>
      </c>
      <c r="M289" s="560" t="s">
        <v>6541</v>
      </c>
      <c r="N289" s="560" t="s">
        <v>6542</v>
      </c>
      <c r="O289" s="560" t="s">
        <v>3315</v>
      </c>
      <c r="P289" s="560" t="s">
        <v>6543</v>
      </c>
      <c r="Q289" s="565" t="s">
        <v>7823</v>
      </c>
      <c r="R289" s="561" t="s">
        <v>10007</v>
      </c>
      <c r="S289" s="561" t="s">
        <v>6544</v>
      </c>
      <c r="T289" s="371" t="str">
        <f t="shared" si="8"/>
        <v>Tab4_Cell_C137</v>
      </c>
    </row>
    <row r="290" spans="1:20" s="371" customFormat="1" ht="25.5" x14ac:dyDescent="0.2">
      <c r="A290" s="371" t="str">
        <f t="shared" si="9"/>
        <v>Tab4_Cell_F17</v>
      </c>
      <c r="B290" s="374">
        <v>4</v>
      </c>
      <c r="C290" s="504" t="s">
        <v>8217</v>
      </c>
      <c r="D290" s="374" t="s">
        <v>1530</v>
      </c>
      <c r="E290" s="560" t="s">
        <v>9136</v>
      </c>
      <c r="F290" s="560" t="s">
        <v>9140</v>
      </c>
      <c r="G290" s="560" t="s">
        <v>9144</v>
      </c>
      <c r="H290" s="560" t="s">
        <v>9148</v>
      </c>
      <c r="I290" s="560" t="s">
        <v>9152</v>
      </c>
      <c r="J290" s="560" t="s">
        <v>9156</v>
      </c>
      <c r="K290" s="560" t="s">
        <v>9160</v>
      </c>
      <c r="L290" s="560" t="s">
        <v>9164</v>
      </c>
      <c r="M290" s="560" t="s">
        <v>9168</v>
      </c>
      <c r="N290" s="560" t="s">
        <v>9172</v>
      </c>
      <c r="O290" s="560" t="s">
        <v>9176</v>
      </c>
      <c r="P290" s="560" t="s">
        <v>9180</v>
      </c>
      <c r="Q290" s="565" t="s">
        <v>9184</v>
      </c>
      <c r="R290" s="561" t="s">
        <v>9446</v>
      </c>
      <c r="S290" s="561" t="s">
        <v>9189</v>
      </c>
      <c r="T290" s="371" t="str">
        <f t="shared" si="8"/>
        <v>Tab4_Cell_F17</v>
      </c>
    </row>
    <row r="291" spans="1:20" s="371" customFormat="1" ht="25.5" x14ac:dyDescent="0.2">
      <c r="A291" s="371" t="str">
        <f t="shared" si="9"/>
        <v>Tab4_Cell_F52</v>
      </c>
      <c r="B291" s="374">
        <v>4</v>
      </c>
      <c r="C291" s="504" t="s">
        <v>8222</v>
      </c>
      <c r="D291" s="374" t="s">
        <v>2829</v>
      </c>
      <c r="E291" s="560" t="s">
        <v>9137</v>
      </c>
      <c r="F291" s="560" t="s">
        <v>9141</v>
      </c>
      <c r="G291" s="560" t="s">
        <v>9145</v>
      </c>
      <c r="H291" s="560" t="s">
        <v>9149</v>
      </c>
      <c r="I291" s="560" t="s">
        <v>9153</v>
      </c>
      <c r="J291" s="560" t="s">
        <v>9157</v>
      </c>
      <c r="K291" s="560" t="s">
        <v>9161</v>
      </c>
      <c r="L291" s="560" t="s">
        <v>9165</v>
      </c>
      <c r="M291" s="560" t="s">
        <v>9169</v>
      </c>
      <c r="N291" s="560" t="s">
        <v>9173</v>
      </c>
      <c r="O291" s="560" t="s">
        <v>9177</v>
      </c>
      <c r="P291" s="560" t="s">
        <v>9181</v>
      </c>
      <c r="Q291" s="565" t="s">
        <v>9185</v>
      </c>
      <c r="R291" s="561" t="s">
        <v>9447</v>
      </c>
      <c r="S291" s="561" t="s">
        <v>9190</v>
      </c>
      <c r="T291" s="371" t="str">
        <f t="shared" si="8"/>
        <v>Tab4_Cell_F52</v>
      </c>
    </row>
    <row r="292" spans="1:20" s="371" customFormat="1" ht="25.5" x14ac:dyDescent="0.2">
      <c r="A292" s="371" t="str">
        <f t="shared" si="9"/>
        <v>Tab4_Cell_F69</v>
      </c>
      <c r="B292" s="374">
        <v>4</v>
      </c>
      <c r="C292" s="504" t="s">
        <v>8225</v>
      </c>
      <c r="D292" s="374" t="s">
        <v>2871</v>
      </c>
      <c r="E292" s="567" t="s">
        <v>9138</v>
      </c>
      <c r="F292" s="567" t="s">
        <v>9142</v>
      </c>
      <c r="G292" s="567" t="s">
        <v>9146</v>
      </c>
      <c r="H292" s="567" t="s">
        <v>9150</v>
      </c>
      <c r="I292" s="567" t="s">
        <v>9154</v>
      </c>
      <c r="J292" s="567" t="s">
        <v>9158</v>
      </c>
      <c r="K292" s="567" t="s">
        <v>9162</v>
      </c>
      <c r="L292" s="567" t="s">
        <v>9167</v>
      </c>
      <c r="M292" s="567" t="s">
        <v>9170</v>
      </c>
      <c r="N292" s="567" t="s">
        <v>9174</v>
      </c>
      <c r="O292" s="567" t="s">
        <v>9178</v>
      </c>
      <c r="P292" s="567" t="s">
        <v>9182</v>
      </c>
      <c r="Q292" s="565" t="s">
        <v>9186</v>
      </c>
      <c r="R292" s="561" t="s">
        <v>9448</v>
      </c>
      <c r="S292" s="567" t="s">
        <v>9191</v>
      </c>
      <c r="T292" s="371" t="str">
        <f t="shared" si="8"/>
        <v>Tab4_Cell_F69</v>
      </c>
    </row>
    <row r="293" spans="1:20" s="371" customFormat="1" ht="25.5" x14ac:dyDescent="0.2">
      <c r="A293" s="371" t="str">
        <f t="shared" si="9"/>
        <v>Tab4_Cell_F84</v>
      </c>
      <c r="B293" s="374">
        <v>4</v>
      </c>
      <c r="C293" s="504" t="s">
        <v>8228</v>
      </c>
      <c r="D293" s="374" t="s">
        <v>7537</v>
      </c>
      <c r="E293" s="560" t="s">
        <v>9139</v>
      </c>
      <c r="F293" s="560" t="s">
        <v>9143</v>
      </c>
      <c r="G293" s="560" t="s">
        <v>9147</v>
      </c>
      <c r="H293" s="560" t="s">
        <v>9151</v>
      </c>
      <c r="I293" s="560" t="s">
        <v>9155</v>
      </c>
      <c r="J293" s="560" t="s">
        <v>9159</v>
      </c>
      <c r="K293" s="560" t="s">
        <v>9163</v>
      </c>
      <c r="L293" s="560" t="s">
        <v>9166</v>
      </c>
      <c r="M293" s="560" t="s">
        <v>9171</v>
      </c>
      <c r="N293" s="560" t="s">
        <v>9175</v>
      </c>
      <c r="O293" s="560" t="s">
        <v>9179</v>
      </c>
      <c r="P293" s="560" t="s">
        <v>9183</v>
      </c>
      <c r="Q293" s="565" t="s">
        <v>9187</v>
      </c>
      <c r="R293" s="561" t="s">
        <v>9449</v>
      </c>
      <c r="S293" s="561" t="s">
        <v>9188</v>
      </c>
      <c r="T293" s="371" t="str">
        <f t="shared" si="8"/>
        <v>Tab4_Cell_F84</v>
      </c>
    </row>
    <row r="294" spans="1:20" s="371" customFormat="1" x14ac:dyDescent="0.2">
      <c r="A294" s="371" t="str">
        <f t="shared" si="9"/>
        <v>Tab5_Cell_B4</v>
      </c>
      <c r="B294" s="374">
        <v>5</v>
      </c>
      <c r="C294" s="374"/>
      <c r="D294" s="374" t="s">
        <v>754</v>
      </c>
      <c r="E294" s="566" t="s">
        <v>9654</v>
      </c>
      <c r="F294" s="560" t="s">
        <v>9656</v>
      </c>
      <c r="G294" s="560" t="s">
        <v>9658</v>
      </c>
      <c r="H294" s="560" t="s">
        <v>679</v>
      </c>
      <c r="I294" s="560" t="s">
        <v>9660</v>
      </c>
      <c r="J294" s="560" t="s">
        <v>9662</v>
      </c>
      <c r="K294" s="560" t="s">
        <v>9664</v>
      </c>
      <c r="L294" s="560" t="s">
        <v>9666</v>
      </c>
      <c r="M294" s="560" t="s">
        <v>9668</v>
      </c>
      <c r="N294" s="560" t="s">
        <v>9670</v>
      </c>
      <c r="O294" s="560" t="s">
        <v>9673</v>
      </c>
      <c r="P294" s="566" t="s">
        <v>9674</v>
      </c>
      <c r="Q294" s="565" t="s">
        <v>9676</v>
      </c>
      <c r="R294" s="561" t="s">
        <v>9679</v>
      </c>
      <c r="S294" s="560" t="s">
        <v>9681</v>
      </c>
      <c r="T294" s="371" t="str">
        <f t="shared" si="8"/>
        <v>Tab5_Cell_B4</v>
      </c>
    </row>
    <row r="295" spans="1:20" s="371" customFormat="1" x14ac:dyDescent="0.2">
      <c r="A295" s="371" t="str">
        <f t="shared" si="9"/>
        <v>Tab5_Cell_B6</v>
      </c>
      <c r="B295" s="374">
        <v>5</v>
      </c>
      <c r="C295" s="374"/>
      <c r="D295" s="374" t="s">
        <v>686</v>
      </c>
      <c r="E295" s="566" t="s">
        <v>3318</v>
      </c>
      <c r="F295" s="568" t="s">
        <v>3319</v>
      </c>
      <c r="G295" s="568" t="s">
        <v>3320</v>
      </c>
      <c r="H295" s="568" t="s">
        <v>236</v>
      </c>
      <c r="I295" s="560" t="s">
        <v>3321</v>
      </c>
      <c r="J295" s="560" t="s">
        <v>3322</v>
      </c>
      <c r="K295" s="560" t="s">
        <v>3323</v>
      </c>
      <c r="L295" s="560" t="s">
        <v>3324</v>
      </c>
      <c r="M295" s="560" t="s">
        <v>3325</v>
      </c>
      <c r="N295" s="560" t="s">
        <v>3326</v>
      </c>
      <c r="O295" s="568" t="s">
        <v>3327</v>
      </c>
      <c r="P295" s="566" t="s">
        <v>3328</v>
      </c>
      <c r="Q295" s="565" t="s">
        <v>7824</v>
      </c>
      <c r="R295" s="561" t="s">
        <v>10008</v>
      </c>
      <c r="S295" s="561" t="s">
        <v>3329</v>
      </c>
      <c r="T295" s="371" t="str">
        <f t="shared" si="8"/>
        <v>Tab5_Cell_B6</v>
      </c>
    </row>
    <row r="296" spans="1:20" s="371" customFormat="1" x14ac:dyDescent="0.2">
      <c r="A296" s="371" t="str">
        <f t="shared" si="9"/>
        <v>Tab5_Cell_B8</v>
      </c>
      <c r="B296" s="374">
        <v>5</v>
      </c>
      <c r="C296" s="374"/>
      <c r="D296" s="374" t="s">
        <v>1348</v>
      </c>
      <c r="E296" s="566" t="s">
        <v>3330</v>
      </c>
      <c r="F296" s="568" t="s">
        <v>3331</v>
      </c>
      <c r="G296" s="568" t="s">
        <v>3332</v>
      </c>
      <c r="H296" s="568" t="s">
        <v>3333</v>
      </c>
      <c r="I296" s="560" t="s">
        <v>3334</v>
      </c>
      <c r="J296" s="560" t="s">
        <v>3335</v>
      </c>
      <c r="K296" s="560" t="s">
        <v>3336</v>
      </c>
      <c r="L296" s="560" t="s">
        <v>3337</v>
      </c>
      <c r="M296" s="560" t="s">
        <v>3338</v>
      </c>
      <c r="N296" s="560" t="s">
        <v>3339</v>
      </c>
      <c r="O296" s="568" t="s">
        <v>3340</v>
      </c>
      <c r="P296" s="566" t="s">
        <v>3341</v>
      </c>
      <c r="Q296" s="565" t="s">
        <v>7825</v>
      </c>
      <c r="R296" s="561" t="s">
        <v>10009</v>
      </c>
      <c r="S296" s="561" t="s">
        <v>3342</v>
      </c>
      <c r="T296" s="371" t="str">
        <f t="shared" si="8"/>
        <v>Tab5_Cell_B8</v>
      </c>
    </row>
    <row r="297" spans="1:20" s="371" customFormat="1" ht="25.5" x14ac:dyDescent="0.2">
      <c r="A297" s="371" t="str">
        <f t="shared" si="9"/>
        <v>Tab5_Cell_B15</v>
      </c>
      <c r="B297" s="374">
        <v>5</v>
      </c>
      <c r="C297" s="374"/>
      <c r="D297" s="374" t="s">
        <v>3372</v>
      </c>
      <c r="E297" s="566" t="s">
        <v>3373</v>
      </c>
      <c r="F297" s="568" t="s">
        <v>3374</v>
      </c>
      <c r="G297" s="568" t="s">
        <v>3375</v>
      </c>
      <c r="H297" s="568" t="s">
        <v>230</v>
      </c>
      <c r="I297" s="560" t="s">
        <v>691</v>
      </c>
      <c r="J297" s="560" t="s">
        <v>3376</v>
      </c>
      <c r="K297" s="560" t="s">
        <v>3377</v>
      </c>
      <c r="L297" s="560" t="s">
        <v>3378</v>
      </c>
      <c r="M297" s="560" t="s">
        <v>3379</v>
      </c>
      <c r="N297" s="560" t="s">
        <v>3380</v>
      </c>
      <c r="O297" s="568" t="s">
        <v>3381</v>
      </c>
      <c r="P297" s="566" t="s">
        <v>3382</v>
      </c>
      <c r="Q297" s="565" t="s">
        <v>7829</v>
      </c>
      <c r="R297" s="569" t="s">
        <v>10932</v>
      </c>
      <c r="S297" s="561" t="s">
        <v>3383</v>
      </c>
      <c r="T297" s="371" t="str">
        <f t="shared" si="8"/>
        <v>Tab5_Cell_B15</v>
      </c>
    </row>
    <row r="298" spans="1:20" s="371" customFormat="1" ht="25.5" x14ac:dyDescent="0.2">
      <c r="A298" s="371" t="str">
        <f t="shared" si="9"/>
        <v>Tab5_Cell_B28</v>
      </c>
      <c r="B298" s="374">
        <v>5</v>
      </c>
      <c r="C298" s="374"/>
      <c r="D298" s="374" t="s">
        <v>3384</v>
      </c>
      <c r="E298" s="566" t="s">
        <v>3385</v>
      </c>
      <c r="F298" s="568" t="s">
        <v>3386</v>
      </c>
      <c r="G298" s="568" t="s">
        <v>3387</v>
      </c>
      <c r="H298" s="568" t="s">
        <v>229</v>
      </c>
      <c r="I298" s="560" t="s">
        <v>3388</v>
      </c>
      <c r="J298" s="560" t="s">
        <v>3389</v>
      </c>
      <c r="K298" s="560" t="s">
        <v>3390</v>
      </c>
      <c r="L298" s="560" t="s">
        <v>3391</v>
      </c>
      <c r="M298" s="560" t="s">
        <v>3392</v>
      </c>
      <c r="N298" s="560" t="s">
        <v>3393</v>
      </c>
      <c r="O298" s="568" t="s">
        <v>3394</v>
      </c>
      <c r="P298" s="566" t="s">
        <v>3395</v>
      </c>
      <c r="Q298" s="565" t="s">
        <v>7830</v>
      </c>
      <c r="R298" s="561" t="s">
        <v>10010</v>
      </c>
      <c r="S298" s="561" t="s">
        <v>3396</v>
      </c>
      <c r="T298" s="371" t="str">
        <f t="shared" si="8"/>
        <v>Tab5_Cell_B28</v>
      </c>
    </row>
    <row r="299" spans="1:20" s="371" customFormat="1" ht="38.25" x14ac:dyDescent="0.2">
      <c r="A299" s="371" t="str">
        <f t="shared" si="9"/>
        <v>Tab5_Cell_B38</v>
      </c>
      <c r="B299" s="374">
        <v>5</v>
      </c>
      <c r="C299" s="374"/>
      <c r="D299" s="374" t="s">
        <v>1618</v>
      </c>
      <c r="E299" s="566" t="s">
        <v>3397</v>
      </c>
      <c r="F299" s="568" t="s">
        <v>3398</v>
      </c>
      <c r="G299" s="568" t="s">
        <v>3399</v>
      </c>
      <c r="H299" s="568" t="s">
        <v>228</v>
      </c>
      <c r="I299" s="560" t="s">
        <v>3400</v>
      </c>
      <c r="J299" s="560" t="s">
        <v>3401</v>
      </c>
      <c r="K299" s="560" t="s">
        <v>3402</v>
      </c>
      <c r="L299" s="560" t="s">
        <v>3403</v>
      </c>
      <c r="M299" s="560" t="s">
        <v>3404</v>
      </c>
      <c r="N299" s="560" t="s">
        <v>3405</v>
      </c>
      <c r="O299" s="568" t="s">
        <v>3406</v>
      </c>
      <c r="P299" s="566" t="s">
        <v>3407</v>
      </c>
      <c r="Q299" s="565" t="s">
        <v>7831</v>
      </c>
      <c r="R299" s="560" t="s">
        <v>10011</v>
      </c>
      <c r="S299" s="561" t="s">
        <v>3408</v>
      </c>
      <c r="T299" s="371" t="str">
        <f t="shared" si="8"/>
        <v>Tab5_Cell_B38</v>
      </c>
    </row>
    <row r="300" spans="1:20" s="371" customFormat="1" ht="25.5" x14ac:dyDescent="0.2">
      <c r="A300" s="371" t="str">
        <f t="shared" si="9"/>
        <v>Tab5_Cell_B53</v>
      </c>
      <c r="B300" s="374">
        <v>5</v>
      </c>
      <c r="C300" s="374"/>
      <c r="D300" s="374" t="s">
        <v>1671</v>
      </c>
      <c r="E300" s="566" t="s">
        <v>3409</v>
      </c>
      <c r="F300" s="568" t="s">
        <v>3410</v>
      </c>
      <c r="G300" s="568" t="s">
        <v>3411</v>
      </c>
      <c r="H300" s="568" t="s">
        <v>227</v>
      </c>
      <c r="I300" s="560" t="s">
        <v>3412</v>
      </c>
      <c r="J300" s="560" t="s">
        <v>3413</v>
      </c>
      <c r="K300" s="560" t="s">
        <v>3414</v>
      </c>
      <c r="L300" s="560" t="s">
        <v>3415</v>
      </c>
      <c r="M300" s="560" t="s">
        <v>3416</v>
      </c>
      <c r="N300" s="560" t="s">
        <v>3417</v>
      </c>
      <c r="O300" s="568" t="s">
        <v>3418</v>
      </c>
      <c r="P300" s="566" t="s">
        <v>3419</v>
      </c>
      <c r="Q300" s="565" t="s">
        <v>7832</v>
      </c>
      <c r="R300" s="561" t="s">
        <v>10012</v>
      </c>
      <c r="S300" s="561" t="s">
        <v>3420</v>
      </c>
      <c r="T300" s="371" t="str">
        <f t="shared" si="8"/>
        <v>Tab5_Cell_B53</v>
      </c>
    </row>
    <row r="301" spans="1:20" s="371" customFormat="1" x14ac:dyDescent="0.2">
      <c r="A301" s="371" t="str">
        <f t="shared" si="9"/>
        <v>Tab5_Cell_B60</v>
      </c>
      <c r="B301" s="374">
        <v>5</v>
      </c>
      <c r="C301" s="374"/>
      <c r="D301" s="374" t="s">
        <v>3421</v>
      </c>
      <c r="E301" s="566" t="s">
        <v>742</v>
      </c>
      <c r="F301" s="568" t="s">
        <v>743</v>
      </c>
      <c r="G301" s="568" t="s">
        <v>744</v>
      </c>
      <c r="H301" s="568" t="s">
        <v>139</v>
      </c>
      <c r="I301" s="560" t="s">
        <v>745</v>
      </c>
      <c r="J301" s="560" t="s">
        <v>746</v>
      </c>
      <c r="K301" s="560" t="s">
        <v>3422</v>
      </c>
      <c r="L301" s="560" t="s">
        <v>748</v>
      </c>
      <c r="M301" s="560" t="s">
        <v>749</v>
      </c>
      <c r="N301" s="560" t="s">
        <v>3370</v>
      </c>
      <c r="O301" s="568" t="s">
        <v>751</v>
      </c>
      <c r="P301" s="566" t="s">
        <v>3423</v>
      </c>
      <c r="Q301" s="560" t="s">
        <v>10235</v>
      </c>
      <c r="R301" s="561" t="s">
        <v>9383</v>
      </c>
      <c r="S301" s="561" t="s">
        <v>753</v>
      </c>
      <c r="T301" s="371" t="str">
        <f t="shared" si="8"/>
        <v>Tab5_Cell_B60</v>
      </c>
    </row>
    <row r="302" spans="1:20" s="371" customFormat="1" x14ac:dyDescent="0.2">
      <c r="A302" s="371" t="str">
        <f t="shared" si="9"/>
        <v>Tab5_Cell_B66</v>
      </c>
      <c r="B302" s="374">
        <v>5</v>
      </c>
      <c r="C302" s="374"/>
      <c r="D302" s="374" t="s">
        <v>3424</v>
      </c>
      <c r="E302" s="566" t="s">
        <v>3425</v>
      </c>
      <c r="F302" s="568" t="s">
        <v>3426</v>
      </c>
      <c r="G302" s="568" t="s">
        <v>3427</v>
      </c>
      <c r="H302" s="568" t="s">
        <v>226</v>
      </c>
      <c r="I302" s="560" t="s">
        <v>3428</v>
      </c>
      <c r="J302" s="560" t="s">
        <v>3429</v>
      </c>
      <c r="K302" s="560" t="s">
        <v>3430</v>
      </c>
      <c r="L302" s="560" t="s">
        <v>3431</v>
      </c>
      <c r="M302" s="560" t="s">
        <v>3432</v>
      </c>
      <c r="N302" s="560" t="s">
        <v>3433</v>
      </c>
      <c r="O302" s="568" t="s">
        <v>3434</v>
      </c>
      <c r="P302" s="566" t="s">
        <v>3435</v>
      </c>
      <c r="Q302" s="565" t="s">
        <v>7833</v>
      </c>
      <c r="R302" s="561" t="s">
        <v>10013</v>
      </c>
      <c r="S302" s="561" t="s">
        <v>3436</v>
      </c>
      <c r="T302" s="371" t="str">
        <f t="shared" si="8"/>
        <v>Tab5_Cell_B66</v>
      </c>
    </row>
    <row r="303" spans="1:20" s="371" customFormat="1" x14ac:dyDescent="0.2">
      <c r="A303" s="371" t="str">
        <f t="shared" si="9"/>
        <v>Tab5_Cell_B68</v>
      </c>
      <c r="B303" s="374">
        <v>5</v>
      </c>
      <c r="C303" s="374"/>
      <c r="D303" s="374" t="s">
        <v>2858</v>
      </c>
      <c r="E303" s="566" t="s">
        <v>3437</v>
      </c>
      <c r="F303" s="568" t="s">
        <v>3438</v>
      </c>
      <c r="G303" s="568" t="s">
        <v>3439</v>
      </c>
      <c r="H303" s="568" t="s">
        <v>3440</v>
      </c>
      <c r="I303" s="560" t="s">
        <v>3441</v>
      </c>
      <c r="J303" s="560" t="s">
        <v>3442</v>
      </c>
      <c r="K303" s="560" t="s">
        <v>3443</v>
      </c>
      <c r="L303" s="560" t="s">
        <v>3444</v>
      </c>
      <c r="M303" s="560" t="s">
        <v>3445</v>
      </c>
      <c r="N303" s="560" t="s">
        <v>3446</v>
      </c>
      <c r="O303" s="568" t="s">
        <v>3447</v>
      </c>
      <c r="P303" s="566" t="s">
        <v>3448</v>
      </c>
      <c r="Q303" s="565" t="s">
        <v>7834</v>
      </c>
      <c r="R303" s="561" t="s">
        <v>10014</v>
      </c>
      <c r="S303" s="561" t="s">
        <v>3449</v>
      </c>
      <c r="T303" s="371" t="str">
        <f t="shared" si="8"/>
        <v>Tab5_Cell_B68</v>
      </c>
    </row>
    <row r="304" spans="1:20" s="371" customFormat="1" ht="51" x14ac:dyDescent="0.2">
      <c r="A304" s="371" t="str">
        <f t="shared" si="9"/>
        <v>Tab5_Cell_B73</v>
      </c>
      <c r="B304" s="374">
        <v>5</v>
      </c>
      <c r="C304" s="374"/>
      <c r="D304" s="374" t="s">
        <v>3468</v>
      </c>
      <c r="E304" s="566" t="s">
        <v>1137</v>
      </c>
      <c r="F304" s="568" t="s">
        <v>3469</v>
      </c>
      <c r="G304" s="568" t="s">
        <v>3470</v>
      </c>
      <c r="H304" s="568" t="s">
        <v>146</v>
      </c>
      <c r="I304" s="560" t="s">
        <v>1140</v>
      </c>
      <c r="J304" s="560" t="s">
        <v>3471</v>
      </c>
      <c r="K304" s="560" t="s">
        <v>3472</v>
      </c>
      <c r="L304" s="560" t="s">
        <v>1143</v>
      </c>
      <c r="M304" s="560" t="s">
        <v>1144</v>
      </c>
      <c r="N304" s="560" t="s">
        <v>3452</v>
      </c>
      <c r="O304" s="568" t="s">
        <v>1145</v>
      </c>
      <c r="P304" s="566" t="s">
        <v>1146</v>
      </c>
      <c r="Q304" s="565" t="s">
        <v>7675</v>
      </c>
      <c r="R304" s="561" t="s">
        <v>9862</v>
      </c>
      <c r="S304" s="561" t="s">
        <v>3473</v>
      </c>
      <c r="T304" s="371" t="str">
        <f t="shared" si="8"/>
        <v>Tab5_Cell_B73</v>
      </c>
    </row>
    <row r="305" spans="1:20" s="371" customFormat="1" x14ac:dyDescent="0.2">
      <c r="A305" s="371" t="str">
        <f t="shared" si="9"/>
        <v>Tab5_Cell_B81</v>
      </c>
      <c r="B305" s="374">
        <v>5</v>
      </c>
      <c r="C305" s="374"/>
      <c r="D305" s="374" t="s">
        <v>2872</v>
      </c>
      <c r="E305" s="566" t="s">
        <v>1150</v>
      </c>
      <c r="F305" s="568" t="s">
        <v>3474</v>
      </c>
      <c r="G305" s="568" t="s">
        <v>1152</v>
      </c>
      <c r="H305" s="568" t="s">
        <v>141</v>
      </c>
      <c r="I305" s="560" t="s">
        <v>1153</v>
      </c>
      <c r="J305" s="560" t="s">
        <v>1154</v>
      </c>
      <c r="K305" s="560" t="s">
        <v>1155</v>
      </c>
      <c r="L305" s="560" t="s">
        <v>1156</v>
      </c>
      <c r="M305" s="560" t="s">
        <v>1157</v>
      </c>
      <c r="N305" s="560" t="s">
        <v>3475</v>
      </c>
      <c r="O305" s="568" t="s">
        <v>1158</v>
      </c>
      <c r="P305" s="566" t="s">
        <v>1159</v>
      </c>
      <c r="Q305" s="565" t="s">
        <v>7836</v>
      </c>
      <c r="R305" s="561" t="s">
        <v>10015</v>
      </c>
      <c r="S305" s="561" t="s">
        <v>3476</v>
      </c>
      <c r="T305" s="371" t="str">
        <f t="shared" si="8"/>
        <v>Tab5_Cell_B81</v>
      </c>
    </row>
    <row r="306" spans="1:20" s="371" customFormat="1" ht="38.25" x14ac:dyDescent="0.2">
      <c r="A306" s="371" t="str">
        <f t="shared" si="9"/>
        <v>Tab5_Cell_B88</v>
      </c>
      <c r="B306" s="374">
        <v>5</v>
      </c>
      <c r="C306" s="374"/>
      <c r="D306" s="374" t="s">
        <v>1740</v>
      </c>
      <c r="E306" s="566" t="s">
        <v>1189</v>
      </c>
      <c r="F306" s="568" t="s">
        <v>3477</v>
      </c>
      <c r="G306" s="568" t="s">
        <v>1191</v>
      </c>
      <c r="H306" s="568" t="s">
        <v>144</v>
      </c>
      <c r="I306" s="560" t="s">
        <v>1192</v>
      </c>
      <c r="J306" s="560" t="s">
        <v>1193</v>
      </c>
      <c r="K306" s="560" t="s">
        <v>1194</v>
      </c>
      <c r="L306" s="560" t="s">
        <v>1195</v>
      </c>
      <c r="M306" s="560" t="s">
        <v>1196</v>
      </c>
      <c r="N306" s="560" t="s">
        <v>3478</v>
      </c>
      <c r="O306" s="568" t="s">
        <v>1198</v>
      </c>
      <c r="P306" s="566" t="s">
        <v>1199</v>
      </c>
      <c r="Q306" s="565" t="s">
        <v>7678</v>
      </c>
      <c r="R306" s="561" t="s">
        <v>10016</v>
      </c>
      <c r="S306" s="561" t="s">
        <v>3479</v>
      </c>
      <c r="T306" s="371" t="str">
        <f t="shared" si="8"/>
        <v>Tab5_Cell_B88</v>
      </c>
    </row>
    <row r="307" spans="1:20" s="371" customFormat="1" x14ac:dyDescent="0.2">
      <c r="A307" s="371" t="str">
        <f t="shared" si="9"/>
        <v>Tab5_Cell_B99</v>
      </c>
      <c r="B307" s="374">
        <v>5</v>
      </c>
      <c r="C307" s="374"/>
      <c r="D307" s="374" t="s">
        <v>3480</v>
      </c>
      <c r="E307" s="566" t="s">
        <v>3481</v>
      </c>
      <c r="F307" s="568" t="s">
        <v>3482</v>
      </c>
      <c r="G307" s="568" t="s">
        <v>3483</v>
      </c>
      <c r="H307" s="568" t="s">
        <v>224</v>
      </c>
      <c r="I307" s="560" t="s">
        <v>3484</v>
      </c>
      <c r="J307" s="560" t="s">
        <v>3485</v>
      </c>
      <c r="K307" s="560" t="s">
        <v>3486</v>
      </c>
      <c r="L307" s="560" t="s">
        <v>3487</v>
      </c>
      <c r="M307" s="560" t="s">
        <v>3488</v>
      </c>
      <c r="N307" s="560" t="s">
        <v>3489</v>
      </c>
      <c r="O307" s="568" t="s">
        <v>3490</v>
      </c>
      <c r="P307" s="566" t="s">
        <v>3491</v>
      </c>
      <c r="Q307" s="565" t="s">
        <v>7837</v>
      </c>
      <c r="R307" s="561" t="s">
        <v>10017</v>
      </c>
      <c r="S307" s="561" t="s">
        <v>3492</v>
      </c>
      <c r="T307" s="371" t="str">
        <f t="shared" si="8"/>
        <v>Tab5_Cell_B99</v>
      </c>
    </row>
    <row r="308" spans="1:20" s="371" customFormat="1" x14ac:dyDescent="0.2">
      <c r="A308" s="371" t="str">
        <f t="shared" si="9"/>
        <v>Tab5_Cell_B101</v>
      </c>
      <c r="B308" s="374">
        <v>5</v>
      </c>
      <c r="C308" s="374"/>
      <c r="D308" s="374" t="s">
        <v>1782</v>
      </c>
      <c r="E308" s="566" t="s">
        <v>3493</v>
      </c>
      <c r="F308" s="568" t="s">
        <v>3494</v>
      </c>
      <c r="G308" s="568" t="s">
        <v>3495</v>
      </c>
      <c r="H308" s="568" t="s">
        <v>3496</v>
      </c>
      <c r="I308" s="560" t="s">
        <v>3497</v>
      </c>
      <c r="J308" s="560" t="s">
        <v>3498</v>
      </c>
      <c r="K308" s="560" t="s">
        <v>3499</v>
      </c>
      <c r="L308" s="560" t="s">
        <v>3500</v>
      </c>
      <c r="M308" s="560" t="s">
        <v>3501</v>
      </c>
      <c r="N308" s="560" t="s">
        <v>3502</v>
      </c>
      <c r="O308" s="568" t="s">
        <v>3503</v>
      </c>
      <c r="P308" s="566" t="s">
        <v>3504</v>
      </c>
      <c r="Q308" s="560" t="s">
        <v>10236</v>
      </c>
      <c r="R308" s="561" t="s">
        <v>10018</v>
      </c>
      <c r="S308" s="561" t="s">
        <v>3505</v>
      </c>
      <c r="T308" s="371" t="str">
        <f t="shared" si="8"/>
        <v>Tab5_Cell_B101</v>
      </c>
    </row>
    <row r="309" spans="1:20" s="371" customFormat="1" ht="38.25" x14ac:dyDescent="0.2">
      <c r="A309" s="371" t="str">
        <f t="shared" si="9"/>
        <v>Tab5_Cell_B110</v>
      </c>
      <c r="B309" s="374">
        <v>5</v>
      </c>
      <c r="C309" s="374"/>
      <c r="D309" s="374" t="s">
        <v>3540</v>
      </c>
      <c r="E309" s="566" t="s">
        <v>9811</v>
      </c>
      <c r="F309" s="568" t="s">
        <v>3541</v>
      </c>
      <c r="G309" s="568" t="s">
        <v>1559</v>
      </c>
      <c r="H309" s="568" t="s">
        <v>123</v>
      </c>
      <c r="I309" s="560" t="s">
        <v>1560</v>
      </c>
      <c r="J309" s="560" t="s">
        <v>1561</v>
      </c>
      <c r="K309" s="560" t="s">
        <v>1562</v>
      </c>
      <c r="L309" s="560" t="s">
        <v>1563</v>
      </c>
      <c r="M309" s="560" t="s">
        <v>1564</v>
      </c>
      <c r="N309" s="560" t="s">
        <v>3542</v>
      </c>
      <c r="O309" s="568" t="s">
        <v>1566</v>
      </c>
      <c r="P309" s="566" t="s">
        <v>1567</v>
      </c>
      <c r="Q309" s="565" t="s">
        <v>7702</v>
      </c>
      <c r="R309" s="561" t="s">
        <v>10019</v>
      </c>
      <c r="S309" s="561" t="s">
        <v>3543</v>
      </c>
      <c r="T309" s="371" t="str">
        <f t="shared" si="8"/>
        <v>Tab5_Cell_B110</v>
      </c>
    </row>
    <row r="310" spans="1:20" s="371" customFormat="1" ht="38.25" x14ac:dyDescent="0.2">
      <c r="A310" s="371" t="str">
        <f t="shared" si="9"/>
        <v>Tab5_Cell_B124</v>
      </c>
      <c r="B310" s="374">
        <v>5</v>
      </c>
      <c r="C310" s="374"/>
      <c r="D310" s="374" t="s">
        <v>1835</v>
      </c>
      <c r="E310" s="566" t="s">
        <v>9812</v>
      </c>
      <c r="F310" s="568" t="s">
        <v>3544</v>
      </c>
      <c r="G310" s="568" t="s">
        <v>3545</v>
      </c>
      <c r="H310" s="568" t="s">
        <v>124</v>
      </c>
      <c r="I310" s="560" t="s">
        <v>1635</v>
      </c>
      <c r="J310" s="560" t="s">
        <v>1636</v>
      </c>
      <c r="K310" s="560" t="s">
        <v>1637</v>
      </c>
      <c r="L310" s="560" t="s">
        <v>3546</v>
      </c>
      <c r="M310" s="560" t="s">
        <v>1639</v>
      </c>
      <c r="N310" s="560" t="s">
        <v>3547</v>
      </c>
      <c r="O310" s="568" t="s">
        <v>1641</v>
      </c>
      <c r="P310" s="566" t="s">
        <v>3548</v>
      </c>
      <c r="Q310" s="565" t="s">
        <v>7844</v>
      </c>
      <c r="R310" s="561" t="s">
        <v>10020</v>
      </c>
      <c r="S310" s="561" t="s">
        <v>3549</v>
      </c>
      <c r="T310" s="371" t="str">
        <f t="shared" si="8"/>
        <v>Tab5_Cell_B124</v>
      </c>
    </row>
    <row r="311" spans="1:20" s="371" customFormat="1" ht="38.25" x14ac:dyDescent="0.2">
      <c r="A311" s="371" t="str">
        <f t="shared" si="9"/>
        <v>Tab5_Cell_B138</v>
      </c>
      <c r="B311" s="374">
        <v>5</v>
      </c>
      <c r="C311" s="374"/>
      <c r="D311" s="374" t="s">
        <v>3550</v>
      </c>
      <c r="E311" s="566" t="s">
        <v>1700</v>
      </c>
      <c r="F311" s="568" t="s">
        <v>3551</v>
      </c>
      <c r="G311" s="568" t="s">
        <v>3552</v>
      </c>
      <c r="H311" s="568" t="s">
        <v>125</v>
      </c>
      <c r="I311" s="560" t="s">
        <v>1703</v>
      </c>
      <c r="J311" s="560" t="s">
        <v>1704</v>
      </c>
      <c r="K311" s="560" t="s">
        <v>1705</v>
      </c>
      <c r="L311" s="560" t="s">
        <v>1706</v>
      </c>
      <c r="M311" s="560" t="s">
        <v>1707</v>
      </c>
      <c r="N311" s="560" t="s">
        <v>3553</v>
      </c>
      <c r="O311" s="568" t="s">
        <v>1709</v>
      </c>
      <c r="P311" s="566" t="s">
        <v>1710</v>
      </c>
      <c r="Q311" s="565" t="s">
        <v>7845</v>
      </c>
      <c r="R311" s="561" t="s">
        <v>10021</v>
      </c>
      <c r="S311" s="561" t="s">
        <v>3554</v>
      </c>
      <c r="T311" s="371" t="str">
        <f t="shared" si="8"/>
        <v>Tab5_Cell_B138</v>
      </c>
    </row>
    <row r="312" spans="1:20" s="371" customFormat="1" ht="38.25" x14ac:dyDescent="0.2">
      <c r="A312" s="371" t="str">
        <f t="shared" si="9"/>
        <v>Tab5_Cell_B152</v>
      </c>
      <c r="B312" s="374">
        <v>5</v>
      </c>
      <c r="C312" s="374"/>
      <c r="D312" s="374" t="s">
        <v>1916</v>
      </c>
      <c r="E312" s="566" t="s">
        <v>1768</v>
      </c>
      <c r="F312" s="568" t="s">
        <v>3555</v>
      </c>
      <c r="G312" s="568" t="s">
        <v>1770</v>
      </c>
      <c r="H312" s="568" t="s">
        <v>221</v>
      </c>
      <c r="I312" s="560" t="s">
        <v>1772</v>
      </c>
      <c r="J312" s="560" t="s">
        <v>1773</v>
      </c>
      <c r="K312" s="560" t="s">
        <v>3556</v>
      </c>
      <c r="L312" s="560" t="s">
        <v>1775</v>
      </c>
      <c r="M312" s="560" t="s">
        <v>3557</v>
      </c>
      <c r="N312" s="560" t="s">
        <v>3558</v>
      </c>
      <c r="O312" s="568" t="s">
        <v>1778</v>
      </c>
      <c r="P312" s="566" t="s">
        <v>3559</v>
      </c>
      <c r="Q312" s="565" t="s">
        <v>7717</v>
      </c>
      <c r="R312" s="561" t="s">
        <v>10022</v>
      </c>
      <c r="S312" s="561" t="s">
        <v>1780</v>
      </c>
      <c r="T312" s="371" t="str">
        <f t="shared" si="8"/>
        <v>Tab5_Cell_B152</v>
      </c>
    </row>
    <row r="313" spans="1:20" s="371" customFormat="1" ht="38.25" x14ac:dyDescent="0.2">
      <c r="A313" s="371" t="str">
        <f t="shared" si="9"/>
        <v>Tab5_Cell_B166</v>
      </c>
      <c r="B313" s="374">
        <v>5</v>
      </c>
      <c r="C313" s="374"/>
      <c r="D313" s="374" t="s">
        <v>3560</v>
      </c>
      <c r="E313" s="566" t="s">
        <v>9813</v>
      </c>
      <c r="F313" s="568" t="s">
        <v>3561</v>
      </c>
      <c r="G313" s="568" t="s">
        <v>1838</v>
      </c>
      <c r="H313" s="568" t="s">
        <v>220</v>
      </c>
      <c r="I313" s="560" t="s">
        <v>1840</v>
      </c>
      <c r="J313" s="560" t="s">
        <v>1841</v>
      </c>
      <c r="K313" s="560" t="s">
        <v>3562</v>
      </c>
      <c r="L313" s="560" t="s">
        <v>1843</v>
      </c>
      <c r="M313" s="560" t="s">
        <v>1844</v>
      </c>
      <c r="N313" s="560" t="s">
        <v>3563</v>
      </c>
      <c r="O313" s="568" t="s">
        <v>1846</v>
      </c>
      <c r="P313" s="566" t="s">
        <v>3564</v>
      </c>
      <c r="Q313" s="565" t="s">
        <v>7723</v>
      </c>
      <c r="R313" s="561" t="s">
        <v>10023</v>
      </c>
      <c r="S313" s="561" t="s">
        <v>3565</v>
      </c>
      <c r="T313" s="371" t="str">
        <f t="shared" si="8"/>
        <v>Tab5_Cell_B166</v>
      </c>
    </row>
    <row r="314" spans="1:20" s="371" customFormat="1" ht="38.25" x14ac:dyDescent="0.2">
      <c r="A314" s="371" t="str">
        <f t="shared" si="9"/>
        <v>Tab5_Cell_B183</v>
      </c>
      <c r="B314" s="374">
        <v>5</v>
      </c>
      <c r="C314" s="374"/>
      <c r="D314" s="374" t="s">
        <v>3566</v>
      </c>
      <c r="E314" s="566" t="s">
        <v>1933</v>
      </c>
      <c r="F314" s="568" t="s">
        <v>3567</v>
      </c>
      <c r="G314" s="568" t="s">
        <v>1935</v>
      </c>
      <c r="H314" s="568" t="s">
        <v>219</v>
      </c>
      <c r="I314" s="560" t="s">
        <v>1937</v>
      </c>
      <c r="J314" s="560" t="s">
        <v>1938</v>
      </c>
      <c r="K314" s="560" t="s">
        <v>3568</v>
      </c>
      <c r="L314" s="560" t="s">
        <v>1940</v>
      </c>
      <c r="M314" s="560" t="s">
        <v>1941</v>
      </c>
      <c r="N314" s="560" t="s">
        <v>3569</v>
      </c>
      <c r="O314" s="568" t="s">
        <v>1943</v>
      </c>
      <c r="P314" s="566" t="s">
        <v>3570</v>
      </c>
      <c r="Q314" s="565" t="s">
        <v>7846</v>
      </c>
      <c r="R314" s="561" t="s">
        <v>10024</v>
      </c>
      <c r="S314" s="561" t="s">
        <v>1945</v>
      </c>
      <c r="T314" s="371" t="str">
        <f t="shared" si="8"/>
        <v>Tab5_Cell_B183</v>
      </c>
    </row>
    <row r="315" spans="1:20" s="371" customFormat="1" x14ac:dyDescent="0.2">
      <c r="A315" s="371" t="str">
        <f t="shared" si="9"/>
        <v>Tab5_Cell_B200</v>
      </c>
      <c r="B315" s="374">
        <v>5</v>
      </c>
      <c r="C315" s="374"/>
      <c r="D315" s="374" t="s">
        <v>3571</v>
      </c>
      <c r="E315" s="566" t="s">
        <v>2019</v>
      </c>
      <c r="F315" s="568" t="s">
        <v>2020</v>
      </c>
      <c r="G315" s="568" t="s">
        <v>2021</v>
      </c>
      <c r="H315" s="568" t="s">
        <v>151</v>
      </c>
      <c r="I315" s="560" t="s">
        <v>2022</v>
      </c>
      <c r="J315" s="560" t="s">
        <v>2023</v>
      </c>
      <c r="K315" s="560" t="s">
        <v>2024</v>
      </c>
      <c r="L315" s="560" t="s">
        <v>2025</v>
      </c>
      <c r="M315" s="560" t="s">
        <v>2026</v>
      </c>
      <c r="N315" s="560" t="s">
        <v>2027</v>
      </c>
      <c r="O315" s="568" t="s">
        <v>7293</v>
      </c>
      <c r="P315" s="566" t="s">
        <v>2028</v>
      </c>
      <c r="Q315" s="565" t="s">
        <v>7737</v>
      </c>
      <c r="R315" s="561" t="s">
        <v>10025</v>
      </c>
      <c r="S315" s="561" t="s">
        <v>2029</v>
      </c>
      <c r="T315" s="371" t="str">
        <f t="shared" si="8"/>
        <v>Tab5_Cell_B200</v>
      </c>
    </row>
    <row r="316" spans="1:20" s="371" customFormat="1" x14ac:dyDescent="0.2">
      <c r="A316" s="371" t="str">
        <f t="shared" si="9"/>
        <v>Tab5_Cell_B207</v>
      </c>
      <c r="B316" s="374">
        <v>5</v>
      </c>
      <c r="C316" s="374"/>
      <c r="D316" s="374" t="s">
        <v>2031</v>
      </c>
      <c r="E316" s="566" t="s">
        <v>3572</v>
      </c>
      <c r="F316" s="568" t="s">
        <v>3573</v>
      </c>
      <c r="G316" s="568" t="s">
        <v>3574</v>
      </c>
      <c r="H316" s="568" t="s">
        <v>218</v>
      </c>
      <c r="I316" s="560" t="s">
        <v>3575</v>
      </c>
      <c r="J316" s="560" t="s">
        <v>3576</v>
      </c>
      <c r="K316" s="560" t="s">
        <v>3577</v>
      </c>
      <c r="L316" s="560" t="s">
        <v>3578</v>
      </c>
      <c r="M316" s="560" t="s">
        <v>3579</v>
      </c>
      <c r="N316" s="560" t="s">
        <v>3580</v>
      </c>
      <c r="O316" s="568" t="s">
        <v>3581</v>
      </c>
      <c r="P316" s="566" t="s">
        <v>3582</v>
      </c>
      <c r="Q316" s="565" t="s">
        <v>7847</v>
      </c>
      <c r="R316" s="561" t="s">
        <v>10026</v>
      </c>
      <c r="S316" s="561" t="s">
        <v>3583</v>
      </c>
      <c r="T316" s="371" t="str">
        <f t="shared" si="8"/>
        <v>Tab5_Cell_B207</v>
      </c>
    </row>
    <row r="317" spans="1:20" s="371" customFormat="1" x14ac:dyDescent="0.2">
      <c r="A317" s="371" t="str">
        <f t="shared" si="9"/>
        <v>Tab5_Cell_B209</v>
      </c>
      <c r="B317" s="374">
        <v>5</v>
      </c>
      <c r="C317" s="374"/>
      <c r="D317" s="374" t="s">
        <v>2032</v>
      </c>
      <c r="E317" s="566" t="s">
        <v>3584</v>
      </c>
      <c r="F317" s="568" t="s">
        <v>3585</v>
      </c>
      <c r="G317" s="568" t="s">
        <v>3586</v>
      </c>
      <c r="H317" s="568" t="s">
        <v>3587</v>
      </c>
      <c r="I317" s="560" t="s">
        <v>3588</v>
      </c>
      <c r="J317" s="560" t="s">
        <v>3589</v>
      </c>
      <c r="K317" s="560" t="s">
        <v>3590</v>
      </c>
      <c r="L317" s="560" t="s">
        <v>3591</v>
      </c>
      <c r="M317" s="560" t="s">
        <v>3592</v>
      </c>
      <c r="N317" s="560" t="s">
        <v>3593</v>
      </c>
      <c r="O317" s="568" t="s">
        <v>3594</v>
      </c>
      <c r="P317" s="566" t="s">
        <v>3595</v>
      </c>
      <c r="Q317" s="565" t="s">
        <v>7848</v>
      </c>
      <c r="R317" s="561" t="s">
        <v>10027</v>
      </c>
      <c r="S317" s="561" t="s">
        <v>3596</v>
      </c>
      <c r="T317" s="371" t="str">
        <f t="shared" si="8"/>
        <v>Tab5_Cell_B209</v>
      </c>
    </row>
    <row r="318" spans="1:20" s="371" customFormat="1" x14ac:dyDescent="0.2">
      <c r="A318" s="371" t="str">
        <f t="shared" si="9"/>
        <v>Tab5_Cell_B215</v>
      </c>
      <c r="B318" s="374">
        <v>5</v>
      </c>
      <c r="C318" s="374"/>
      <c r="D318" s="374" t="s">
        <v>2057</v>
      </c>
      <c r="E318" s="566" t="s">
        <v>2738</v>
      </c>
      <c r="F318" s="568" t="s">
        <v>3636</v>
      </c>
      <c r="G318" s="568" t="s">
        <v>3637</v>
      </c>
      <c r="H318" s="568" t="s">
        <v>215</v>
      </c>
      <c r="I318" s="560" t="s">
        <v>2742</v>
      </c>
      <c r="J318" s="560" t="s">
        <v>2743</v>
      </c>
      <c r="K318" s="560" t="s">
        <v>3638</v>
      </c>
      <c r="L318" s="560" t="s">
        <v>2745</v>
      </c>
      <c r="M318" s="560" t="s">
        <v>2746</v>
      </c>
      <c r="N318" s="560" t="s">
        <v>7494</v>
      </c>
      <c r="O318" s="568" t="s">
        <v>2748</v>
      </c>
      <c r="P318" s="566" t="s">
        <v>3639</v>
      </c>
      <c r="Q318" s="565" t="s">
        <v>7852</v>
      </c>
      <c r="R318" s="561" t="s">
        <v>10028</v>
      </c>
      <c r="S318" s="561" t="s">
        <v>3640</v>
      </c>
      <c r="T318" s="371" t="str">
        <f t="shared" si="8"/>
        <v>Tab5_Cell_B215</v>
      </c>
    </row>
    <row r="319" spans="1:20" s="371" customFormat="1" ht="25.5" x14ac:dyDescent="0.2">
      <c r="A319" s="371" t="str">
        <f t="shared" si="9"/>
        <v>Tab5_Cell_B236</v>
      </c>
      <c r="B319" s="374">
        <v>5</v>
      </c>
      <c r="C319" s="374"/>
      <c r="D319" s="374" t="s">
        <v>3641</v>
      </c>
      <c r="E319" s="566" t="s">
        <v>2817</v>
      </c>
      <c r="F319" s="568" t="s">
        <v>3642</v>
      </c>
      <c r="G319" s="568" t="s">
        <v>3643</v>
      </c>
      <c r="H319" s="568" t="s">
        <v>52</v>
      </c>
      <c r="I319" s="560" t="s">
        <v>2820</v>
      </c>
      <c r="J319" s="560" t="s">
        <v>2821</v>
      </c>
      <c r="K319" s="560" t="s">
        <v>2822</v>
      </c>
      <c r="L319" s="560" t="s">
        <v>2823</v>
      </c>
      <c r="M319" s="560" t="s">
        <v>2824</v>
      </c>
      <c r="N319" s="560" t="s">
        <v>7495</v>
      </c>
      <c r="O319" s="568" t="s">
        <v>2826</v>
      </c>
      <c r="P319" s="566" t="s">
        <v>2827</v>
      </c>
      <c r="Q319" s="565" t="s">
        <v>7853</v>
      </c>
      <c r="R319" s="561" t="s">
        <v>10029</v>
      </c>
      <c r="S319" s="561" t="s">
        <v>3644</v>
      </c>
      <c r="T319" s="371" t="str">
        <f t="shared" si="8"/>
        <v>Tab5_Cell_B236</v>
      </c>
    </row>
    <row r="320" spans="1:20" s="371" customFormat="1" ht="38.25" x14ac:dyDescent="0.2">
      <c r="A320" s="371" t="str">
        <f t="shared" si="9"/>
        <v>Tab5_Cell_B247</v>
      </c>
      <c r="B320" s="374">
        <v>5</v>
      </c>
      <c r="C320" s="374"/>
      <c r="D320" s="374" t="s">
        <v>3645</v>
      </c>
      <c r="E320" s="566" t="s">
        <v>2859</v>
      </c>
      <c r="F320" s="568" t="s">
        <v>3646</v>
      </c>
      <c r="G320" s="568" t="s">
        <v>2861</v>
      </c>
      <c r="H320" s="568" t="s">
        <v>241</v>
      </c>
      <c r="I320" s="560" t="s">
        <v>2863</v>
      </c>
      <c r="J320" s="560" t="s">
        <v>2864</v>
      </c>
      <c r="K320" s="560" t="s">
        <v>3647</v>
      </c>
      <c r="L320" s="560" t="s">
        <v>2866</v>
      </c>
      <c r="M320" s="560" t="s">
        <v>2867</v>
      </c>
      <c r="N320" s="560" t="s">
        <v>2868</v>
      </c>
      <c r="O320" s="568" t="s">
        <v>6553</v>
      </c>
      <c r="P320" s="566" t="s">
        <v>2869</v>
      </c>
      <c r="Q320" s="565" t="s">
        <v>7854</v>
      </c>
      <c r="R320" s="561" t="s">
        <v>10030</v>
      </c>
      <c r="S320" s="561" t="s">
        <v>2870</v>
      </c>
      <c r="T320" s="371" t="str">
        <f t="shared" si="8"/>
        <v>Tab5_Cell_B247</v>
      </c>
    </row>
    <row r="321" spans="1:20" s="371" customFormat="1" ht="25.5" x14ac:dyDescent="0.2">
      <c r="A321" s="371" t="str">
        <f t="shared" si="9"/>
        <v>Tab5_Cell_B260</v>
      </c>
      <c r="B321" s="374">
        <v>5</v>
      </c>
      <c r="C321" s="374"/>
      <c r="D321" s="374" t="s">
        <v>3648</v>
      </c>
      <c r="E321" s="566" t="s">
        <v>2873</v>
      </c>
      <c r="F321" s="568" t="s">
        <v>3649</v>
      </c>
      <c r="G321" s="568" t="s">
        <v>6547</v>
      </c>
      <c r="H321" s="568" t="s">
        <v>4</v>
      </c>
      <c r="I321" s="560" t="s">
        <v>2876</v>
      </c>
      <c r="J321" s="560" t="s">
        <v>2877</v>
      </c>
      <c r="K321" s="560" t="s">
        <v>2878</v>
      </c>
      <c r="L321" s="560" t="s">
        <v>2879</v>
      </c>
      <c r="M321" s="560" t="s">
        <v>2880</v>
      </c>
      <c r="N321" s="560" t="s">
        <v>7496</v>
      </c>
      <c r="O321" s="568" t="s">
        <v>6548</v>
      </c>
      <c r="P321" s="566" t="s">
        <v>2882</v>
      </c>
      <c r="Q321" s="565" t="s">
        <v>7790</v>
      </c>
      <c r="R321" s="561" t="s">
        <v>10031</v>
      </c>
      <c r="S321" s="561" t="s">
        <v>3650</v>
      </c>
      <c r="T321" s="371" t="str">
        <f t="shared" si="8"/>
        <v>Tab5_Cell_B260</v>
      </c>
    </row>
    <row r="322" spans="1:20" s="371" customFormat="1" ht="25.5" x14ac:dyDescent="0.2">
      <c r="A322" s="371" t="str">
        <f t="shared" si="9"/>
        <v>Tab5_Cell_C9</v>
      </c>
      <c r="B322" s="374">
        <v>5</v>
      </c>
      <c r="C322" s="374"/>
      <c r="D322" s="374" t="s">
        <v>755</v>
      </c>
      <c r="E322" s="566" t="s">
        <v>3343</v>
      </c>
      <c r="F322" s="568" t="s">
        <v>3344</v>
      </c>
      <c r="G322" s="568" t="s">
        <v>3345</v>
      </c>
      <c r="H322" s="568" t="s">
        <v>235</v>
      </c>
      <c r="I322" s="560" t="s">
        <v>3346</v>
      </c>
      <c r="J322" s="560" t="s">
        <v>3347</v>
      </c>
      <c r="K322" s="560" t="s">
        <v>3348</v>
      </c>
      <c r="L322" s="560" t="s">
        <v>3349</v>
      </c>
      <c r="M322" s="560" t="s">
        <v>3350</v>
      </c>
      <c r="N322" s="560" t="s">
        <v>3351</v>
      </c>
      <c r="O322" s="568" t="s">
        <v>3352</v>
      </c>
      <c r="P322" s="566" t="s">
        <v>3353</v>
      </c>
      <c r="Q322" s="565" t="s">
        <v>7826</v>
      </c>
      <c r="R322" s="561" t="s">
        <v>10032</v>
      </c>
      <c r="S322" s="561" t="s">
        <v>3354</v>
      </c>
      <c r="T322" s="371" t="str">
        <f t="shared" si="8"/>
        <v>Tab5_Cell_C9</v>
      </c>
    </row>
    <row r="323" spans="1:20" s="371" customFormat="1" ht="25.5" x14ac:dyDescent="0.2">
      <c r="A323" s="371" t="str">
        <f t="shared" si="9"/>
        <v>Tab5_Cell_C10</v>
      </c>
      <c r="B323" s="374">
        <v>5</v>
      </c>
      <c r="C323" s="374"/>
      <c r="D323" s="374" t="s">
        <v>769</v>
      </c>
      <c r="E323" s="566" t="s">
        <v>700</v>
      </c>
      <c r="F323" s="568" t="s">
        <v>701</v>
      </c>
      <c r="G323" s="568" t="s">
        <v>702</v>
      </c>
      <c r="H323" s="568" t="s">
        <v>234</v>
      </c>
      <c r="I323" s="560" t="s">
        <v>704</v>
      </c>
      <c r="J323" s="560" t="s">
        <v>705</v>
      </c>
      <c r="K323" s="560" t="s">
        <v>3355</v>
      </c>
      <c r="L323" s="560" t="s">
        <v>707</v>
      </c>
      <c r="M323" s="560" t="s">
        <v>708</v>
      </c>
      <c r="N323" s="560" t="s">
        <v>3356</v>
      </c>
      <c r="O323" s="568" t="s">
        <v>3357</v>
      </c>
      <c r="P323" s="566" t="s">
        <v>711</v>
      </c>
      <c r="Q323" s="565" t="s">
        <v>7827</v>
      </c>
      <c r="R323" s="561" t="s">
        <v>10033</v>
      </c>
      <c r="S323" s="561" t="s">
        <v>712</v>
      </c>
      <c r="T323" s="371" t="str">
        <f t="shared" si="8"/>
        <v>Tab5_Cell_C10</v>
      </c>
    </row>
    <row r="324" spans="1:20" s="371" customFormat="1" ht="25.5" x14ac:dyDescent="0.2">
      <c r="A324" s="371" t="str">
        <f t="shared" si="9"/>
        <v>Tab5_Cell_C11</v>
      </c>
      <c r="B324" s="374">
        <v>5</v>
      </c>
      <c r="C324" s="374"/>
      <c r="D324" s="374" t="s">
        <v>783</v>
      </c>
      <c r="E324" s="566" t="s">
        <v>714</v>
      </c>
      <c r="F324" s="568" t="s">
        <v>3358</v>
      </c>
      <c r="G324" s="568" t="s">
        <v>716</v>
      </c>
      <c r="H324" s="568" t="s">
        <v>233</v>
      </c>
      <c r="I324" s="560" t="s">
        <v>718</v>
      </c>
      <c r="J324" s="560" t="s">
        <v>3359</v>
      </c>
      <c r="K324" s="560" t="s">
        <v>3360</v>
      </c>
      <c r="L324" s="560" t="s">
        <v>721</v>
      </c>
      <c r="M324" s="560" t="s">
        <v>722</v>
      </c>
      <c r="N324" s="560" t="s">
        <v>3361</v>
      </c>
      <c r="O324" s="568" t="s">
        <v>3362</v>
      </c>
      <c r="P324" s="566" t="s">
        <v>725</v>
      </c>
      <c r="Q324" s="565" t="s">
        <v>7828</v>
      </c>
      <c r="R324" s="561" t="s">
        <v>9450</v>
      </c>
      <c r="S324" s="561" t="s">
        <v>726</v>
      </c>
      <c r="T324" s="371" t="str">
        <f t="shared" si="8"/>
        <v>Tab5_Cell_C11</v>
      </c>
    </row>
    <row r="325" spans="1:20" s="371" customFormat="1" ht="25.5" x14ac:dyDescent="0.2">
      <c r="A325" s="371" t="str">
        <f t="shared" si="9"/>
        <v>Tab5_Cell_C12</v>
      </c>
      <c r="B325" s="374">
        <v>5</v>
      </c>
      <c r="C325" s="374"/>
      <c r="D325" s="374" t="s">
        <v>797</v>
      </c>
      <c r="E325" s="566" t="s">
        <v>3363</v>
      </c>
      <c r="F325" s="568" t="s">
        <v>3364</v>
      </c>
      <c r="G325" s="568" t="s">
        <v>730</v>
      </c>
      <c r="H325" s="568" t="s">
        <v>232</v>
      </c>
      <c r="I325" s="560" t="s">
        <v>732</v>
      </c>
      <c r="J325" s="560" t="s">
        <v>3365</v>
      </c>
      <c r="K325" s="560" t="s">
        <v>734</v>
      </c>
      <c r="L325" s="560" t="s">
        <v>735</v>
      </c>
      <c r="M325" s="560" t="s">
        <v>736</v>
      </c>
      <c r="N325" s="560" t="s">
        <v>3366</v>
      </c>
      <c r="O325" s="568" t="s">
        <v>3367</v>
      </c>
      <c r="P325" s="566" t="s">
        <v>739</v>
      </c>
      <c r="Q325" s="565" t="s">
        <v>7645</v>
      </c>
      <c r="R325" s="561" t="s">
        <v>9451</v>
      </c>
      <c r="S325" s="561" t="s">
        <v>3368</v>
      </c>
      <c r="T325" s="371" t="str">
        <f t="shared" si="8"/>
        <v>Tab5_Cell_C12</v>
      </c>
    </row>
    <row r="326" spans="1:20" s="371" customFormat="1" x14ac:dyDescent="0.2">
      <c r="A326" s="371" t="str">
        <f t="shared" si="9"/>
        <v>Tab5_Cell_C13</v>
      </c>
      <c r="B326" s="374">
        <v>5</v>
      </c>
      <c r="C326" s="374"/>
      <c r="D326" s="374" t="s">
        <v>811</v>
      </c>
      <c r="E326" s="566" t="s">
        <v>742</v>
      </c>
      <c r="F326" s="568" t="s">
        <v>743</v>
      </c>
      <c r="G326" s="568" t="s">
        <v>744</v>
      </c>
      <c r="H326" s="568" t="s">
        <v>231</v>
      </c>
      <c r="I326" s="560" t="s">
        <v>745</v>
      </c>
      <c r="J326" s="560" t="s">
        <v>746</v>
      </c>
      <c r="K326" s="560" t="s">
        <v>3369</v>
      </c>
      <c r="L326" s="560" t="s">
        <v>748</v>
      </c>
      <c r="M326" s="560" t="s">
        <v>749</v>
      </c>
      <c r="N326" s="560" t="s">
        <v>3370</v>
      </c>
      <c r="O326" s="568" t="s">
        <v>3371</v>
      </c>
      <c r="P326" s="566" t="s">
        <v>752</v>
      </c>
      <c r="Q326" s="560" t="s">
        <v>10205</v>
      </c>
      <c r="R326" s="561" t="s">
        <v>9452</v>
      </c>
      <c r="S326" s="561" t="s">
        <v>753</v>
      </c>
      <c r="T326" s="371" t="str">
        <f t="shared" si="8"/>
        <v>Tab5_Cell_C13</v>
      </c>
    </row>
    <row r="327" spans="1:20" s="371" customFormat="1" ht="51" x14ac:dyDescent="0.2">
      <c r="A327" s="371" t="str">
        <f t="shared" si="9"/>
        <v>Tab5_Cell_C69</v>
      </c>
      <c r="B327" s="374">
        <v>5</v>
      </c>
      <c r="C327" s="374"/>
      <c r="D327" s="374" t="s">
        <v>2273</v>
      </c>
      <c r="E327" s="566" t="s">
        <v>1098</v>
      </c>
      <c r="F327" s="568" t="s">
        <v>1099</v>
      </c>
      <c r="G327" s="568" t="s">
        <v>3450</v>
      </c>
      <c r="H327" s="568" t="s">
        <v>147</v>
      </c>
      <c r="I327" s="560" t="s">
        <v>1101</v>
      </c>
      <c r="J327" s="560" t="s">
        <v>3451</v>
      </c>
      <c r="K327" s="560" t="s">
        <v>1103</v>
      </c>
      <c r="L327" s="560" t="s">
        <v>1104</v>
      </c>
      <c r="M327" s="560" t="s">
        <v>1105</v>
      </c>
      <c r="N327" s="560" t="s">
        <v>3452</v>
      </c>
      <c r="O327" s="568" t="s">
        <v>1107</v>
      </c>
      <c r="P327" s="566" t="s">
        <v>1108</v>
      </c>
      <c r="Q327" s="565" t="s">
        <v>7672</v>
      </c>
      <c r="R327" s="561" t="s">
        <v>9870</v>
      </c>
      <c r="S327" s="561" t="s">
        <v>3453</v>
      </c>
      <c r="T327" s="371" t="str">
        <f t="shared" si="8"/>
        <v>Tab5_Cell_C69</v>
      </c>
    </row>
    <row r="328" spans="1:20" s="371" customFormat="1" x14ac:dyDescent="0.2">
      <c r="A328" s="371" t="str">
        <f t="shared" si="9"/>
        <v>Tab5_Cell_C70</v>
      </c>
      <c r="B328" s="374">
        <v>5</v>
      </c>
      <c r="C328" s="374"/>
      <c r="D328" s="374" t="s">
        <v>2274</v>
      </c>
      <c r="E328" s="566" t="s">
        <v>3454</v>
      </c>
      <c r="F328" s="568" t="s">
        <v>3455</v>
      </c>
      <c r="G328" s="568" t="s">
        <v>3456</v>
      </c>
      <c r="H328" s="568" t="s">
        <v>225</v>
      </c>
      <c r="I328" s="560" t="s">
        <v>1115</v>
      </c>
      <c r="J328" s="560" t="s">
        <v>3457</v>
      </c>
      <c r="K328" s="560" t="s">
        <v>3458</v>
      </c>
      <c r="L328" s="560" t="s">
        <v>3459</v>
      </c>
      <c r="M328" s="560" t="s">
        <v>3460</v>
      </c>
      <c r="N328" s="560" t="s">
        <v>3461</v>
      </c>
      <c r="O328" s="568" t="s">
        <v>3462</v>
      </c>
      <c r="P328" s="566" t="s">
        <v>3463</v>
      </c>
      <c r="Q328" s="565" t="s">
        <v>7835</v>
      </c>
      <c r="R328" s="561" t="s">
        <v>9453</v>
      </c>
      <c r="S328" s="561" t="s">
        <v>3464</v>
      </c>
      <c r="T328" s="371" t="str">
        <f t="shared" si="8"/>
        <v>Tab5_Cell_C70</v>
      </c>
    </row>
    <row r="329" spans="1:20" s="371" customFormat="1" ht="38.25" x14ac:dyDescent="0.2">
      <c r="A329" s="371" t="str">
        <f t="shared" si="9"/>
        <v>Tab5_Cell_C71</v>
      </c>
      <c r="B329" s="374">
        <v>5</v>
      </c>
      <c r="C329" s="374"/>
      <c r="D329" s="374" t="s">
        <v>3465</v>
      </c>
      <c r="E329" s="566" t="s">
        <v>1124</v>
      </c>
      <c r="F329" s="568" t="s">
        <v>1125</v>
      </c>
      <c r="G329" s="568" t="s">
        <v>1126</v>
      </c>
      <c r="H329" s="568" t="s">
        <v>145</v>
      </c>
      <c r="I329" s="560" t="s">
        <v>1127</v>
      </c>
      <c r="J329" s="560" t="s">
        <v>1128</v>
      </c>
      <c r="K329" s="560" t="s">
        <v>1129</v>
      </c>
      <c r="L329" s="560" t="s">
        <v>1130</v>
      </c>
      <c r="M329" s="560" t="s">
        <v>1131</v>
      </c>
      <c r="N329" s="560" t="s">
        <v>3466</v>
      </c>
      <c r="O329" s="568" t="s">
        <v>1133</v>
      </c>
      <c r="P329" s="566" t="s">
        <v>1134</v>
      </c>
      <c r="Q329" s="565" t="s">
        <v>7674</v>
      </c>
      <c r="R329" s="561" t="s">
        <v>9871</v>
      </c>
      <c r="S329" s="561" t="s">
        <v>3467</v>
      </c>
      <c r="T329" s="371" t="str">
        <f t="shared" si="8"/>
        <v>Tab5_Cell_C71</v>
      </c>
    </row>
    <row r="330" spans="1:20" s="371" customFormat="1" ht="25.5" x14ac:dyDescent="0.2">
      <c r="A330" s="371" t="str">
        <f t="shared" si="9"/>
        <v>Tab5_Cell_C102</v>
      </c>
      <c r="B330" s="374">
        <v>5</v>
      </c>
      <c r="C330" s="374"/>
      <c r="D330" s="374" t="s">
        <v>3506</v>
      </c>
      <c r="E330" s="566" t="s">
        <v>9814</v>
      </c>
      <c r="F330" s="568" t="s">
        <v>1379</v>
      </c>
      <c r="G330" s="568" t="s">
        <v>1380</v>
      </c>
      <c r="H330" s="568" t="s">
        <v>108</v>
      </c>
      <c r="I330" s="560" t="s">
        <v>1381</v>
      </c>
      <c r="J330" s="560" t="s">
        <v>1382</v>
      </c>
      <c r="K330" s="560" t="s">
        <v>1383</v>
      </c>
      <c r="L330" s="560" t="s">
        <v>1384</v>
      </c>
      <c r="M330" s="560" t="s">
        <v>1385</v>
      </c>
      <c r="N330" s="560" t="s">
        <v>3507</v>
      </c>
      <c r="O330" s="568" t="s">
        <v>1387</v>
      </c>
      <c r="P330" s="566" t="s">
        <v>1388</v>
      </c>
      <c r="Q330" s="565" t="s">
        <v>7838</v>
      </c>
      <c r="R330" s="561" t="s">
        <v>10034</v>
      </c>
      <c r="S330" s="561" t="s">
        <v>1389</v>
      </c>
      <c r="T330" s="371" t="str">
        <f t="shared" si="8"/>
        <v>Tab5_Cell_C102</v>
      </c>
    </row>
    <row r="331" spans="1:20" s="371" customFormat="1" ht="38.25" x14ac:dyDescent="0.2">
      <c r="A331" s="371" t="str">
        <f t="shared" si="9"/>
        <v>Tab5_Cell_C103</v>
      </c>
      <c r="B331" s="374">
        <v>5</v>
      </c>
      <c r="C331" s="374"/>
      <c r="D331" s="374" t="s">
        <v>3259</v>
      </c>
      <c r="E331" s="566" t="s">
        <v>9815</v>
      </c>
      <c r="F331" s="568" t="s">
        <v>1391</v>
      </c>
      <c r="G331" s="568" t="s">
        <v>1392</v>
      </c>
      <c r="H331" s="568" t="s">
        <v>109</v>
      </c>
      <c r="I331" s="560" t="s">
        <v>1393</v>
      </c>
      <c r="J331" s="560" t="s">
        <v>1394</v>
      </c>
      <c r="K331" s="560" t="s">
        <v>1395</v>
      </c>
      <c r="L331" s="560" t="s">
        <v>3508</v>
      </c>
      <c r="M331" s="560" t="s">
        <v>1397</v>
      </c>
      <c r="N331" s="560" t="s">
        <v>3509</v>
      </c>
      <c r="O331" s="568" t="s">
        <v>1399</v>
      </c>
      <c r="P331" s="566" t="s">
        <v>1400</v>
      </c>
      <c r="Q331" s="565" t="s">
        <v>7839</v>
      </c>
      <c r="R331" s="561" t="s">
        <v>10035</v>
      </c>
      <c r="S331" s="561" t="s">
        <v>3510</v>
      </c>
      <c r="T331" s="371" t="str">
        <f t="shared" si="8"/>
        <v>Tab5_Cell_C103</v>
      </c>
    </row>
    <row r="332" spans="1:20" s="371" customFormat="1" ht="38.25" x14ac:dyDescent="0.2">
      <c r="A332" s="371" t="str">
        <f t="shared" si="9"/>
        <v>Tab5_Cell_C104</v>
      </c>
      <c r="B332" s="374">
        <v>5</v>
      </c>
      <c r="C332" s="374"/>
      <c r="D332" s="374" t="s">
        <v>3272</v>
      </c>
      <c r="E332" s="566" t="s">
        <v>1402</v>
      </c>
      <c r="F332" s="568" t="s">
        <v>1403</v>
      </c>
      <c r="G332" s="568" t="s">
        <v>1404</v>
      </c>
      <c r="H332" s="568" t="s">
        <v>110</v>
      </c>
      <c r="I332" s="560" t="s">
        <v>1405</v>
      </c>
      <c r="J332" s="560" t="s">
        <v>1406</v>
      </c>
      <c r="K332" s="560" t="s">
        <v>1407</v>
      </c>
      <c r="L332" s="560" t="s">
        <v>1408</v>
      </c>
      <c r="M332" s="560" t="s">
        <v>1409</v>
      </c>
      <c r="N332" s="560" t="s">
        <v>3511</v>
      </c>
      <c r="O332" s="568" t="s">
        <v>1411</v>
      </c>
      <c r="P332" s="566" t="s">
        <v>1412</v>
      </c>
      <c r="Q332" s="565" t="s">
        <v>7840</v>
      </c>
      <c r="R332" s="561" t="s">
        <v>10036</v>
      </c>
      <c r="S332" s="561" t="s">
        <v>3512</v>
      </c>
      <c r="T332" s="371" t="str">
        <f t="shared" si="8"/>
        <v>Tab5_Cell_C104</v>
      </c>
    </row>
    <row r="333" spans="1:20" s="371" customFormat="1" ht="25.5" x14ac:dyDescent="0.2">
      <c r="A333" s="371" t="str">
        <f t="shared" si="9"/>
        <v>Tab5_Cell_C105</v>
      </c>
      <c r="B333" s="374">
        <v>5</v>
      </c>
      <c r="C333" s="374"/>
      <c r="D333" s="374" t="s">
        <v>3274</v>
      </c>
      <c r="E333" s="566" t="s">
        <v>9816</v>
      </c>
      <c r="F333" s="568" t="s">
        <v>3513</v>
      </c>
      <c r="G333" s="568" t="s">
        <v>3514</v>
      </c>
      <c r="H333" s="568" t="s">
        <v>223</v>
      </c>
      <c r="I333" s="560" t="s">
        <v>3515</v>
      </c>
      <c r="J333" s="560" t="s">
        <v>3516</v>
      </c>
      <c r="K333" s="560" t="s">
        <v>3517</v>
      </c>
      <c r="L333" s="560" t="s">
        <v>3518</v>
      </c>
      <c r="M333" s="560" t="s">
        <v>3519</v>
      </c>
      <c r="N333" s="560" t="s">
        <v>3520</v>
      </c>
      <c r="O333" s="568" t="s">
        <v>3521</v>
      </c>
      <c r="P333" s="566" t="s">
        <v>3522</v>
      </c>
      <c r="Q333" s="565" t="s">
        <v>7841</v>
      </c>
      <c r="R333" s="561" t="s">
        <v>10037</v>
      </c>
      <c r="S333" s="561" t="s">
        <v>3523</v>
      </c>
      <c r="T333" s="371" t="str">
        <f t="shared" si="8"/>
        <v>Tab5_Cell_C105</v>
      </c>
    </row>
    <row r="334" spans="1:20" s="371" customFormat="1" ht="38.25" x14ac:dyDescent="0.2">
      <c r="A334" s="371" t="str">
        <f t="shared" si="9"/>
        <v>Tab5_Cell_C106</v>
      </c>
      <c r="B334" s="374">
        <v>5</v>
      </c>
      <c r="C334" s="374"/>
      <c r="D334" s="374" t="s">
        <v>3276</v>
      </c>
      <c r="E334" s="566" t="s">
        <v>9817</v>
      </c>
      <c r="F334" s="568" t="s">
        <v>3524</v>
      </c>
      <c r="G334" s="568" t="s">
        <v>3525</v>
      </c>
      <c r="H334" s="568" t="s">
        <v>222</v>
      </c>
      <c r="I334" s="560" t="s">
        <v>3526</v>
      </c>
      <c r="J334" s="560" t="s">
        <v>3527</v>
      </c>
      <c r="K334" s="560" t="s">
        <v>3528</v>
      </c>
      <c r="L334" s="560" t="s">
        <v>3529</v>
      </c>
      <c r="M334" s="560" t="s">
        <v>3530</v>
      </c>
      <c r="N334" s="560" t="s">
        <v>3531</v>
      </c>
      <c r="O334" s="568" t="s">
        <v>3532</v>
      </c>
      <c r="P334" s="566" t="s">
        <v>3533</v>
      </c>
      <c r="Q334" s="565" t="s">
        <v>7842</v>
      </c>
      <c r="R334" s="561" t="s">
        <v>10038</v>
      </c>
      <c r="S334" s="561" t="s">
        <v>3534</v>
      </c>
      <c r="T334" s="371" t="str">
        <f t="shared" si="8"/>
        <v>Tab5_Cell_C106</v>
      </c>
    </row>
    <row r="335" spans="1:20" s="371" customFormat="1" ht="38.25" x14ac:dyDescent="0.2">
      <c r="A335" s="371" t="str">
        <f t="shared" si="9"/>
        <v>Tab5_Cell_C107</v>
      </c>
      <c r="B335" s="374">
        <v>5</v>
      </c>
      <c r="C335" s="374"/>
      <c r="D335" s="374" t="s">
        <v>3279</v>
      </c>
      <c r="E335" s="566" t="s">
        <v>1439</v>
      </c>
      <c r="F335" s="568" t="s">
        <v>1440</v>
      </c>
      <c r="G335" s="568" t="s">
        <v>1441</v>
      </c>
      <c r="H335" s="568" t="s">
        <v>111</v>
      </c>
      <c r="I335" s="560" t="s">
        <v>1442</v>
      </c>
      <c r="J335" s="560" t="s">
        <v>1443</v>
      </c>
      <c r="K335" s="560" t="s">
        <v>3535</v>
      </c>
      <c r="L335" s="560" t="s">
        <v>1445</v>
      </c>
      <c r="M335" s="560" t="s">
        <v>1446</v>
      </c>
      <c r="N335" s="560" t="s">
        <v>3536</v>
      </c>
      <c r="O335" s="568" t="s">
        <v>1448</v>
      </c>
      <c r="P335" s="566" t="s">
        <v>1449</v>
      </c>
      <c r="Q335" s="565" t="s">
        <v>7843</v>
      </c>
      <c r="R335" s="561" t="s">
        <v>9937</v>
      </c>
      <c r="S335" s="561" t="s">
        <v>1450</v>
      </c>
      <c r="T335" s="371" t="str">
        <f t="shared" si="8"/>
        <v>Tab5_Cell_C107</v>
      </c>
    </row>
    <row r="336" spans="1:20" s="371" customFormat="1" x14ac:dyDescent="0.2">
      <c r="A336" s="371" t="str">
        <f t="shared" si="9"/>
        <v>Tab5_Cell_C108</v>
      </c>
      <c r="B336" s="374">
        <v>5</v>
      </c>
      <c r="C336" s="374"/>
      <c r="D336" s="374" t="s">
        <v>3537</v>
      </c>
      <c r="E336" s="566" t="s">
        <v>1451</v>
      </c>
      <c r="F336" s="568" t="s">
        <v>1452</v>
      </c>
      <c r="G336" s="568" t="s">
        <v>1453</v>
      </c>
      <c r="H336" s="568" t="s">
        <v>152</v>
      </c>
      <c r="I336" s="560" t="s">
        <v>1454</v>
      </c>
      <c r="J336" s="560" t="s">
        <v>1455</v>
      </c>
      <c r="K336" s="560" t="s">
        <v>1456</v>
      </c>
      <c r="L336" s="560" t="s">
        <v>1457</v>
      </c>
      <c r="M336" s="560" t="s">
        <v>3538</v>
      </c>
      <c r="N336" s="560" t="s">
        <v>3539</v>
      </c>
      <c r="O336" s="568" t="s">
        <v>1460</v>
      </c>
      <c r="P336" s="566" t="s">
        <v>1461</v>
      </c>
      <c r="Q336" s="565" t="s">
        <v>7694</v>
      </c>
      <c r="R336" s="561" t="s">
        <v>9403</v>
      </c>
      <c r="S336" s="561" t="s">
        <v>1462</v>
      </c>
      <c r="T336" s="371" t="str">
        <f t="shared" si="8"/>
        <v>Tab5_Cell_C108</v>
      </c>
    </row>
    <row r="337" spans="1:21" s="371" customFormat="1" x14ac:dyDescent="0.2">
      <c r="A337" s="371" t="str">
        <f t="shared" si="9"/>
        <v>Tab5_Cell_C210</v>
      </c>
      <c r="B337" s="374">
        <v>5</v>
      </c>
      <c r="C337" s="374"/>
      <c r="D337" s="374" t="s">
        <v>3597</v>
      </c>
      <c r="E337" s="566" t="s">
        <v>3598</v>
      </c>
      <c r="F337" s="568" t="s">
        <v>2739</v>
      </c>
      <c r="G337" s="568" t="s">
        <v>3599</v>
      </c>
      <c r="H337" s="568" t="s">
        <v>217</v>
      </c>
      <c r="I337" s="560" t="s">
        <v>2742</v>
      </c>
      <c r="J337" s="560" t="s">
        <v>3600</v>
      </c>
      <c r="K337" s="560" t="s">
        <v>3601</v>
      </c>
      <c r="L337" s="560" t="s">
        <v>3602</v>
      </c>
      <c r="M337" s="560" t="s">
        <v>3603</v>
      </c>
      <c r="N337" s="560" t="s">
        <v>7491</v>
      </c>
      <c r="O337" s="568" t="s">
        <v>3604</v>
      </c>
      <c r="P337" s="566" t="s">
        <v>3605</v>
      </c>
      <c r="Q337" s="565" t="s">
        <v>7849</v>
      </c>
      <c r="R337" s="561" t="s">
        <v>10039</v>
      </c>
      <c r="S337" s="561" t="s">
        <v>3606</v>
      </c>
      <c r="T337" s="371" t="str">
        <f t="shared" si="8"/>
        <v>Tab5_Cell_C210</v>
      </c>
    </row>
    <row r="338" spans="1:21" s="371" customFormat="1" ht="25.5" x14ac:dyDescent="0.2">
      <c r="A338" s="371" t="str">
        <f t="shared" si="9"/>
        <v>Tab5_Cell_C211</v>
      </c>
      <c r="B338" s="374">
        <v>5</v>
      </c>
      <c r="C338" s="374"/>
      <c r="D338" s="374" t="s">
        <v>3607</v>
      </c>
      <c r="E338" s="566" t="s">
        <v>3608</v>
      </c>
      <c r="F338" s="568" t="s">
        <v>2818</v>
      </c>
      <c r="G338" s="568" t="s">
        <v>3609</v>
      </c>
      <c r="H338" s="568" t="s">
        <v>216</v>
      </c>
      <c r="I338" s="560" t="s">
        <v>2820</v>
      </c>
      <c r="J338" s="560" t="s">
        <v>3610</v>
      </c>
      <c r="K338" s="560" t="s">
        <v>3611</v>
      </c>
      <c r="L338" s="560" t="s">
        <v>3612</v>
      </c>
      <c r="M338" s="560" t="s">
        <v>3613</v>
      </c>
      <c r="N338" s="560" t="s">
        <v>7492</v>
      </c>
      <c r="O338" s="568" t="s">
        <v>3614</v>
      </c>
      <c r="P338" s="566" t="s">
        <v>3615</v>
      </c>
      <c r="Q338" s="565" t="s">
        <v>7778</v>
      </c>
      <c r="R338" s="561" t="s">
        <v>10040</v>
      </c>
      <c r="S338" s="561" t="s">
        <v>3616</v>
      </c>
      <c r="T338" s="371" t="str">
        <f t="shared" si="8"/>
        <v>Tab5_Cell_C211</v>
      </c>
    </row>
    <row r="339" spans="1:21" s="371" customFormat="1" ht="25.5" x14ac:dyDescent="0.2">
      <c r="A339" s="371" t="str">
        <f t="shared" si="9"/>
        <v>Tab5_Cell_C212</v>
      </c>
      <c r="B339" s="374">
        <v>5</v>
      </c>
      <c r="C339" s="374"/>
      <c r="D339" s="374" t="s">
        <v>3617</v>
      </c>
      <c r="E339" s="566" t="s">
        <v>3618</v>
      </c>
      <c r="F339" s="568" t="s">
        <v>3619</v>
      </c>
      <c r="G339" s="568" t="s">
        <v>3620</v>
      </c>
      <c r="H339" s="568" t="s">
        <v>6659</v>
      </c>
      <c r="I339" s="560" t="s">
        <v>2863</v>
      </c>
      <c r="J339" s="560" t="s">
        <v>3621</v>
      </c>
      <c r="K339" s="560" t="s">
        <v>3622</v>
      </c>
      <c r="L339" s="560" t="s">
        <v>3623</v>
      </c>
      <c r="M339" s="560" t="s">
        <v>2719</v>
      </c>
      <c r="N339" s="560" t="s">
        <v>2868</v>
      </c>
      <c r="O339" s="568" t="s">
        <v>6559</v>
      </c>
      <c r="P339" s="566" t="s">
        <v>3625</v>
      </c>
      <c r="Q339" s="565" t="s">
        <v>7850</v>
      </c>
      <c r="R339" s="561" t="s">
        <v>10041</v>
      </c>
      <c r="S339" s="561" t="s">
        <v>3626</v>
      </c>
      <c r="T339" s="371" t="str">
        <f t="shared" si="8"/>
        <v>Tab5_Cell_C212</v>
      </c>
    </row>
    <row r="340" spans="1:21" s="371" customFormat="1" ht="25.5" x14ac:dyDescent="0.2">
      <c r="A340" s="371" t="str">
        <f t="shared" si="9"/>
        <v>Tab5_Cell_C213</v>
      </c>
      <c r="B340" s="374">
        <v>5</v>
      </c>
      <c r="C340" s="374"/>
      <c r="D340" s="374" t="s">
        <v>3627</v>
      </c>
      <c r="E340" s="566" t="s">
        <v>3628</v>
      </c>
      <c r="F340" s="568" t="s">
        <v>2874</v>
      </c>
      <c r="G340" s="568" t="s">
        <v>3629</v>
      </c>
      <c r="H340" s="568" t="s">
        <v>237</v>
      </c>
      <c r="I340" s="560" t="s">
        <v>2876</v>
      </c>
      <c r="J340" s="560" t="s">
        <v>3630</v>
      </c>
      <c r="K340" s="560" t="s">
        <v>3631</v>
      </c>
      <c r="L340" s="560" t="s">
        <v>3632</v>
      </c>
      <c r="M340" s="560" t="s">
        <v>3633</v>
      </c>
      <c r="N340" s="560" t="s">
        <v>7493</v>
      </c>
      <c r="O340" s="568" t="s">
        <v>3624</v>
      </c>
      <c r="P340" s="566" t="s">
        <v>3634</v>
      </c>
      <c r="Q340" s="565" t="s">
        <v>7851</v>
      </c>
      <c r="R340" s="561" t="s">
        <v>10042</v>
      </c>
      <c r="S340" s="561" t="s">
        <v>3635</v>
      </c>
      <c r="T340" s="371" t="str">
        <f t="shared" si="8"/>
        <v>Tab5_Cell_C213</v>
      </c>
    </row>
    <row r="341" spans="1:21" s="371" customFormat="1" x14ac:dyDescent="0.2">
      <c r="A341" s="371" t="str">
        <f t="shared" si="9"/>
        <v>Tab5_Cell_E19</v>
      </c>
      <c r="B341" s="374">
        <v>5</v>
      </c>
      <c r="C341" s="374" t="s">
        <v>3651</v>
      </c>
      <c r="D341" s="374" t="s">
        <v>3652</v>
      </c>
      <c r="E341" s="566" t="s">
        <v>3653</v>
      </c>
      <c r="F341" s="568" t="s">
        <v>3654</v>
      </c>
      <c r="G341" s="568" t="s">
        <v>3655</v>
      </c>
      <c r="H341" s="568" t="s">
        <v>3656</v>
      </c>
      <c r="I341" s="560" t="s">
        <v>3657</v>
      </c>
      <c r="J341" s="560" t="s">
        <v>3658</v>
      </c>
      <c r="K341" s="560" t="s">
        <v>3659</v>
      </c>
      <c r="L341" s="560" t="s">
        <v>3660</v>
      </c>
      <c r="M341" s="560" t="s">
        <v>3661</v>
      </c>
      <c r="N341" s="560" t="s">
        <v>3662</v>
      </c>
      <c r="O341" s="568" t="s">
        <v>3663</v>
      </c>
      <c r="P341" s="566" t="s">
        <v>3664</v>
      </c>
      <c r="Q341" s="565" t="s">
        <v>7855</v>
      </c>
      <c r="R341" s="561" t="s">
        <v>9454</v>
      </c>
      <c r="S341" s="561" t="s">
        <v>3665</v>
      </c>
      <c r="T341" s="371" t="str">
        <f t="shared" ref="T341:T404" si="10">A341</f>
        <v>Tab5_Cell_E19</v>
      </c>
    </row>
    <row r="342" spans="1:21" s="371" customFormat="1" ht="25.5" x14ac:dyDescent="0.2">
      <c r="A342" s="371" t="str">
        <f t="shared" si="9"/>
        <v>Tab5_Cell_E20</v>
      </c>
      <c r="B342" s="374">
        <v>5</v>
      </c>
      <c r="C342" s="374" t="s">
        <v>3666</v>
      </c>
      <c r="D342" s="374" t="s">
        <v>3667</v>
      </c>
      <c r="E342" s="566" t="s">
        <v>3668</v>
      </c>
      <c r="F342" s="568" t="s">
        <v>3669</v>
      </c>
      <c r="G342" s="568" t="s">
        <v>3670</v>
      </c>
      <c r="H342" s="568" t="s">
        <v>3671</v>
      </c>
      <c r="I342" s="560" t="s">
        <v>3672</v>
      </c>
      <c r="J342" s="560" t="s">
        <v>3673</v>
      </c>
      <c r="K342" s="560" t="s">
        <v>3674</v>
      </c>
      <c r="L342" s="560" t="s">
        <v>3675</v>
      </c>
      <c r="M342" s="560" t="s">
        <v>3676</v>
      </c>
      <c r="N342" s="560" t="s">
        <v>3677</v>
      </c>
      <c r="O342" s="568" t="s">
        <v>3678</v>
      </c>
      <c r="P342" s="566" t="s">
        <v>3679</v>
      </c>
      <c r="Q342" s="565" t="s">
        <v>7856</v>
      </c>
      <c r="R342" s="561" t="s">
        <v>10043</v>
      </c>
      <c r="S342" s="561" t="s">
        <v>3680</v>
      </c>
      <c r="T342" s="371" t="str">
        <f t="shared" si="10"/>
        <v>Tab5_Cell_E20</v>
      </c>
    </row>
    <row r="343" spans="1:21" s="371" customFormat="1" x14ac:dyDescent="0.2">
      <c r="A343" s="371" t="str">
        <f t="shared" si="9"/>
        <v>Tab5_Cell_E21</v>
      </c>
      <c r="B343" s="374">
        <v>5</v>
      </c>
      <c r="C343" s="374" t="s">
        <v>3681</v>
      </c>
      <c r="D343" s="374" t="s">
        <v>3682</v>
      </c>
      <c r="E343" s="566" t="s">
        <v>784</v>
      </c>
      <c r="F343" s="568" t="s">
        <v>785</v>
      </c>
      <c r="G343" s="568" t="s">
        <v>786</v>
      </c>
      <c r="H343" s="568" t="s">
        <v>787</v>
      </c>
      <c r="I343" s="560" t="s">
        <v>3683</v>
      </c>
      <c r="J343" s="560" t="s">
        <v>789</v>
      </c>
      <c r="K343" s="560" t="s">
        <v>790</v>
      </c>
      <c r="L343" s="560" t="s">
        <v>791</v>
      </c>
      <c r="M343" s="560" t="s">
        <v>792</v>
      </c>
      <c r="N343" s="560" t="s">
        <v>793</v>
      </c>
      <c r="O343" s="568" t="s">
        <v>794</v>
      </c>
      <c r="P343" s="566" t="s">
        <v>795</v>
      </c>
      <c r="Q343" s="565" t="s">
        <v>7857</v>
      </c>
      <c r="R343" s="561" t="s">
        <v>10044</v>
      </c>
      <c r="S343" s="561" t="s">
        <v>3684</v>
      </c>
      <c r="T343" s="371" t="str">
        <f t="shared" si="10"/>
        <v>Tab5_Cell_E21</v>
      </c>
    </row>
    <row r="344" spans="1:21" s="371" customFormat="1" ht="25.5" x14ac:dyDescent="0.2">
      <c r="A344" s="371" t="str">
        <f t="shared" si="9"/>
        <v>Tab5_Cell_E22</v>
      </c>
      <c r="B344" s="374">
        <v>5</v>
      </c>
      <c r="C344" s="374" t="s">
        <v>3685</v>
      </c>
      <c r="D344" s="374" t="s">
        <v>3686</v>
      </c>
      <c r="E344" s="566" t="s">
        <v>3687</v>
      </c>
      <c r="F344" s="568" t="s">
        <v>3688</v>
      </c>
      <c r="G344" s="568" t="s">
        <v>3689</v>
      </c>
      <c r="H344" s="568" t="s">
        <v>3690</v>
      </c>
      <c r="I344" s="560" t="s">
        <v>3691</v>
      </c>
      <c r="J344" s="560" t="s">
        <v>3692</v>
      </c>
      <c r="K344" s="560" t="s">
        <v>3693</v>
      </c>
      <c r="L344" s="560" t="s">
        <v>3694</v>
      </c>
      <c r="M344" s="560" t="s">
        <v>3695</v>
      </c>
      <c r="N344" s="560" t="s">
        <v>3696</v>
      </c>
      <c r="O344" s="568" t="s">
        <v>3697</v>
      </c>
      <c r="P344" s="566" t="s">
        <v>3698</v>
      </c>
      <c r="Q344" s="565" t="s">
        <v>7858</v>
      </c>
      <c r="R344" s="561" t="s">
        <v>9455</v>
      </c>
      <c r="S344" s="561" t="s">
        <v>3699</v>
      </c>
      <c r="T344" s="371" t="str">
        <f t="shared" si="10"/>
        <v>Tab5_Cell_E22</v>
      </c>
    </row>
    <row r="345" spans="1:21" s="371" customFormat="1" ht="25.5" x14ac:dyDescent="0.2">
      <c r="A345" s="371" t="str">
        <f t="shared" ref="A345:A409" si="11">"Tab"&amp;B345&amp;"_Cell_"&amp;+D345</f>
        <v>Tab5_Cell_E23</v>
      </c>
      <c r="B345" s="374">
        <v>5</v>
      </c>
      <c r="C345" s="374" t="s">
        <v>3700</v>
      </c>
      <c r="D345" s="374" t="s">
        <v>3701</v>
      </c>
      <c r="E345" s="566" t="s">
        <v>3702</v>
      </c>
      <c r="F345" s="568" t="s">
        <v>3703</v>
      </c>
      <c r="G345" s="568" t="s">
        <v>3704</v>
      </c>
      <c r="H345" s="568" t="s">
        <v>3705</v>
      </c>
      <c r="I345" s="560" t="s">
        <v>3706</v>
      </c>
      <c r="J345" s="560" t="s">
        <v>3707</v>
      </c>
      <c r="K345" s="560" t="s">
        <v>3708</v>
      </c>
      <c r="L345" s="560" t="s">
        <v>3709</v>
      </c>
      <c r="M345" s="560" t="s">
        <v>3710</v>
      </c>
      <c r="N345" s="560" t="s">
        <v>3711</v>
      </c>
      <c r="O345" s="568" t="s">
        <v>3712</v>
      </c>
      <c r="P345" s="566" t="s">
        <v>3713</v>
      </c>
      <c r="Q345" s="565" t="s">
        <v>7859</v>
      </c>
      <c r="R345" s="561" t="s">
        <v>10045</v>
      </c>
      <c r="S345" s="561" t="s">
        <v>3714</v>
      </c>
      <c r="T345" s="371" t="str">
        <f t="shared" si="10"/>
        <v>Tab5_Cell_E23</v>
      </c>
    </row>
    <row r="346" spans="1:21" s="371" customFormat="1" ht="409.5" x14ac:dyDescent="0.2">
      <c r="A346" s="371" t="str">
        <f t="shared" si="11"/>
        <v>Tab5_Cell_E24</v>
      </c>
      <c r="B346" s="374">
        <v>5</v>
      </c>
      <c r="C346" s="374" t="s">
        <v>3715</v>
      </c>
      <c r="D346" s="374" t="s">
        <v>3716</v>
      </c>
      <c r="E346" s="570" t="s">
        <v>10801</v>
      </c>
      <c r="F346" s="563" t="s">
        <v>10182</v>
      </c>
      <c r="G346" s="563" t="s">
        <v>10183</v>
      </c>
      <c r="H346" s="563" t="s">
        <v>10184</v>
      </c>
      <c r="I346" s="563" t="s">
        <v>10185</v>
      </c>
      <c r="J346" s="571" t="s">
        <v>10644</v>
      </c>
      <c r="K346" s="572" t="s">
        <v>10851</v>
      </c>
      <c r="L346" s="563" t="s">
        <v>10186</v>
      </c>
      <c r="M346" s="563" t="s">
        <v>10187</v>
      </c>
      <c r="N346" s="563" t="s">
        <v>10188</v>
      </c>
      <c r="O346" s="563" t="s">
        <v>10189</v>
      </c>
      <c r="P346" s="562" t="s">
        <v>10190</v>
      </c>
      <c r="Q346" s="573" t="s">
        <v>10191</v>
      </c>
      <c r="R346" s="574" t="s">
        <v>10894</v>
      </c>
      <c r="S346" s="575" t="s">
        <v>10694</v>
      </c>
      <c r="T346" s="371" t="str">
        <f t="shared" si="10"/>
        <v>Tab5_Cell_E24</v>
      </c>
      <c r="U346" s="463" t="s">
        <v>10505</v>
      </c>
    </row>
    <row r="347" spans="1:21" s="371" customFormat="1" ht="191.25" x14ac:dyDescent="0.2">
      <c r="A347" s="371" t="str">
        <f t="shared" si="11"/>
        <v>Tab5_Cell_E25</v>
      </c>
      <c r="B347" s="374">
        <v>5</v>
      </c>
      <c r="C347" s="374" t="s">
        <v>3717</v>
      </c>
      <c r="D347" s="374" t="s">
        <v>3718</v>
      </c>
      <c r="E347" s="566" t="s">
        <v>9223</v>
      </c>
      <c r="F347" s="566" t="s">
        <v>9222</v>
      </c>
      <c r="G347" s="566" t="s">
        <v>9221</v>
      </c>
      <c r="H347" s="566" t="s">
        <v>9192</v>
      </c>
      <c r="I347" s="566" t="s">
        <v>9224</v>
      </c>
      <c r="J347" s="566" t="s">
        <v>9225</v>
      </c>
      <c r="K347" s="566" t="s">
        <v>9226</v>
      </c>
      <c r="L347" s="566" t="s">
        <v>9227</v>
      </c>
      <c r="M347" s="566" t="s">
        <v>9229</v>
      </c>
      <c r="N347" s="566" t="s">
        <v>9230</v>
      </c>
      <c r="O347" s="566" t="s">
        <v>3719</v>
      </c>
      <c r="P347" s="566" t="s">
        <v>9231</v>
      </c>
      <c r="Q347" s="566" t="s">
        <v>9232</v>
      </c>
      <c r="R347" s="561" t="s">
        <v>9456</v>
      </c>
      <c r="S347" s="566" t="s">
        <v>8611</v>
      </c>
      <c r="T347" s="371" t="str">
        <f t="shared" si="10"/>
        <v>Tab5_Cell_E25</v>
      </c>
    </row>
    <row r="348" spans="1:21" s="371" customFormat="1" x14ac:dyDescent="0.2">
      <c r="A348" s="371" t="str">
        <f t="shared" si="11"/>
        <v>Tab5_Cell_E26</v>
      </c>
      <c r="B348" s="374">
        <v>5</v>
      </c>
      <c r="C348" s="374" t="s">
        <v>3720</v>
      </c>
      <c r="D348" s="374" t="s">
        <v>3721</v>
      </c>
      <c r="E348" s="566"/>
      <c r="F348" s="566"/>
      <c r="G348" s="566"/>
      <c r="H348" s="566"/>
      <c r="I348" s="566"/>
      <c r="J348" s="566"/>
      <c r="K348" s="566"/>
      <c r="L348" s="566"/>
      <c r="M348" s="566"/>
      <c r="N348" s="566"/>
      <c r="O348" s="566"/>
      <c r="P348" s="566"/>
      <c r="Q348" s="566"/>
      <c r="R348" s="561"/>
      <c r="S348" s="566"/>
      <c r="T348" s="371" t="str">
        <f t="shared" si="10"/>
        <v>Tab5_Cell_E26</v>
      </c>
    </row>
    <row r="349" spans="1:21" s="371" customFormat="1" x14ac:dyDescent="0.2">
      <c r="A349" s="371" t="str">
        <f t="shared" si="11"/>
        <v>Tab5_Cell_E32</v>
      </c>
      <c r="B349" s="374">
        <v>5</v>
      </c>
      <c r="C349" s="374" t="s">
        <v>3722</v>
      </c>
      <c r="D349" s="374" t="s">
        <v>3723</v>
      </c>
      <c r="E349" s="566"/>
      <c r="F349" s="566"/>
      <c r="G349" s="566"/>
      <c r="H349" s="566"/>
      <c r="I349" s="566"/>
      <c r="J349" s="566"/>
      <c r="K349" s="566"/>
      <c r="L349" s="566"/>
      <c r="M349" s="566"/>
      <c r="N349" s="566"/>
      <c r="O349" s="566"/>
      <c r="P349" s="566"/>
      <c r="Q349" s="566"/>
      <c r="R349" s="561"/>
      <c r="S349" s="566"/>
      <c r="T349" s="371" t="str">
        <f t="shared" si="10"/>
        <v>Tab5_Cell_E32</v>
      </c>
    </row>
    <row r="350" spans="1:21" s="371" customFormat="1" x14ac:dyDescent="0.2">
      <c r="A350" s="371" t="str">
        <f t="shared" si="11"/>
        <v>Tab5_Cell_E33</v>
      </c>
      <c r="B350" s="374">
        <v>5</v>
      </c>
      <c r="C350" s="374" t="s">
        <v>3724</v>
      </c>
      <c r="D350" s="374" t="s">
        <v>3725</v>
      </c>
      <c r="E350" s="566"/>
      <c r="F350" s="566"/>
      <c r="G350" s="566"/>
      <c r="H350" s="566"/>
      <c r="I350" s="566"/>
      <c r="J350" s="566"/>
      <c r="K350" s="566"/>
      <c r="L350" s="566"/>
      <c r="M350" s="566"/>
      <c r="N350" s="566"/>
      <c r="O350" s="566"/>
      <c r="P350" s="566"/>
      <c r="Q350" s="566"/>
      <c r="R350" s="561"/>
      <c r="S350" s="566"/>
      <c r="T350" s="371" t="str">
        <f t="shared" si="10"/>
        <v>Tab5_Cell_E33</v>
      </c>
    </row>
    <row r="351" spans="1:21" s="371" customFormat="1" x14ac:dyDescent="0.2">
      <c r="A351" s="371" t="str">
        <f t="shared" si="11"/>
        <v>Tab5_Cell_E34</v>
      </c>
      <c r="B351" s="374">
        <v>5</v>
      </c>
      <c r="C351" s="374" t="s">
        <v>3726</v>
      </c>
      <c r="D351" s="374" t="s">
        <v>3727</v>
      </c>
      <c r="E351" s="566"/>
      <c r="F351" s="566"/>
      <c r="G351" s="566"/>
      <c r="H351" s="566"/>
      <c r="I351" s="566"/>
      <c r="J351" s="566"/>
      <c r="K351" s="566"/>
      <c r="L351" s="566"/>
      <c r="M351" s="566"/>
      <c r="N351" s="566"/>
      <c r="O351" s="566"/>
      <c r="P351" s="566"/>
      <c r="Q351" s="566"/>
      <c r="R351" s="561"/>
      <c r="S351" s="566"/>
      <c r="T351" s="371" t="str">
        <f t="shared" si="10"/>
        <v>Tab5_Cell_E34</v>
      </c>
    </row>
    <row r="352" spans="1:21" s="371" customFormat="1" ht="25.5" x14ac:dyDescent="0.2">
      <c r="A352" s="371" t="str">
        <f t="shared" si="11"/>
        <v>Tab5_Cell_E35</v>
      </c>
      <c r="B352" s="374">
        <v>5</v>
      </c>
      <c r="C352" s="374" t="s">
        <v>3728</v>
      </c>
      <c r="D352" s="374" t="s">
        <v>3729</v>
      </c>
      <c r="E352" s="566" t="s">
        <v>3730</v>
      </c>
      <c r="F352" s="566" t="s">
        <v>3731</v>
      </c>
      <c r="G352" s="566" t="s">
        <v>3732</v>
      </c>
      <c r="H352" s="566" t="s">
        <v>3733</v>
      </c>
      <c r="I352" s="566" t="s">
        <v>3734</v>
      </c>
      <c r="J352" s="566" t="s">
        <v>3735</v>
      </c>
      <c r="K352" s="566" t="s">
        <v>3736</v>
      </c>
      <c r="L352" s="566" t="s">
        <v>3737</v>
      </c>
      <c r="M352" s="566" t="s">
        <v>3738</v>
      </c>
      <c r="N352" s="566" t="s">
        <v>3739</v>
      </c>
      <c r="O352" s="566" t="s">
        <v>3740</v>
      </c>
      <c r="P352" s="566" t="s">
        <v>3741</v>
      </c>
      <c r="Q352" s="566" t="s">
        <v>7860</v>
      </c>
      <c r="R352" s="566" t="s">
        <v>9457</v>
      </c>
      <c r="S352" s="566" t="s">
        <v>3742</v>
      </c>
      <c r="T352" s="371" t="str">
        <f t="shared" si="10"/>
        <v>Tab5_Cell_E35</v>
      </c>
    </row>
    <row r="353" spans="1:20" s="371" customFormat="1" x14ac:dyDescent="0.2">
      <c r="A353" s="371" t="str">
        <f t="shared" si="11"/>
        <v>Tab5_Cell_E36</v>
      </c>
      <c r="B353" s="374">
        <v>5</v>
      </c>
      <c r="C353" s="374" t="s">
        <v>3743</v>
      </c>
      <c r="D353" s="374" t="s">
        <v>3744</v>
      </c>
      <c r="E353" s="566" t="s">
        <v>3745</v>
      </c>
      <c r="F353" s="566" t="s">
        <v>3746</v>
      </c>
      <c r="G353" s="566" t="s">
        <v>3747</v>
      </c>
      <c r="H353" s="566" t="s">
        <v>3748</v>
      </c>
      <c r="I353" s="566" t="s">
        <v>3749</v>
      </c>
      <c r="J353" s="566" t="s">
        <v>3750</v>
      </c>
      <c r="K353" s="566" t="s">
        <v>3751</v>
      </c>
      <c r="L353" s="566" t="s">
        <v>3752</v>
      </c>
      <c r="M353" s="566" t="s">
        <v>3753</v>
      </c>
      <c r="N353" s="566" t="s">
        <v>3754</v>
      </c>
      <c r="O353" s="566" t="s">
        <v>3755</v>
      </c>
      <c r="P353" s="566" t="s">
        <v>3756</v>
      </c>
      <c r="Q353" s="566" t="s">
        <v>7861</v>
      </c>
      <c r="R353" s="566" t="s">
        <v>9458</v>
      </c>
      <c r="S353" s="566" t="s">
        <v>3757</v>
      </c>
      <c r="T353" s="371" t="str">
        <f t="shared" si="10"/>
        <v>Tab5_Cell_E36</v>
      </c>
    </row>
    <row r="354" spans="1:20" s="371" customFormat="1" ht="63.75" x14ac:dyDescent="0.2">
      <c r="A354" s="371" t="str">
        <f t="shared" si="11"/>
        <v>Tab5_Cell_E42</v>
      </c>
      <c r="B354" s="374">
        <v>5</v>
      </c>
      <c r="C354" s="374" t="s">
        <v>3758</v>
      </c>
      <c r="D354" s="374" t="s">
        <v>3759</v>
      </c>
      <c r="E354" s="566" t="s">
        <v>9818</v>
      </c>
      <c r="F354" s="566" t="s">
        <v>8693</v>
      </c>
      <c r="G354" s="566" t="s">
        <v>8762</v>
      </c>
      <c r="H354" s="566" t="s">
        <v>8692</v>
      </c>
      <c r="I354" s="566" t="s">
        <v>8694</v>
      </c>
      <c r="J354" s="566" t="s">
        <v>8695</v>
      </c>
      <c r="K354" s="566" t="s">
        <v>8696</v>
      </c>
      <c r="L354" s="566" t="s">
        <v>8697</v>
      </c>
      <c r="M354" s="566" t="s">
        <v>8698</v>
      </c>
      <c r="N354" s="566" t="s">
        <v>8699</v>
      </c>
      <c r="O354" s="566" t="s">
        <v>8700</v>
      </c>
      <c r="P354" s="566" t="s">
        <v>8701</v>
      </c>
      <c r="Q354" s="566" t="s">
        <v>8702</v>
      </c>
      <c r="R354" s="566" t="s">
        <v>9459</v>
      </c>
      <c r="S354" s="566" t="s">
        <v>8703</v>
      </c>
      <c r="T354" s="371" t="str">
        <f t="shared" si="10"/>
        <v>Tab5_Cell_E42</v>
      </c>
    </row>
    <row r="355" spans="1:20" s="371" customFormat="1" ht="153" x14ac:dyDescent="0.2">
      <c r="A355" s="371" t="str">
        <f t="shared" si="11"/>
        <v>Tab5_Cell_E43</v>
      </c>
      <c r="B355" s="374">
        <v>5</v>
      </c>
      <c r="C355" s="374" t="s">
        <v>3760</v>
      </c>
      <c r="D355" s="374" t="s">
        <v>3761</v>
      </c>
      <c r="E355" s="566" t="s">
        <v>8706</v>
      </c>
      <c r="F355" s="566" t="s">
        <v>8705</v>
      </c>
      <c r="G355" s="566" t="s">
        <v>8704</v>
      </c>
      <c r="H355" s="566" t="s">
        <v>9193</v>
      </c>
      <c r="I355" s="566" t="s">
        <v>8707</v>
      </c>
      <c r="J355" s="566" t="s">
        <v>8708</v>
      </c>
      <c r="K355" s="566" t="s">
        <v>8709</v>
      </c>
      <c r="L355" s="566" t="s">
        <v>8710</v>
      </c>
      <c r="M355" s="566" t="s">
        <v>8711</v>
      </c>
      <c r="N355" s="566" t="s">
        <v>8712</v>
      </c>
      <c r="O355" s="566" t="s">
        <v>8713</v>
      </c>
      <c r="P355" s="566" t="s">
        <v>8714</v>
      </c>
      <c r="Q355" s="566" t="s">
        <v>8715</v>
      </c>
      <c r="R355" s="566" t="s">
        <v>9460</v>
      </c>
      <c r="S355" s="566" t="s">
        <v>8716</v>
      </c>
      <c r="T355" s="371" t="str">
        <f t="shared" si="10"/>
        <v>Tab5_Cell_E43</v>
      </c>
    </row>
    <row r="356" spans="1:20" s="371" customFormat="1" ht="38.25" x14ac:dyDescent="0.2">
      <c r="A356" s="371" t="str">
        <f t="shared" si="11"/>
        <v>Tab5_Cell_E44</v>
      </c>
      <c r="B356" s="374">
        <v>5</v>
      </c>
      <c r="C356" s="374" t="s">
        <v>3762</v>
      </c>
      <c r="D356" s="374" t="s">
        <v>3763</v>
      </c>
      <c r="E356" s="566" t="s">
        <v>8717</v>
      </c>
      <c r="F356" s="566" t="s">
        <v>8718</v>
      </c>
      <c r="G356" s="566" t="s">
        <v>8719</v>
      </c>
      <c r="H356" s="566" t="s">
        <v>9194</v>
      </c>
      <c r="I356" s="566" t="s">
        <v>8720</v>
      </c>
      <c r="J356" s="566" t="s">
        <v>8721</v>
      </c>
      <c r="K356" s="566" t="s">
        <v>8722</v>
      </c>
      <c r="L356" s="566" t="s">
        <v>8723</v>
      </c>
      <c r="M356" s="566" t="s">
        <v>8724</v>
      </c>
      <c r="N356" s="566" t="s">
        <v>8725</v>
      </c>
      <c r="O356" s="566" t="s">
        <v>8726</v>
      </c>
      <c r="P356" s="566" t="s">
        <v>8727</v>
      </c>
      <c r="Q356" s="566" t="s">
        <v>8728</v>
      </c>
      <c r="R356" s="566" t="s">
        <v>10046</v>
      </c>
      <c r="S356" s="566" t="s">
        <v>8729</v>
      </c>
      <c r="T356" s="371" t="str">
        <f t="shared" si="10"/>
        <v>Tab5_Cell_E44</v>
      </c>
    </row>
    <row r="357" spans="1:20" s="371" customFormat="1" x14ac:dyDescent="0.2">
      <c r="A357" s="371" t="str">
        <f t="shared" si="11"/>
        <v>Tab5_Cell_E45</v>
      </c>
      <c r="B357" s="374">
        <v>5</v>
      </c>
      <c r="C357" s="374" t="s">
        <v>3764</v>
      </c>
      <c r="D357" s="374" t="s">
        <v>3765</v>
      </c>
      <c r="E357" s="566" t="s">
        <v>3766</v>
      </c>
      <c r="F357" s="566" t="s">
        <v>3767</v>
      </c>
      <c r="G357" s="566" t="s">
        <v>3768</v>
      </c>
      <c r="H357" s="566" t="s">
        <v>3769</v>
      </c>
      <c r="I357" s="566" t="s">
        <v>3770</v>
      </c>
      <c r="J357" s="566" t="s">
        <v>3771</v>
      </c>
      <c r="K357" s="566" t="s">
        <v>3772</v>
      </c>
      <c r="L357" s="566" t="s">
        <v>3773</v>
      </c>
      <c r="M357" s="566" t="s">
        <v>3774</v>
      </c>
      <c r="N357" s="566" t="s">
        <v>3775</v>
      </c>
      <c r="O357" s="566" t="s">
        <v>3776</v>
      </c>
      <c r="P357" s="566" t="s">
        <v>3777</v>
      </c>
      <c r="Q357" s="566" t="s">
        <v>7862</v>
      </c>
      <c r="R357" s="566" t="s">
        <v>9461</v>
      </c>
      <c r="S357" s="566" t="s">
        <v>3778</v>
      </c>
      <c r="T357" s="371" t="str">
        <f t="shared" si="10"/>
        <v>Tab5_Cell_E45</v>
      </c>
    </row>
    <row r="358" spans="1:20" s="371" customFormat="1" ht="229.5" x14ac:dyDescent="0.2">
      <c r="A358" s="371" t="str">
        <f t="shared" si="11"/>
        <v>Tab5_Cell_E46</v>
      </c>
      <c r="B358" s="374">
        <v>5</v>
      </c>
      <c r="C358" s="374" t="s">
        <v>3779</v>
      </c>
      <c r="D358" s="374" t="s">
        <v>3780</v>
      </c>
      <c r="E358" s="566" t="s">
        <v>8730</v>
      </c>
      <c r="F358" s="566" t="s">
        <v>8731</v>
      </c>
      <c r="G358" s="566" t="s">
        <v>8732</v>
      </c>
      <c r="H358" s="566" t="s">
        <v>8733</v>
      </c>
      <c r="I358" s="566" t="s">
        <v>8734</v>
      </c>
      <c r="J358" s="566" t="s">
        <v>8735</v>
      </c>
      <c r="K358" s="566" t="s">
        <v>8736</v>
      </c>
      <c r="L358" s="566" t="s">
        <v>8737</v>
      </c>
      <c r="M358" s="566" t="s">
        <v>8738</v>
      </c>
      <c r="N358" s="566" t="s">
        <v>8739</v>
      </c>
      <c r="O358" s="566" t="s">
        <v>8740</v>
      </c>
      <c r="P358" s="566" t="s">
        <v>8741</v>
      </c>
      <c r="Q358" s="566" t="s">
        <v>8742</v>
      </c>
      <c r="R358" s="566" t="s">
        <v>9462</v>
      </c>
      <c r="S358" s="566" t="s">
        <v>8743</v>
      </c>
      <c r="T358" s="371" t="str">
        <f t="shared" si="10"/>
        <v>Tab5_Cell_E46</v>
      </c>
    </row>
    <row r="359" spans="1:20" s="371" customFormat="1" ht="153" x14ac:dyDescent="0.2">
      <c r="A359" s="371" t="str">
        <f t="shared" si="11"/>
        <v>Tab5_Cell_E47</v>
      </c>
      <c r="B359" s="374">
        <v>5</v>
      </c>
      <c r="C359" s="374" t="s">
        <v>3781</v>
      </c>
      <c r="D359" s="374" t="s">
        <v>3782</v>
      </c>
      <c r="E359" s="566" t="s">
        <v>8744</v>
      </c>
      <c r="F359" s="566" t="s">
        <v>8745</v>
      </c>
      <c r="G359" s="566" t="s">
        <v>8746</v>
      </c>
      <c r="H359" s="566" t="s">
        <v>8799</v>
      </c>
      <c r="I359" s="566" t="s">
        <v>8747</v>
      </c>
      <c r="J359" s="566" t="s">
        <v>8748</v>
      </c>
      <c r="K359" s="566" t="s">
        <v>8749</v>
      </c>
      <c r="L359" s="566" t="s">
        <v>8750</v>
      </c>
      <c r="M359" s="566" t="s">
        <v>8751</v>
      </c>
      <c r="N359" s="566" t="s">
        <v>8752</v>
      </c>
      <c r="O359" s="566" t="s">
        <v>8753</v>
      </c>
      <c r="P359" s="566" t="s">
        <v>8754</v>
      </c>
      <c r="Q359" s="566" t="s">
        <v>8755</v>
      </c>
      <c r="R359" s="574" t="s">
        <v>10895</v>
      </c>
      <c r="S359" s="566" t="s">
        <v>8756</v>
      </c>
      <c r="T359" s="371" t="str">
        <f t="shared" si="10"/>
        <v>Tab5_Cell_E47</v>
      </c>
    </row>
    <row r="360" spans="1:20" s="371" customFormat="1" ht="382.5" x14ac:dyDescent="0.2">
      <c r="A360" s="371" t="str">
        <f t="shared" si="11"/>
        <v>Tab5_Cell_E48</v>
      </c>
      <c r="B360" s="374">
        <v>5</v>
      </c>
      <c r="C360" s="374" t="s">
        <v>3783</v>
      </c>
      <c r="D360" s="374" t="s">
        <v>3784</v>
      </c>
      <c r="E360" s="566" t="s">
        <v>9819</v>
      </c>
      <c r="F360" s="566" t="s">
        <v>9233</v>
      </c>
      <c r="G360" s="566" t="s">
        <v>9234</v>
      </c>
      <c r="H360" s="566" t="s">
        <v>9196</v>
      </c>
      <c r="I360" s="566" t="s">
        <v>9235</v>
      </c>
      <c r="J360" s="566" t="s">
        <v>9236</v>
      </c>
      <c r="K360" s="566" t="s">
        <v>9237</v>
      </c>
      <c r="L360" s="566" t="s">
        <v>9238</v>
      </c>
      <c r="M360" s="566" t="s">
        <v>9239</v>
      </c>
      <c r="N360" s="566" t="s">
        <v>9240</v>
      </c>
      <c r="O360" s="566" t="s">
        <v>9241</v>
      </c>
      <c r="P360" s="566" t="s">
        <v>9242</v>
      </c>
      <c r="Q360" s="566" t="s">
        <v>9243</v>
      </c>
      <c r="R360" s="574" t="s">
        <v>10896</v>
      </c>
      <c r="S360" s="566" t="s">
        <v>9244</v>
      </c>
      <c r="T360" s="371" t="str">
        <f t="shared" si="10"/>
        <v>Tab5_Cell_E48</v>
      </c>
    </row>
    <row r="361" spans="1:20" s="371" customFormat="1" ht="409.5" x14ac:dyDescent="0.2">
      <c r="A361" s="371" t="str">
        <f t="shared" si="11"/>
        <v>Tab5_Cell_E49</v>
      </c>
      <c r="B361" s="374">
        <v>5</v>
      </c>
      <c r="C361" s="374" t="s">
        <v>3785</v>
      </c>
      <c r="D361" s="374" t="s">
        <v>3786</v>
      </c>
      <c r="E361" s="566" t="s">
        <v>9245</v>
      </c>
      <c r="F361" s="566" t="s">
        <v>9246</v>
      </c>
      <c r="G361" s="566" t="s">
        <v>9247</v>
      </c>
      <c r="H361" s="566" t="s">
        <v>9195</v>
      </c>
      <c r="I361" s="566" t="s">
        <v>9248</v>
      </c>
      <c r="J361" s="566" t="s">
        <v>9249</v>
      </c>
      <c r="K361" s="566" t="s">
        <v>9250</v>
      </c>
      <c r="L361" s="566" t="s">
        <v>9251</v>
      </c>
      <c r="M361" s="566" t="s">
        <v>9253</v>
      </c>
      <c r="N361" s="566" t="s">
        <v>9254</v>
      </c>
      <c r="O361" s="566" t="s">
        <v>9252</v>
      </c>
      <c r="P361" s="566" t="s">
        <v>9255</v>
      </c>
      <c r="Q361" s="566" t="s">
        <v>9256</v>
      </c>
      <c r="R361" s="574" t="s">
        <v>10897</v>
      </c>
      <c r="S361" s="566" t="s">
        <v>9257</v>
      </c>
      <c r="T361" s="371" t="str">
        <f t="shared" si="10"/>
        <v>Tab5_Cell_E49</v>
      </c>
    </row>
    <row r="362" spans="1:20" s="371" customFormat="1" ht="357" x14ac:dyDescent="0.2">
      <c r="A362" s="371" t="str">
        <f t="shared" si="11"/>
        <v>Tab5_Cell_E50</v>
      </c>
      <c r="B362" s="374">
        <v>5</v>
      </c>
      <c r="C362" s="374" t="s">
        <v>3787</v>
      </c>
      <c r="D362" s="374" t="s">
        <v>3788</v>
      </c>
      <c r="E362" s="566" t="s">
        <v>9200</v>
      </c>
      <c r="F362" s="566" t="s">
        <v>9199</v>
      </c>
      <c r="G362" s="566" t="s">
        <v>9198</v>
      </c>
      <c r="H362" s="566" t="s">
        <v>9197</v>
      </c>
      <c r="I362" s="566" t="s">
        <v>9201</v>
      </c>
      <c r="J362" s="566" t="s">
        <v>9211</v>
      </c>
      <c r="K362" s="566" t="s">
        <v>9202</v>
      </c>
      <c r="L362" s="566" t="s">
        <v>9203</v>
      </c>
      <c r="M362" s="566" t="s">
        <v>9204</v>
      </c>
      <c r="N362" s="566" t="s">
        <v>9205</v>
      </c>
      <c r="O362" s="566" t="s">
        <v>9206</v>
      </c>
      <c r="P362" s="566" t="s">
        <v>9207</v>
      </c>
      <c r="Q362" s="566" t="s">
        <v>9208</v>
      </c>
      <c r="R362" s="566" t="s">
        <v>9463</v>
      </c>
      <c r="S362" s="566" t="s">
        <v>9209</v>
      </c>
      <c r="T362" s="371" t="str">
        <f t="shared" si="10"/>
        <v>Tab5_Cell_E50</v>
      </c>
    </row>
    <row r="363" spans="1:20" s="371" customFormat="1" ht="293.25" x14ac:dyDescent="0.2">
      <c r="A363" s="371" t="str">
        <f t="shared" si="11"/>
        <v>Tab5_Cell_E51</v>
      </c>
      <c r="B363" s="374">
        <v>5</v>
      </c>
      <c r="C363" s="374" t="s">
        <v>3789</v>
      </c>
      <c r="D363" s="374" t="s">
        <v>3790</v>
      </c>
      <c r="E363" s="566" t="s">
        <v>3791</v>
      </c>
      <c r="F363" s="566" t="s">
        <v>3792</v>
      </c>
      <c r="G363" s="566" t="s">
        <v>3793</v>
      </c>
      <c r="H363" s="566" t="s">
        <v>3794</v>
      </c>
      <c r="I363" s="566" t="s">
        <v>3795</v>
      </c>
      <c r="J363" s="566" t="s">
        <v>3796</v>
      </c>
      <c r="K363" s="566" t="s">
        <v>3797</v>
      </c>
      <c r="L363" s="566" t="s">
        <v>3798</v>
      </c>
      <c r="M363" s="566" t="s">
        <v>3799</v>
      </c>
      <c r="N363" s="566" t="s">
        <v>3800</v>
      </c>
      <c r="O363" s="566" t="s">
        <v>3801</v>
      </c>
      <c r="P363" s="566" t="s">
        <v>3802</v>
      </c>
      <c r="Q363" s="566" t="s">
        <v>7863</v>
      </c>
      <c r="R363" s="566" t="s">
        <v>9464</v>
      </c>
      <c r="S363" s="566" t="s">
        <v>3803</v>
      </c>
      <c r="T363" s="371" t="str">
        <f t="shared" si="10"/>
        <v>Tab5_Cell_E51</v>
      </c>
    </row>
    <row r="364" spans="1:20" s="371" customFormat="1" x14ac:dyDescent="0.2">
      <c r="A364" s="371" t="str">
        <f t="shared" si="11"/>
        <v>Tab5_Cell_E57</v>
      </c>
      <c r="B364" s="374">
        <v>5</v>
      </c>
      <c r="C364" s="374" t="s">
        <v>3804</v>
      </c>
      <c r="D364" s="374" t="s">
        <v>3805</v>
      </c>
      <c r="E364" s="566"/>
      <c r="F364" s="566"/>
      <c r="G364" s="566"/>
      <c r="H364" s="566"/>
      <c r="I364" s="566"/>
      <c r="J364" s="566"/>
      <c r="K364" s="566"/>
      <c r="L364" s="566"/>
      <c r="M364" s="566"/>
      <c r="N364" s="566"/>
      <c r="O364" s="566"/>
      <c r="P364" s="566"/>
      <c r="Q364" s="566"/>
      <c r="R364" s="566"/>
      <c r="S364" s="566"/>
      <c r="T364" s="371" t="str">
        <f t="shared" si="10"/>
        <v>Tab5_Cell_E57</v>
      </c>
    </row>
    <row r="365" spans="1:20" s="371" customFormat="1" x14ac:dyDescent="0.2">
      <c r="A365" s="371" t="str">
        <f t="shared" si="11"/>
        <v>Tab5_Cell_E58</v>
      </c>
      <c r="B365" s="374">
        <v>5</v>
      </c>
      <c r="C365" s="374" t="s">
        <v>3806</v>
      </c>
      <c r="D365" s="374" t="s">
        <v>3807</v>
      </c>
      <c r="E365" s="566"/>
      <c r="F365" s="566"/>
      <c r="G365" s="566"/>
      <c r="H365" s="566"/>
      <c r="I365" s="566"/>
      <c r="J365" s="566"/>
      <c r="K365" s="566"/>
      <c r="L365" s="566"/>
      <c r="M365" s="566"/>
      <c r="N365" s="566"/>
      <c r="O365" s="566"/>
      <c r="P365" s="566"/>
      <c r="Q365" s="566"/>
      <c r="R365" s="566"/>
      <c r="S365" s="566"/>
      <c r="T365" s="371" t="str">
        <f t="shared" si="10"/>
        <v>Tab5_Cell_E58</v>
      </c>
    </row>
    <row r="366" spans="1:20" s="371" customFormat="1" ht="38.25" x14ac:dyDescent="0.2">
      <c r="A366" s="371" t="str">
        <f t="shared" si="11"/>
        <v>Tab5_Cell_E64</v>
      </c>
      <c r="B366" s="374">
        <v>5</v>
      </c>
      <c r="C366" s="374" t="s">
        <v>3808</v>
      </c>
      <c r="D366" s="374" t="s">
        <v>3809</v>
      </c>
      <c r="E366" s="566" t="s">
        <v>3810</v>
      </c>
      <c r="F366" s="566" t="s">
        <v>3811</v>
      </c>
      <c r="G366" s="566" t="s">
        <v>3812</v>
      </c>
      <c r="H366" s="566" t="s">
        <v>8777</v>
      </c>
      <c r="I366" s="566" t="s">
        <v>3813</v>
      </c>
      <c r="J366" s="566" t="s">
        <v>3814</v>
      </c>
      <c r="K366" s="566" t="s">
        <v>3815</v>
      </c>
      <c r="L366" s="566" t="s">
        <v>3816</v>
      </c>
      <c r="M366" s="566" t="s">
        <v>3817</v>
      </c>
      <c r="N366" s="566" t="s">
        <v>3818</v>
      </c>
      <c r="O366" s="566" t="s">
        <v>3819</v>
      </c>
      <c r="P366" s="566" t="s">
        <v>3820</v>
      </c>
      <c r="Q366" s="560" t="s">
        <v>10237</v>
      </c>
      <c r="R366" s="566" t="s">
        <v>10047</v>
      </c>
      <c r="S366" s="566" t="s">
        <v>3821</v>
      </c>
      <c r="T366" s="371" t="str">
        <f t="shared" si="10"/>
        <v>Tab5_Cell_E64</v>
      </c>
    </row>
    <row r="367" spans="1:20" s="371" customFormat="1" ht="165.75" x14ac:dyDescent="0.2">
      <c r="A367" s="446" t="str">
        <f t="shared" si="11"/>
        <v>Tab5_Cell_E77</v>
      </c>
      <c r="B367" s="374">
        <v>5</v>
      </c>
      <c r="C367" s="374" t="s">
        <v>3822</v>
      </c>
      <c r="D367" s="374" t="s">
        <v>3823</v>
      </c>
      <c r="E367" s="566" t="s">
        <v>8843</v>
      </c>
      <c r="F367" s="566" t="s">
        <v>8842</v>
      </c>
      <c r="G367" s="566" t="s">
        <v>8841</v>
      </c>
      <c r="H367" s="566" t="s">
        <v>8840</v>
      </c>
      <c r="I367" s="566" t="s">
        <v>8844</v>
      </c>
      <c r="J367" s="566" t="s">
        <v>8845</v>
      </c>
      <c r="K367" s="566" t="s">
        <v>8846</v>
      </c>
      <c r="L367" s="566" t="s">
        <v>8847</v>
      </c>
      <c r="M367" s="566" t="s">
        <v>8848</v>
      </c>
      <c r="N367" s="566" t="s">
        <v>8849</v>
      </c>
      <c r="O367" s="566" t="s">
        <v>8850</v>
      </c>
      <c r="P367" s="566" t="s">
        <v>8851</v>
      </c>
      <c r="Q367" s="566" t="s">
        <v>8852</v>
      </c>
      <c r="R367" s="566" t="s">
        <v>9465</v>
      </c>
      <c r="S367" s="566" t="s">
        <v>8853</v>
      </c>
      <c r="T367" s="371" t="str">
        <f t="shared" si="10"/>
        <v>Tab5_Cell_E77</v>
      </c>
    </row>
    <row r="368" spans="1:20" s="371" customFormat="1" ht="153" x14ac:dyDescent="0.2">
      <c r="A368" s="371" t="str">
        <f t="shared" si="11"/>
        <v>Tab5_Cell_E78</v>
      </c>
      <c r="B368" s="374">
        <v>5</v>
      </c>
      <c r="C368" s="374" t="s">
        <v>3824</v>
      </c>
      <c r="D368" s="374" t="s">
        <v>3825</v>
      </c>
      <c r="E368" s="566" t="s">
        <v>8348</v>
      </c>
      <c r="F368" s="566" t="s">
        <v>11075</v>
      </c>
      <c r="G368" s="566" t="s">
        <v>8568</v>
      </c>
      <c r="H368" s="566" t="s">
        <v>8351</v>
      </c>
      <c r="I368" s="566" t="s">
        <v>8349</v>
      </c>
      <c r="J368" s="566" t="s">
        <v>8350</v>
      </c>
      <c r="K368" s="566" t="s">
        <v>8586</v>
      </c>
      <c r="L368" s="566" t="s">
        <v>8352</v>
      </c>
      <c r="M368" s="566" t="s">
        <v>8353</v>
      </c>
      <c r="N368" s="566" t="s">
        <v>8354</v>
      </c>
      <c r="O368" s="566" t="s">
        <v>8355</v>
      </c>
      <c r="P368" s="566" t="s">
        <v>8356</v>
      </c>
      <c r="Q368" s="566" t="s">
        <v>8357</v>
      </c>
      <c r="R368" s="574" t="s">
        <v>10898</v>
      </c>
      <c r="S368" s="566" t="s">
        <v>8612</v>
      </c>
      <c r="T368" s="371" t="str">
        <f t="shared" si="10"/>
        <v>Tab5_Cell_E78</v>
      </c>
    </row>
    <row r="369" spans="1:21" s="371" customFormat="1" ht="409.5" x14ac:dyDescent="0.2">
      <c r="A369" s="371" t="str">
        <f t="shared" si="11"/>
        <v>Tab5_Cell_E79</v>
      </c>
      <c r="B369" s="374">
        <v>5</v>
      </c>
      <c r="C369" s="374" t="s">
        <v>3826</v>
      </c>
      <c r="D369" s="374" t="s">
        <v>3827</v>
      </c>
      <c r="E369" s="566" t="s">
        <v>9258</v>
      </c>
      <c r="F369" s="566" t="s">
        <v>8757</v>
      </c>
      <c r="G369" s="566" t="s">
        <v>9259</v>
      </c>
      <c r="H369" s="566" t="s">
        <v>9210</v>
      </c>
      <c r="I369" s="566" t="s">
        <v>9260</v>
      </c>
      <c r="J369" s="566" t="s">
        <v>9261</v>
      </c>
      <c r="K369" s="566" t="s">
        <v>9262</v>
      </c>
      <c r="L369" s="566" t="s">
        <v>9263</v>
      </c>
      <c r="M369" s="566" t="s">
        <v>9264</v>
      </c>
      <c r="N369" s="566" t="s">
        <v>9265</v>
      </c>
      <c r="O369" s="566" t="s">
        <v>9266</v>
      </c>
      <c r="P369" s="566" t="s">
        <v>9267</v>
      </c>
      <c r="Q369" s="566" t="s">
        <v>9268</v>
      </c>
      <c r="R369" s="566" t="s">
        <v>9466</v>
      </c>
      <c r="S369" s="566" t="s">
        <v>8758</v>
      </c>
      <c r="T369" s="371" t="str">
        <f t="shared" si="10"/>
        <v>Tab5_Cell_E79</v>
      </c>
    </row>
    <row r="370" spans="1:21" s="371" customFormat="1" ht="293.25" x14ac:dyDescent="0.2">
      <c r="A370" s="371" t="str">
        <f t="shared" si="11"/>
        <v>Tab5_Cell_E84</v>
      </c>
      <c r="B370" s="374">
        <v>5</v>
      </c>
      <c r="C370" s="374" t="s">
        <v>9317</v>
      </c>
      <c r="D370" s="374" t="s">
        <v>9318</v>
      </c>
      <c r="E370" s="570" t="s">
        <v>10802</v>
      </c>
      <c r="F370" s="576" t="s">
        <v>10735</v>
      </c>
      <c r="G370" s="570" t="s">
        <v>10778</v>
      </c>
      <c r="H370" s="562" t="s">
        <v>10288</v>
      </c>
      <c r="I370" s="577" t="s">
        <v>10606</v>
      </c>
      <c r="J370" s="571" t="s">
        <v>10645</v>
      </c>
      <c r="K370" s="572" t="s">
        <v>10852</v>
      </c>
      <c r="L370" s="570" t="s">
        <v>10757</v>
      </c>
      <c r="M370" s="577" t="s">
        <v>10625</v>
      </c>
      <c r="N370" s="570" t="s">
        <v>11086</v>
      </c>
      <c r="O370" s="577"/>
      <c r="P370" s="570" t="s">
        <v>10997</v>
      </c>
      <c r="Q370" s="570" t="s">
        <v>10937</v>
      </c>
      <c r="R370" s="574" t="s">
        <v>10899</v>
      </c>
      <c r="S370" s="575" t="s">
        <v>10695</v>
      </c>
      <c r="T370" s="371" t="str">
        <f t="shared" si="10"/>
        <v>Tab5_Cell_E84</v>
      </c>
      <c r="U370" s="555" t="s">
        <v>10288</v>
      </c>
    </row>
    <row r="371" spans="1:21" s="371" customFormat="1" ht="114.75" x14ac:dyDescent="0.2">
      <c r="A371" s="371" t="str">
        <f t="shared" si="11"/>
        <v>Tab5_Cell_E85</v>
      </c>
      <c r="B371" s="374">
        <v>5</v>
      </c>
      <c r="C371" s="374" t="s">
        <v>3828</v>
      </c>
      <c r="D371" s="374" t="s">
        <v>3829</v>
      </c>
      <c r="E371" s="566" t="s">
        <v>9269</v>
      </c>
      <c r="F371" s="566" t="s">
        <v>9270</v>
      </c>
      <c r="G371" s="566" t="s">
        <v>9271</v>
      </c>
      <c r="H371" s="566" t="s">
        <v>9212</v>
      </c>
      <c r="I371" s="566" t="s">
        <v>9272</v>
      </c>
      <c r="J371" s="566" t="s">
        <v>9273</v>
      </c>
      <c r="K371" s="566" t="s">
        <v>9274</v>
      </c>
      <c r="L371" s="566" t="s">
        <v>9275</v>
      </c>
      <c r="M371" s="566" t="s">
        <v>9276</v>
      </c>
      <c r="N371" s="566" t="s">
        <v>9277</v>
      </c>
      <c r="O371" s="566" t="s">
        <v>9278</v>
      </c>
      <c r="P371" s="566" t="s">
        <v>9279</v>
      </c>
      <c r="Q371" s="566" t="s">
        <v>9280</v>
      </c>
      <c r="R371" s="566" t="s">
        <v>9467</v>
      </c>
      <c r="S371" s="566" t="s">
        <v>9281</v>
      </c>
      <c r="T371" s="371" t="str">
        <f t="shared" si="10"/>
        <v>Tab5_Cell_E85</v>
      </c>
    </row>
    <row r="372" spans="1:21" s="371" customFormat="1" x14ac:dyDescent="0.2">
      <c r="A372" s="536" t="str">
        <f t="shared" si="11"/>
        <v>Tab5_Cell_E86</v>
      </c>
      <c r="B372" s="374">
        <v>5</v>
      </c>
      <c r="C372" s="374" t="s">
        <v>3830</v>
      </c>
      <c r="D372" s="374" t="s">
        <v>3831</v>
      </c>
      <c r="E372" s="566"/>
      <c r="F372" s="566"/>
      <c r="G372" s="566"/>
      <c r="H372" s="566"/>
      <c r="I372" s="566"/>
      <c r="J372" s="566"/>
      <c r="K372" s="566"/>
      <c r="L372" s="566"/>
      <c r="M372" s="566"/>
      <c r="N372" s="566"/>
      <c r="O372" s="566"/>
      <c r="P372" s="566"/>
      <c r="Q372" s="566"/>
      <c r="R372" s="566"/>
      <c r="S372" s="566"/>
      <c r="T372" s="371" t="str">
        <f t="shared" si="10"/>
        <v>Tab5_Cell_E86</v>
      </c>
    </row>
    <row r="373" spans="1:21" s="371" customFormat="1" ht="382.5" x14ac:dyDescent="0.2">
      <c r="A373" s="371" t="str">
        <f t="shared" si="11"/>
        <v>Tab5_Cell_E92</v>
      </c>
      <c r="B373" s="374">
        <v>5</v>
      </c>
      <c r="C373" s="374" t="s">
        <v>3832</v>
      </c>
      <c r="D373" s="374" t="s">
        <v>3833</v>
      </c>
      <c r="E373" s="570" t="s">
        <v>10803</v>
      </c>
      <c r="F373" s="576" t="s">
        <v>10736</v>
      </c>
      <c r="G373" s="570" t="s">
        <v>10779</v>
      </c>
      <c r="H373" s="562" t="s">
        <v>10289</v>
      </c>
      <c r="I373" s="577" t="s">
        <v>10607</v>
      </c>
      <c r="J373" s="571" t="s">
        <v>10646</v>
      </c>
      <c r="K373" s="572" t="s">
        <v>10853</v>
      </c>
      <c r="L373" s="570" t="s">
        <v>10758</v>
      </c>
      <c r="M373" s="577" t="s">
        <v>10626</v>
      </c>
      <c r="N373" s="570" t="s">
        <v>11087</v>
      </c>
      <c r="O373" s="577" t="s">
        <v>8782</v>
      </c>
      <c r="P373" s="570" t="s">
        <v>10998</v>
      </c>
      <c r="Q373" s="570" t="s">
        <v>10954</v>
      </c>
      <c r="R373" s="574" t="s">
        <v>10900</v>
      </c>
      <c r="S373" s="575" t="s">
        <v>10696</v>
      </c>
      <c r="T373" s="371" t="str">
        <f t="shared" si="10"/>
        <v>Tab5_Cell_E92</v>
      </c>
      <c r="U373" s="463" t="s">
        <v>10506</v>
      </c>
    </row>
    <row r="374" spans="1:21" s="371" customFormat="1" ht="38.25" x14ac:dyDescent="0.2">
      <c r="A374" s="371" t="str">
        <f t="shared" si="11"/>
        <v>Tab5_Cell_E93</v>
      </c>
      <c r="B374" s="374">
        <v>5</v>
      </c>
      <c r="C374" s="374" t="s">
        <v>3834</v>
      </c>
      <c r="D374" s="374" t="s">
        <v>3835</v>
      </c>
      <c r="E374" s="570" t="s">
        <v>3836</v>
      </c>
      <c r="F374" s="576" t="s">
        <v>10737</v>
      </c>
      <c r="G374" s="570" t="s">
        <v>3837</v>
      </c>
      <c r="H374" s="562" t="s">
        <v>10290</v>
      </c>
      <c r="I374" s="577" t="s">
        <v>10608</v>
      </c>
      <c r="J374" s="571" t="s">
        <v>10647</v>
      </c>
      <c r="K374" s="572" t="s">
        <v>3838</v>
      </c>
      <c r="L374" s="570" t="s">
        <v>3839</v>
      </c>
      <c r="M374" s="577" t="s">
        <v>10627</v>
      </c>
      <c r="N374" s="577" t="s">
        <v>3840</v>
      </c>
      <c r="O374" s="577" t="s">
        <v>3841</v>
      </c>
      <c r="P374" s="570" t="s">
        <v>3842</v>
      </c>
      <c r="Q374" s="577" t="s">
        <v>7864</v>
      </c>
      <c r="R374" s="574" t="s">
        <v>9468</v>
      </c>
      <c r="S374" s="575" t="s">
        <v>10697</v>
      </c>
      <c r="T374" s="371" t="str">
        <f t="shared" si="10"/>
        <v>Tab5_Cell_E93</v>
      </c>
      <c r="U374" s="463" t="s">
        <v>10507</v>
      </c>
    </row>
    <row r="375" spans="1:21" s="371" customFormat="1" ht="38.25" x14ac:dyDescent="0.2">
      <c r="A375" s="371" t="str">
        <f t="shared" si="11"/>
        <v>Tab5_Cell_E94</v>
      </c>
      <c r="B375" s="374">
        <v>5</v>
      </c>
      <c r="C375" s="374" t="s">
        <v>3843</v>
      </c>
      <c r="D375" s="374" t="s">
        <v>3844</v>
      </c>
      <c r="E375" s="570" t="s">
        <v>3836</v>
      </c>
      <c r="F375" s="576" t="s">
        <v>10737</v>
      </c>
      <c r="G375" s="570" t="s">
        <v>3837</v>
      </c>
      <c r="H375" s="562" t="s">
        <v>10290</v>
      </c>
      <c r="I375" s="577" t="s">
        <v>10608</v>
      </c>
      <c r="J375" s="571" t="s">
        <v>10647</v>
      </c>
      <c r="K375" s="572" t="s">
        <v>3838</v>
      </c>
      <c r="L375" s="570" t="s">
        <v>3839</v>
      </c>
      <c r="M375" s="577" t="s">
        <v>10627</v>
      </c>
      <c r="N375" s="577" t="s">
        <v>3840</v>
      </c>
      <c r="O375" s="577" t="s">
        <v>3841</v>
      </c>
      <c r="P375" s="570" t="s">
        <v>3842</v>
      </c>
      <c r="Q375" s="577" t="s">
        <v>7864</v>
      </c>
      <c r="R375" s="574" t="s">
        <v>9468</v>
      </c>
      <c r="S375" s="575" t="s">
        <v>10697</v>
      </c>
      <c r="T375" s="371" t="str">
        <f t="shared" si="10"/>
        <v>Tab5_Cell_E94</v>
      </c>
      <c r="U375" s="463" t="s">
        <v>10507</v>
      </c>
    </row>
    <row r="376" spans="1:21" s="371" customFormat="1" x14ac:dyDescent="0.2">
      <c r="A376" s="371" t="str">
        <f t="shared" si="11"/>
        <v>Tab5_Cell_E95</v>
      </c>
      <c r="B376" s="374">
        <v>5</v>
      </c>
      <c r="C376" s="374" t="s">
        <v>3845</v>
      </c>
      <c r="D376" s="374" t="s">
        <v>3846</v>
      </c>
      <c r="E376" s="566"/>
      <c r="F376" s="566"/>
      <c r="G376" s="566"/>
      <c r="H376" s="566"/>
      <c r="I376" s="566"/>
      <c r="J376" s="566"/>
      <c r="K376" s="566"/>
      <c r="L376" s="566"/>
      <c r="M376" s="566"/>
      <c r="N376" s="566"/>
      <c r="O376" s="566"/>
      <c r="P376" s="566"/>
      <c r="Q376" s="566"/>
      <c r="R376" s="566"/>
      <c r="S376" s="566"/>
      <c r="T376" s="371" t="str">
        <f t="shared" si="10"/>
        <v>Tab5_Cell_E95</v>
      </c>
    </row>
    <row r="377" spans="1:21" s="371" customFormat="1" x14ac:dyDescent="0.2">
      <c r="A377" s="371" t="str">
        <f t="shared" si="11"/>
        <v>Tab5_Cell_E96</v>
      </c>
      <c r="B377" s="374">
        <v>5</v>
      </c>
      <c r="C377" s="374" t="s">
        <v>3847</v>
      </c>
      <c r="D377" s="374" t="s">
        <v>3848</v>
      </c>
      <c r="E377" s="566"/>
      <c r="F377" s="566"/>
      <c r="G377" s="566"/>
      <c r="H377" s="566"/>
      <c r="I377" s="566"/>
      <c r="J377" s="566"/>
      <c r="K377" s="566"/>
      <c r="L377" s="566"/>
      <c r="M377" s="566"/>
      <c r="N377" s="566"/>
      <c r="O377" s="566"/>
      <c r="P377" s="566"/>
      <c r="Q377" s="566"/>
      <c r="R377" s="566"/>
      <c r="S377" s="566"/>
      <c r="T377" s="371" t="str">
        <f t="shared" si="10"/>
        <v>Tab5_Cell_E96</v>
      </c>
    </row>
    <row r="378" spans="1:21" s="371" customFormat="1" x14ac:dyDescent="0.2">
      <c r="A378" s="371" t="str">
        <f t="shared" si="11"/>
        <v>Tab5_Cell_E97</v>
      </c>
      <c r="B378" s="374">
        <v>5</v>
      </c>
      <c r="C378" s="374" t="s">
        <v>3849</v>
      </c>
      <c r="D378" s="374" t="s">
        <v>3850</v>
      </c>
      <c r="E378" s="566"/>
      <c r="F378" s="566"/>
      <c r="G378" s="566"/>
      <c r="H378" s="566"/>
      <c r="I378" s="566"/>
      <c r="J378" s="566"/>
      <c r="K378" s="566"/>
      <c r="L378" s="566"/>
      <c r="M378" s="566"/>
      <c r="N378" s="566"/>
      <c r="O378" s="566"/>
      <c r="P378" s="566"/>
      <c r="Q378" s="566"/>
      <c r="R378" s="566"/>
      <c r="S378" s="566"/>
      <c r="T378" s="371" t="str">
        <f t="shared" si="10"/>
        <v>Tab5_Cell_E97</v>
      </c>
    </row>
    <row r="379" spans="1:21" s="371" customFormat="1" x14ac:dyDescent="0.2">
      <c r="A379" s="371" t="str">
        <f t="shared" si="11"/>
        <v>Tab5_Cell_E114</v>
      </c>
      <c r="B379" s="374">
        <v>5</v>
      </c>
      <c r="C379" s="374" t="s">
        <v>3851</v>
      </c>
      <c r="D379" s="374" t="s">
        <v>3852</v>
      </c>
      <c r="E379" s="566" t="s">
        <v>3853</v>
      </c>
      <c r="F379" s="566" t="s">
        <v>3854</v>
      </c>
      <c r="G379" s="566" t="s">
        <v>3855</v>
      </c>
      <c r="H379" s="566" t="s">
        <v>3856</v>
      </c>
      <c r="I379" s="566" t="s">
        <v>3857</v>
      </c>
      <c r="J379" s="566" t="s">
        <v>3858</v>
      </c>
      <c r="K379" s="566" t="s">
        <v>3859</v>
      </c>
      <c r="L379" s="566" t="s">
        <v>3860</v>
      </c>
      <c r="M379" s="566" t="s">
        <v>3861</v>
      </c>
      <c r="N379" s="566" t="s">
        <v>3862</v>
      </c>
      <c r="O379" s="566" t="s">
        <v>3863</v>
      </c>
      <c r="P379" s="566" t="s">
        <v>3864</v>
      </c>
      <c r="Q379" s="566" t="s">
        <v>7865</v>
      </c>
      <c r="R379" s="566" t="s">
        <v>9469</v>
      </c>
      <c r="S379" s="566" t="s">
        <v>3865</v>
      </c>
      <c r="T379" s="371" t="str">
        <f t="shared" si="10"/>
        <v>Tab5_Cell_E114</v>
      </c>
    </row>
    <row r="380" spans="1:21" s="371" customFormat="1" ht="409.5" x14ac:dyDescent="0.2">
      <c r="A380" s="371" t="str">
        <f t="shared" si="11"/>
        <v>Tab5_Cell_E115</v>
      </c>
      <c r="B380" s="374">
        <v>5</v>
      </c>
      <c r="C380" s="374" t="s">
        <v>3866</v>
      </c>
      <c r="D380" s="374" t="s">
        <v>3867</v>
      </c>
      <c r="E380" s="570" t="s">
        <v>10804</v>
      </c>
      <c r="F380" s="576" t="s">
        <v>10738</v>
      </c>
      <c r="G380" s="570" t="s">
        <v>10780</v>
      </c>
      <c r="H380" s="562" t="s">
        <v>10501</v>
      </c>
      <c r="I380" s="577" t="s">
        <v>10609</v>
      </c>
      <c r="J380" s="571" t="s">
        <v>10648</v>
      </c>
      <c r="K380" s="572" t="s">
        <v>8759</v>
      </c>
      <c r="L380" s="570" t="s">
        <v>10759</v>
      </c>
      <c r="M380" s="577" t="s">
        <v>10628</v>
      </c>
      <c r="N380" s="570" t="s">
        <v>11088</v>
      </c>
      <c r="O380" s="577" t="s">
        <v>8760</v>
      </c>
      <c r="P380" s="570" t="s">
        <v>10999</v>
      </c>
      <c r="Q380" s="570" t="s">
        <v>10955</v>
      </c>
      <c r="R380" s="574" t="s">
        <v>10901</v>
      </c>
      <c r="S380" s="577" t="s">
        <v>8761</v>
      </c>
      <c r="T380" s="371" t="str">
        <f t="shared" si="10"/>
        <v>Tab5_Cell_E115</v>
      </c>
      <c r="U380" s="463" t="s">
        <v>10508</v>
      </c>
    </row>
    <row r="381" spans="1:21" s="371" customFormat="1" x14ac:dyDescent="0.2">
      <c r="A381" s="371" t="str">
        <f t="shared" si="11"/>
        <v>Tab5_Cell_E116</v>
      </c>
      <c r="B381" s="374">
        <v>5</v>
      </c>
      <c r="C381" s="374" t="s">
        <v>3868</v>
      </c>
      <c r="D381" s="374" t="s">
        <v>3869</v>
      </c>
      <c r="E381" s="566"/>
      <c r="F381" s="566"/>
      <c r="G381" s="566"/>
      <c r="H381" s="566"/>
      <c r="I381" s="566"/>
      <c r="J381" s="566"/>
      <c r="K381" s="566"/>
      <c r="L381" s="566"/>
      <c r="M381" s="566"/>
      <c r="N381" s="566"/>
      <c r="O381" s="566"/>
      <c r="P381" s="566"/>
      <c r="Q381" s="566"/>
      <c r="R381" s="566"/>
      <c r="S381" s="566"/>
      <c r="T381" s="371" t="str">
        <f t="shared" si="10"/>
        <v>Tab5_Cell_E116</v>
      </c>
    </row>
    <row r="382" spans="1:21" s="371" customFormat="1" x14ac:dyDescent="0.2">
      <c r="A382" s="371" t="str">
        <f t="shared" si="11"/>
        <v>Tab5_Cell_E117</v>
      </c>
      <c r="B382" s="374">
        <v>5</v>
      </c>
      <c r="C382" s="374" t="s">
        <v>3870</v>
      </c>
      <c r="D382" s="374" t="s">
        <v>3871</v>
      </c>
      <c r="E382" s="566"/>
      <c r="F382" s="566"/>
      <c r="G382" s="566"/>
      <c r="H382" s="566"/>
      <c r="I382" s="566"/>
      <c r="J382" s="566"/>
      <c r="K382" s="566"/>
      <c r="L382" s="566"/>
      <c r="M382" s="566"/>
      <c r="N382" s="566"/>
      <c r="O382" s="566"/>
      <c r="P382" s="566"/>
      <c r="Q382" s="566"/>
      <c r="R382" s="566"/>
      <c r="S382" s="566"/>
      <c r="T382" s="371" t="str">
        <f t="shared" si="10"/>
        <v>Tab5_Cell_E117</v>
      </c>
    </row>
    <row r="383" spans="1:21" s="371" customFormat="1" x14ac:dyDescent="0.2">
      <c r="A383" s="371" t="str">
        <f t="shared" si="11"/>
        <v>Tab5_Cell_E118</v>
      </c>
      <c r="B383" s="374">
        <v>5</v>
      </c>
      <c r="C383" s="374" t="s">
        <v>3872</v>
      </c>
      <c r="D383" s="374" t="s">
        <v>3873</v>
      </c>
      <c r="E383" s="566"/>
      <c r="F383" s="566"/>
      <c r="G383" s="566"/>
      <c r="H383" s="566"/>
      <c r="I383" s="566"/>
      <c r="J383" s="566"/>
      <c r="K383" s="566"/>
      <c r="L383" s="566"/>
      <c r="M383" s="566"/>
      <c r="N383" s="566"/>
      <c r="O383" s="566"/>
      <c r="P383" s="566"/>
      <c r="Q383" s="566"/>
      <c r="R383" s="566"/>
      <c r="S383" s="566"/>
      <c r="T383" s="371" t="str">
        <f t="shared" si="10"/>
        <v>Tab5_Cell_E118</v>
      </c>
    </row>
    <row r="384" spans="1:21" s="371" customFormat="1" x14ac:dyDescent="0.2">
      <c r="A384" s="371" t="str">
        <f t="shared" si="11"/>
        <v>Tab5_Cell_E119</v>
      </c>
      <c r="B384" s="374">
        <v>5</v>
      </c>
      <c r="C384" s="374" t="s">
        <v>3874</v>
      </c>
      <c r="D384" s="374" t="s">
        <v>3875</v>
      </c>
      <c r="E384" s="566"/>
      <c r="F384" s="566"/>
      <c r="G384" s="566"/>
      <c r="H384" s="566"/>
      <c r="I384" s="566"/>
      <c r="J384" s="566"/>
      <c r="K384" s="566"/>
      <c r="L384" s="566"/>
      <c r="M384" s="566"/>
      <c r="N384" s="566"/>
      <c r="O384" s="566"/>
      <c r="P384" s="566"/>
      <c r="Q384" s="566"/>
      <c r="R384" s="566"/>
      <c r="S384" s="566"/>
      <c r="T384" s="371" t="str">
        <f t="shared" si="10"/>
        <v>Tab5_Cell_E119</v>
      </c>
    </row>
    <row r="385" spans="1:21" s="371" customFormat="1" x14ac:dyDescent="0.2">
      <c r="A385" s="371" t="str">
        <f t="shared" si="11"/>
        <v>Tab5_Cell_E120</v>
      </c>
      <c r="B385" s="374">
        <v>5</v>
      </c>
      <c r="C385" s="374" t="s">
        <v>3876</v>
      </c>
      <c r="D385" s="374" t="s">
        <v>3877</v>
      </c>
      <c r="E385" s="566"/>
      <c r="F385" s="566"/>
      <c r="G385" s="566"/>
      <c r="H385" s="566"/>
      <c r="I385" s="566"/>
      <c r="J385" s="566"/>
      <c r="K385" s="566"/>
      <c r="L385" s="566"/>
      <c r="M385" s="566"/>
      <c r="N385" s="566"/>
      <c r="O385" s="566"/>
      <c r="P385" s="566"/>
      <c r="Q385" s="566"/>
      <c r="R385" s="566"/>
      <c r="S385" s="566"/>
      <c r="T385" s="371" t="str">
        <f t="shared" si="10"/>
        <v>Tab5_Cell_E120</v>
      </c>
    </row>
    <row r="386" spans="1:21" s="371" customFormat="1" x14ac:dyDescent="0.2">
      <c r="A386" s="371" t="str">
        <f t="shared" si="11"/>
        <v>Tab5_Cell_E121</v>
      </c>
      <c r="B386" s="374">
        <v>5</v>
      </c>
      <c r="C386" s="374" t="s">
        <v>3878</v>
      </c>
      <c r="D386" s="374" t="s">
        <v>3879</v>
      </c>
      <c r="E386" s="566"/>
      <c r="F386" s="566"/>
      <c r="G386" s="566"/>
      <c r="H386" s="566"/>
      <c r="I386" s="566"/>
      <c r="J386" s="566"/>
      <c r="K386" s="566"/>
      <c r="L386" s="566"/>
      <c r="M386" s="566"/>
      <c r="N386" s="566"/>
      <c r="O386" s="566"/>
      <c r="P386" s="566"/>
      <c r="Q386" s="566"/>
      <c r="R386" s="566"/>
      <c r="S386" s="566"/>
      <c r="T386" s="371" t="str">
        <f t="shared" si="10"/>
        <v>Tab5_Cell_E121</v>
      </c>
    </row>
    <row r="387" spans="1:21" s="371" customFormat="1" x14ac:dyDescent="0.2">
      <c r="A387" s="371" t="str">
        <f t="shared" si="11"/>
        <v>Tab5_Cell_E122</v>
      </c>
      <c r="B387" s="374">
        <v>5</v>
      </c>
      <c r="C387" s="374" t="s">
        <v>3880</v>
      </c>
      <c r="D387" s="374" t="s">
        <v>3881</v>
      </c>
      <c r="E387" s="566"/>
      <c r="F387" s="566"/>
      <c r="G387" s="566"/>
      <c r="H387" s="566"/>
      <c r="I387" s="566"/>
      <c r="J387" s="566"/>
      <c r="K387" s="566"/>
      <c r="L387" s="566"/>
      <c r="M387" s="566"/>
      <c r="N387" s="566"/>
      <c r="O387" s="566"/>
      <c r="P387" s="566"/>
      <c r="Q387" s="566"/>
      <c r="R387" s="566"/>
      <c r="S387" s="566"/>
      <c r="T387" s="371" t="str">
        <f t="shared" si="10"/>
        <v>Tab5_Cell_E122</v>
      </c>
    </row>
    <row r="388" spans="1:21" s="371" customFormat="1" x14ac:dyDescent="0.2">
      <c r="A388" s="371" t="str">
        <f t="shared" si="11"/>
        <v>Tab5_Cell_E128</v>
      </c>
      <c r="B388" s="374">
        <v>5</v>
      </c>
      <c r="C388" s="374" t="s">
        <v>3851</v>
      </c>
      <c r="D388" s="374" t="s">
        <v>3882</v>
      </c>
      <c r="E388" s="566" t="s">
        <v>3853</v>
      </c>
      <c r="F388" s="566" t="s">
        <v>3854</v>
      </c>
      <c r="G388" s="566" t="s">
        <v>3855</v>
      </c>
      <c r="H388" s="566" t="s">
        <v>3856</v>
      </c>
      <c r="I388" s="566" t="s">
        <v>3857</v>
      </c>
      <c r="J388" s="566" t="s">
        <v>3858</v>
      </c>
      <c r="K388" s="566" t="s">
        <v>3859</v>
      </c>
      <c r="L388" s="566" t="s">
        <v>3860</v>
      </c>
      <c r="M388" s="566" t="s">
        <v>3861</v>
      </c>
      <c r="N388" s="566" t="s">
        <v>3862</v>
      </c>
      <c r="O388" s="566" t="s">
        <v>3863</v>
      </c>
      <c r="P388" s="566" t="s">
        <v>3864</v>
      </c>
      <c r="Q388" s="566" t="s">
        <v>7865</v>
      </c>
      <c r="R388" s="566" t="s">
        <v>9469</v>
      </c>
      <c r="S388" s="566" t="s">
        <v>3865</v>
      </c>
      <c r="T388" s="371" t="str">
        <f t="shared" si="10"/>
        <v>Tab5_Cell_E128</v>
      </c>
    </row>
    <row r="389" spans="1:21" s="371" customFormat="1" ht="409.5" x14ac:dyDescent="0.2">
      <c r="A389" s="371" t="str">
        <f t="shared" si="11"/>
        <v>Tab5_Cell_E129</v>
      </c>
      <c r="B389" s="374">
        <v>5</v>
      </c>
      <c r="C389" s="374" t="s">
        <v>3883</v>
      </c>
      <c r="D389" s="374" t="s">
        <v>3884</v>
      </c>
      <c r="E389" s="570" t="s">
        <v>10805</v>
      </c>
      <c r="F389" s="576" t="s">
        <v>10739</v>
      </c>
      <c r="G389" s="570" t="s">
        <v>10781</v>
      </c>
      <c r="H389" s="562" t="s">
        <v>10502</v>
      </c>
      <c r="I389" s="577" t="s">
        <v>3885</v>
      </c>
      <c r="J389" s="571" t="s">
        <v>10649</v>
      </c>
      <c r="K389" s="572" t="s">
        <v>10854</v>
      </c>
      <c r="L389" s="570" t="s">
        <v>10760</v>
      </c>
      <c r="M389" s="577" t="s">
        <v>10629</v>
      </c>
      <c r="N389" s="570" t="s">
        <v>11089</v>
      </c>
      <c r="O389" s="577" t="s">
        <v>3886</v>
      </c>
      <c r="P389" s="570" t="s">
        <v>11000</v>
      </c>
      <c r="Q389" s="570" t="s">
        <v>10938</v>
      </c>
      <c r="R389" s="574" t="s">
        <v>10902</v>
      </c>
      <c r="S389" s="575" t="s">
        <v>10698</v>
      </c>
      <c r="T389" s="371" t="str">
        <f t="shared" si="10"/>
        <v>Tab5_Cell_E129</v>
      </c>
      <c r="U389" s="498" t="s">
        <v>10554</v>
      </c>
    </row>
    <row r="390" spans="1:21" s="371" customFormat="1" x14ac:dyDescent="0.2">
      <c r="A390" s="371" t="str">
        <f t="shared" si="11"/>
        <v>Tab5_Cell_E130</v>
      </c>
      <c r="B390" s="374">
        <v>5</v>
      </c>
      <c r="C390" s="374" t="s">
        <v>3887</v>
      </c>
      <c r="D390" s="374" t="s">
        <v>3888</v>
      </c>
      <c r="E390" s="566"/>
      <c r="F390" s="566"/>
      <c r="G390" s="566"/>
      <c r="H390" s="566"/>
      <c r="I390" s="566"/>
      <c r="J390" s="566"/>
      <c r="K390" s="566"/>
      <c r="L390" s="566"/>
      <c r="M390" s="566"/>
      <c r="N390" s="566"/>
      <c r="O390" s="566"/>
      <c r="P390" s="566"/>
      <c r="Q390" s="566"/>
      <c r="R390" s="566"/>
      <c r="S390" s="566"/>
      <c r="T390" s="371" t="str">
        <f t="shared" si="10"/>
        <v>Tab5_Cell_E130</v>
      </c>
    </row>
    <row r="391" spans="1:21" s="371" customFormat="1" x14ac:dyDescent="0.2">
      <c r="A391" s="371" t="str">
        <f t="shared" si="11"/>
        <v>Tab5_Cell_E131</v>
      </c>
      <c r="B391" s="374">
        <v>5</v>
      </c>
      <c r="C391" s="374" t="s">
        <v>3889</v>
      </c>
      <c r="D391" s="374" t="s">
        <v>3890</v>
      </c>
      <c r="E391" s="566"/>
      <c r="F391" s="566"/>
      <c r="G391" s="566"/>
      <c r="H391" s="566"/>
      <c r="I391" s="566"/>
      <c r="J391" s="566"/>
      <c r="K391" s="566"/>
      <c r="L391" s="566"/>
      <c r="M391" s="566"/>
      <c r="N391" s="566"/>
      <c r="O391" s="566"/>
      <c r="P391" s="566"/>
      <c r="Q391" s="566"/>
      <c r="R391" s="566"/>
      <c r="S391" s="566"/>
      <c r="T391" s="371" t="str">
        <f t="shared" si="10"/>
        <v>Tab5_Cell_E131</v>
      </c>
    </row>
    <row r="392" spans="1:21" s="371" customFormat="1" x14ac:dyDescent="0.2">
      <c r="A392" s="371" t="str">
        <f t="shared" si="11"/>
        <v>Tab5_Cell_E132</v>
      </c>
      <c r="B392" s="374">
        <v>5</v>
      </c>
      <c r="C392" s="374" t="s">
        <v>3891</v>
      </c>
      <c r="D392" s="374" t="s">
        <v>3892</v>
      </c>
      <c r="E392" s="566"/>
      <c r="F392" s="566"/>
      <c r="G392" s="566"/>
      <c r="H392" s="566"/>
      <c r="I392" s="566"/>
      <c r="J392" s="566"/>
      <c r="K392" s="566"/>
      <c r="L392" s="566"/>
      <c r="M392" s="566"/>
      <c r="N392" s="566"/>
      <c r="O392" s="566"/>
      <c r="P392" s="566"/>
      <c r="Q392" s="566"/>
      <c r="R392" s="566"/>
      <c r="S392" s="566"/>
      <c r="T392" s="371" t="str">
        <f t="shared" si="10"/>
        <v>Tab5_Cell_E132</v>
      </c>
    </row>
    <row r="393" spans="1:21" s="371" customFormat="1" x14ac:dyDescent="0.2">
      <c r="A393" s="371" t="str">
        <f t="shared" si="11"/>
        <v>Tab5_Cell_E133</v>
      </c>
      <c r="B393" s="374">
        <v>5</v>
      </c>
      <c r="C393" s="374" t="s">
        <v>3893</v>
      </c>
      <c r="D393" s="374" t="s">
        <v>3894</v>
      </c>
      <c r="E393" s="566"/>
      <c r="F393" s="566"/>
      <c r="G393" s="566"/>
      <c r="H393" s="566"/>
      <c r="I393" s="566"/>
      <c r="J393" s="566"/>
      <c r="K393" s="566"/>
      <c r="L393" s="566"/>
      <c r="M393" s="566"/>
      <c r="N393" s="566"/>
      <c r="O393" s="566"/>
      <c r="P393" s="566"/>
      <c r="Q393" s="566"/>
      <c r="R393" s="566"/>
      <c r="S393" s="566"/>
      <c r="T393" s="371" t="str">
        <f t="shared" si="10"/>
        <v>Tab5_Cell_E133</v>
      </c>
    </row>
    <row r="394" spans="1:21" s="371" customFormat="1" x14ac:dyDescent="0.2">
      <c r="A394" s="371" t="str">
        <f t="shared" si="11"/>
        <v>Tab5_Cell_E134</v>
      </c>
      <c r="B394" s="374">
        <v>5</v>
      </c>
      <c r="C394" s="374" t="s">
        <v>3895</v>
      </c>
      <c r="D394" s="374" t="s">
        <v>3896</v>
      </c>
      <c r="E394" s="566"/>
      <c r="F394" s="566"/>
      <c r="G394" s="566"/>
      <c r="H394" s="566"/>
      <c r="I394" s="566"/>
      <c r="J394" s="566"/>
      <c r="K394" s="566"/>
      <c r="L394" s="566"/>
      <c r="M394" s="566"/>
      <c r="N394" s="566"/>
      <c r="O394" s="566"/>
      <c r="P394" s="566"/>
      <c r="Q394" s="566"/>
      <c r="R394" s="566"/>
      <c r="S394" s="566"/>
      <c r="T394" s="371" t="str">
        <f t="shared" si="10"/>
        <v>Tab5_Cell_E134</v>
      </c>
    </row>
    <row r="395" spans="1:21" s="371" customFormat="1" x14ac:dyDescent="0.2">
      <c r="A395" s="371" t="str">
        <f t="shared" si="11"/>
        <v>Tab5_Cell_E135</v>
      </c>
      <c r="B395" s="374">
        <v>5</v>
      </c>
      <c r="C395" s="374" t="s">
        <v>3897</v>
      </c>
      <c r="D395" s="374" t="s">
        <v>3898</v>
      </c>
      <c r="E395" s="566"/>
      <c r="F395" s="566"/>
      <c r="G395" s="566"/>
      <c r="H395" s="566"/>
      <c r="I395" s="566"/>
      <c r="J395" s="566"/>
      <c r="K395" s="566"/>
      <c r="L395" s="566"/>
      <c r="M395" s="566"/>
      <c r="N395" s="566"/>
      <c r="O395" s="566"/>
      <c r="P395" s="566"/>
      <c r="Q395" s="566"/>
      <c r="R395" s="566"/>
      <c r="S395" s="566"/>
      <c r="T395" s="371" t="str">
        <f t="shared" si="10"/>
        <v>Tab5_Cell_E135</v>
      </c>
    </row>
    <row r="396" spans="1:21" s="371" customFormat="1" x14ac:dyDescent="0.2">
      <c r="A396" s="371" t="str">
        <f t="shared" si="11"/>
        <v>Tab5_Cell_E136</v>
      </c>
      <c r="B396" s="374">
        <v>5</v>
      </c>
      <c r="C396" s="374" t="s">
        <v>3899</v>
      </c>
      <c r="D396" s="374" t="s">
        <v>3900</v>
      </c>
      <c r="E396" s="566"/>
      <c r="F396" s="566"/>
      <c r="G396" s="566"/>
      <c r="H396" s="566"/>
      <c r="I396" s="566"/>
      <c r="J396" s="566"/>
      <c r="K396" s="566"/>
      <c r="L396" s="566"/>
      <c r="M396" s="566"/>
      <c r="N396" s="566"/>
      <c r="O396" s="566"/>
      <c r="P396" s="566"/>
      <c r="Q396" s="566"/>
      <c r="R396" s="566"/>
      <c r="S396" s="566"/>
      <c r="T396" s="371" t="str">
        <f t="shared" si="10"/>
        <v>Tab5_Cell_E136</v>
      </c>
    </row>
    <row r="397" spans="1:21" s="371" customFormat="1" x14ac:dyDescent="0.2">
      <c r="A397" s="371" t="str">
        <f t="shared" si="11"/>
        <v>Tab5_Cell_E142</v>
      </c>
      <c r="B397" s="374">
        <v>5</v>
      </c>
      <c r="C397" s="374" t="s">
        <v>3851</v>
      </c>
      <c r="D397" s="374" t="s">
        <v>3901</v>
      </c>
      <c r="E397" s="566" t="s">
        <v>3853</v>
      </c>
      <c r="F397" s="566" t="s">
        <v>3854</v>
      </c>
      <c r="G397" s="566" t="s">
        <v>3855</v>
      </c>
      <c r="H397" s="566" t="s">
        <v>3856</v>
      </c>
      <c r="I397" s="566" t="s">
        <v>3857</v>
      </c>
      <c r="J397" s="566" t="s">
        <v>3902</v>
      </c>
      <c r="K397" s="566" t="s">
        <v>3859</v>
      </c>
      <c r="L397" s="566" t="s">
        <v>3860</v>
      </c>
      <c r="M397" s="566" t="s">
        <v>3861</v>
      </c>
      <c r="N397" s="566" t="s">
        <v>3862</v>
      </c>
      <c r="O397" s="566" t="s">
        <v>3863</v>
      </c>
      <c r="P397" s="566" t="s">
        <v>3864</v>
      </c>
      <c r="Q397" s="566" t="s">
        <v>7865</v>
      </c>
      <c r="R397" s="566" t="s">
        <v>9469</v>
      </c>
      <c r="S397" s="566" t="s">
        <v>3865</v>
      </c>
      <c r="T397" s="371" t="str">
        <f t="shared" si="10"/>
        <v>Tab5_Cell_E142</v>
      </c>
    </row>
    <row r="398" spans="1:21" s="371" customFormat="1" ht="204" x14ac:dyDescent="0.2">
      <c r="A398" s="371" t="str">
        <f t="shared" si="11"/>
        <v>Tab5_Cell_E143</v>
      </c>
      <c r="B398" s="374">
        <v>5</v>
      </c>
      <c r="C398" s="374" t="s">
        <v>3903</v>
      </c>
      <c r="D398" s="374" t="s">
        <v>3904</v>
      </c>
      <c r="E398" s="566" t="s">
        <v>3905</v>
      </c>
      <c r="F398" s="566" t="s">
        <v>3906</v>
      </c>
      <c r="G398" s="566" t="s">
        <v>3907</v>
      </c>
      <c r="H398" s="566" t="s">
        <v>3908</v>
      </c>
      <c r="I398" s="566" t="s">
        <v>3909</v>
      </c>
      <c r="J398" s="566" t="s">
        <v>3910</v>
      </c>
      <c r="K398" s="566" t="s">
        <v>3911</v>
      </c>
      <c r="L398" s="566" t="s">
        <v>3912</v>
      </c>
      <c r="M398" s="566" t="s">
        <v>3913</v>
      </c>
      <c r="N398" s="566" t="s">
        <v>3914</v>
      </c>
      <c r="O398" s="566" t="s">
        <v>3915</v>
      </c>
      <c r="P398" s="566" t="s">
        <v>3916</v>
      </c>
      <c r="Q398" s="560" t="s">
        <v>10238</v>
      </c>
      <c r="R398" s="566" t="s">
        <v>10048</v>
      </c>
      <c r="S398" s="566" t="s">
        <v>3917</v>
      </c>
      <c r="T398" s="371" t="str">
        <f t="shared" si="10"/>
        <v>Tab5_Cell_E143</v>
      </c>
    </row>
    <row r="399" spans="1:21" s="371" customFormat="1" x14ac:dyDescent="0.2">
      <c r="A399" s="371" t="str">
        <f t="shared" si="11"/>
        <v>Tab5_Cell_E144</v>
      </c>
      <c r="B399" s="374">
        <v>5</v>
      </c>
      <c r="C399" s="374" t="s">
        <v>3918</v>
      </c>
      <c r="D399" s="374" t="s">
        <v>3919</v>
      </c>
      <c r="E399" s="566"/>
      <c r="F399" s="566"/>
      <c r="G399" s="566"/>
      <c r="H399" s="566"/>
      <c r="I399" s="566"/>
      <c r="J399" s="566"/>
      <c r="K399" s="566"/>
      <c r="L399" s="566"/>
      <c r="M399" s="566"/>
      <c r="N399" s="566"/>
      <c r="O399" s="566"/>
      <c r="P399" s="566"/>
      <c r="Q399" s="566"/>
      <c r="R399" s="566"/>
      <c r="S399" s="566"/>
      <c r="T399" s="371" t="str">
        <f t="shared" si="10"/>
        <v>Tab5_Cell_E144</v>
      </c>
    </row>
    <row r="400" spans="1:21" s="371" customFormat="1" x14ac:dyDescent="0.2">
      <c r="A400" s="371" t="str">
        <f t="shared" si="11"/>
        <v>Tab5_Cell_E145</v>
      </c>
      <c r="B400" s="374">
        <v>5</v>
      </c>
      <c r="C400" s="374" t="s">
        <v>3920</v>
      </c>
      <c r="D400" s="374" t="s">
        <v>3921</v>
      </c>
      <c r="E400" s="566"/>
      <c r="F400" s="566"/>
      <c r="G400" s="566"/>
      <c r="H400" s="566"/>
      <c r="I400" s="566"/>
      <c r="J400" s="566"/>
      <c r="K400" s="566"/>
      <c r="L400" s="566"/>
      <c r="M400" s="566"/>
      <c r="N400" s="566"/>
      <c r="O400" s="566"/>
      <c r="P400" s="566"/>
      <c r="Q400" s="566"/>
      <c r="R400" s="566"/>
      <c r="S400" s="566"/>
      <c r="T400" s="371" t="str">
        <f t="shared" si="10"/>
        <v>Tab5_Cell_E145</v>
      </c>
    </row>
    <row r="401" spans="1:20" s="371" customFormat="1" x14ac:dyDescent="0.2">
      <c r="A401" s="371" t="str">
        <f t="shared" si="11"/>
        <v>Tab5_Cell_E146</v>
      </c>
      <c r="B401" s="374">
        <v>5</v>
      </c>
      <c r="C401" s="374" t="s">
        <v>3922</v>
      </c>
      <c r="D401" s="374" t="s">
        <v>3923</v>
      </c>
      <c r="E401" s="566"/>
      <c r="F401" s="566"/>
      <c r="G401" s="566"/>
      <c r="H401" s="566"/>
      <c r="I401" s="566"/>
      <c r="J401" s="566"/>
      <c r="K401" s="566"/>
      <c r="L401" s="566"/>
      <c r="M401" s="566"/>
      <c r="N401" s="566"/>
      <c r="O401" s="566"/>
      <c r="P401" s="566"/>
      <c r="Q401" s="566"/>
      <c r="R401" s="566"/>
      <c r="S401" s="566"/>
      <c r="T401" s="371" t="str">
        <f t="shared" si="10"/>
        <v>Tab5_Cell_E146</v>
      </c>
    </row>
    <row r="402" spans="1:20" s="371" customFormat="1" x14ac:dyDescent="0.2">
      <c r="A402" s="371" t="str">
        <f t="shared" si="11"/>
        <v>Tab5_Cell_E147</v>
      </c>
      <c r="B402" s="374">
        <v>5</v>
      </c>
      <c r="C402" s="374" t="s">
        <v>3924</v>
      </c>
      <c r="D402" s="374" t="s">
        <v>3925</v>
      </c>
      <c r="E402" s="566"/>
      <c r="F402" s="566"/>
      <c r="G402" s="566"/>
      <c r="H402" s="566"/>
      <c r="I402" s="566"/>
      <c r="J402" s="566"/>
      <c r="K402" s="566"/>
      <c r="L402" s="566"/>
      <c r="M402" s="566"/>
      <c r="N402" s="566"/>
      <c r="O402" s="566"/>
      <c r="P402" s="566"/>
      <c r="Q402" s="566"/>
      <c r="R402" s="566"/>
      <c r="S402" s="566"/>
      <c r="T402" s="371" t="str">
        <f t="shared" si="10"/>
        <v>Tab5_Cell_E147</v>
      </c>
    </row>
    <row r="403" spans="1:20" s="371" customFormat="1" x14ac:dyDescent="0.2">
      <c r="A403" s="371" t="str">
        <f t="shared" si="11"/>
        <v>Tab5_Cell_E148</v>
      </c>
      <c r="B403" s="374">
        <v>5</v>
      </c>
      <c r="C403" s="374" t="s">
        <v>3926</v>
      </c>
      <c r="D403" s="374" t="s">
        <v>3927</v>
      </c>
      <c r="E403" s="566"/>
      <c r="F403" s="566"/>
      <c r="G403" s="566"/>
      <c r="H403" s="566"/>
      <c r="I403" s="566"/>
      <c r="J403" s="566"/>
      <c r="K403" s="566"/>
      <c r="L403" s="566"/>
      <c r="M403" s="566"/>
      <c r="N403" s="566"/>
      <c r="O403" s="566"/>
      <c r="P403" s="566"/>
      <c r="Q403" s="566"/>
      <c r="R403" s="566"/>
      <c r="S403" s="566"/>
      <c r="T403" s="371" t="str">
        <f t="shared" si="10"/>
        <v>Tab5_Cell_E148</v>
      </c>
    </row>
    <row r="404" spans="1:20" s="371" customFormat="1" x14ac:dyDescent="0.2">
      <c r="A404" s="371" t="str">
        <f t="shared" si="11"/>
        <v>Tab5_Cell_E149</v>
      </c>
      <c r="B404" s="374">
        <v>5</v>
      </c>
      <c r="C404" s="374" t="s">
        <v>3928</v>
      </c>
      <c r="D404" s="374" t="s">
        <v>3929</v>
      </c>
      <c r="E404" s="566"/>
      <c r="F404" s="566"/>
      <c r="G404" s="566"/>
      <c r="H404" s="566"/>
      <c r="I404" s="566"/>
      <c r="J404" s="566"/>
      <c r="K404" s="566"/>
      <c r="L404" s="566"/>
      <c r="M404" s="566"/>
      <c r="N404" s="566"/>
      <c r="O404" s="566"/>
      <c r="P404" s="566"/>
      <c r="Q404" s="566"/>
      <c r="R404" s="566"/>
      <c r="S404" s="566"/>
      <c r="T404" s="371" t="str">
        <f t="shared" si="10"/>
        <v>Tab5_Cell_E149</v>
      </c>
    </row>
    <row r="405" spans="1:20" s="371" customFormat="1" x14ac:dyDescent="0.2">
      <c r="A405" s="371" t="str">
        <f t="shared" si="11"/>
        <v>Tab5_Cell_E150</v>
      </c>
      <c r="B405" s="374">
        <v>5</v>
      </c>
      <c r="C405" s="374" t="s">
        <v>3930</v>
      </c>
      <c r="D405" s="374" t="s">
        <v>3931</v>
      </c>
      <c r="E405" s="566"/>
      <c r="F405" s="566"/>
      <c r="G405" s="566"/>
      <c r="H405" s="566"/>
      <c r="I405" s="566"/>
      <c r="J405" s="566"/>
      <c r="K405" s="566"/>
      <c r="L405" s="566"/>
      <c r="M405" s="566"/>
      <c r="N405" s="566"/>
      <c r="O405" s="566"/>
      <c r="P405" s="566"/>
      <c r="Q405" s="566"/>
      <c r="R405" s="566"/>
      <c r="S405" s="566"/>
      <c r="T405" s="371" t="str">
        <f t="shared" ref="T405:T468" si="12">A405</f>
        <v>Tab5_Cell_E150</v>
      </c>
    </row>
    <row r="406" spans="1:20" s="371" customFormat="1" x14ac:dyDescent="0.2">
      <c r="A406" s="371" t="str">
        <f t="shared" si="11"/>
        <v>Tab5_Cell_E156</v>
      </c>
      <c r="B406" s="374">
        <v>5</v>
      </c>
      <c r="C406" s="374" t="s">
        <v>3851</v>
      </c>
      <c r="D406" s="374" t="s">
        <v>3932</v>
      </c>
      <c r="E406" s="566" t="s">
        <v>3853</v>
      </c>
      <c r="F406" s="566" t="s">
        <v>3854</v>
      </c>
      <c r="G406" s="566" t="s">
        <v>3855</v>
      </c>
      <c r="H406" s="566" t="s">
        <v>3856</v>
      </c>
      <c r="I406" s="566" t="s">
        <v>3857</v>
      </c>
      <c r="J406" s="566" t="s">
        <v>3902</v>
      </c>
      <c r="K406" s="566" t="s">
        <v>3859</v>
      </c>
      <c r="L406" s="566" t="s">
        <v>3860</v>
      </c>
      <c r="M406" s="566" t="s">
        <v>3861</v>
      </c>
      <c r="N406" s="566" t="s">
        <v>3862</v>
      </c>
      <c r="O406" s="566" t="s">
        <v>3863</v>
      </c>
      <c r="P406" s="566" t="s">
        <v>3864</v>
      </c>
      <c r="Q406" s="566" t="s">
        <v>7865</v>
      </c>
      <c r="R406" s="566" t="s">
        <v>9469</v>
      </c>
      <c r="S406" s="566" t="s">
        <v>3865</v>
      </c>
      <c r="T406" s="371" t="str">
        <f t="shared" si="12"/>
        <v>Tab5_Cell_E156</v>
      </c>
    </row>
    <row r="407" spans="1:20" s="371" customFormat="1" ht="344.25" x14ac:dyDescent="0.2">
      <c r="A407" s="371" t="str">
        <f t="shared" si="11"/>
        <v>Tab5_Cell_E157</v>
      </c>
      <c r="B407" s="374">
        <v>5</v>
      </c>
      <c r="C407" s="374" t="s">
        <v>3933</v>
      </c>
      <c r="D407" s="374" t="s">
        <v>3934</v>
      </c>
      <c r="E407" s="566" t="s">
        <v>3935</v>
      </c>
      <c r="F407" s="566" t="s">
        <v>3936</v>
      </c>
      <c r="G407" s="566" t="s">
        <v>3937</v>
      </c>
      <c r="H407" s="566" t="s">
        <v>3938</v>
      </c>
      <c r="I407" s="566" t="s">
        <v>3939</v>
      </c>
      <c r="J407" s="566" t="s">
        <v>3940</v>
      </c>
      <c r="K407" s="566" t="s">
        <v>3941</v>
      </c>
      <c r="L407" s="566" t="s">
        <v>3942</v>
      </c>
      <c r="M407" s="566" t="s">
        <v>3943</v>
      </c>
      <c r="N407" s="566" t="s">
        <v>3944</v>
      </c>
      <c r="O407" s="566" t="s">
        <v>3945</v>
      </c>
      <c r="P407" s="566" t="s">
        <v>3946</v>
      </c>
      <c r="Q407" s="560" t="s">
        <v>10239</v>
      </c>
      <c r="R407" s="566" t="s">
        <v>10049</v>
      </c>
      <c r="S407" s="566" t="s">
        <v>3947</v>
      </c>
      <c r="T407" s="371" t="str">
        <f t="shared" si="12"/>
        <v>Tab5_Cell_E157</v>
      </c>
    </row>
    <row r="408" spans="1:20" s="371" customFormat="1" x14ac:dyDescent="0.2">
      <c r="A408" s="371" t="str">
        <f t="shared" si="11"/>
        <v>Tab5_Cell_E158</v>
      </c>
      <c r="B408" s="374">
        <v>5</v>
      </c>
      <c r="C408" s="374" t="s">
        <v>3948</v>
      </c>
      <c r="D408" s="374" t="s">
        <v>3949</v>
      </c>
      <c r="E408" s="566"/>
      <c r="F408" s="566"/>
      <c r="G408" s="566"/>
      <c r="H408" s="566"/>
      <c r="I408" s="566"/>
      <c r="J408" s="566"/>
      <c r="K408" s="566"/>
      <c r="L408" s="566"/>
      <c r="M408" s="566"/>
      <c r="N408" s="566"/>
      <c r="O408" s="566"/>
      <c r="P408" s="566"/>
      <c r="Q408" s="566"/>
      <c r="R408" s="566"/>
      <c r="S408" s="566"/>
      <c r="T408" s="371" t="str">
        <f t="shared" si="12"/>
        <v>Tab5_Cell_E158</v>
      </c>
    </row>
    <row r="409" spans="1:20" s="371" customFormat="1" x14ac:dyDescent="0.2">
      <c r="A409" s="446" t="str">
        <f t="shared" si="11"/>
        <v>Tab5_Cell_E159</v>
      </c>
      <c r="B409" s="374">
        <v>5</v>
      </c>
      <c r="C409" s="374" t="s">
        <v>3950</v>
      </c>
      <c r="D409" s="374" t="s">
        <v>3951</v>
      </c>
      <c r="E409" s="566"/>
      <c r="F409" s="566"/>
      <c r="G409" s="566"/>
      <c r="H409" s="566"/>
      <c r="I409" s="566"/>
      <c r="J409" s="566"/>
      <c r="K409" s="566"/>
      <c r="L409" s="566"/>
      <c r="M409" s="566"/>
      <c r="N409" s="566"/>
      <c r="O409" s="566"/>
      <c r="P409" s="566"/>
      <c r="Q409" s="566"/>
      <c r="R409" s="566"/>
      <c r="S409" s="566"/>
      <c r="T409" s="371" t="str">
        <f t="shared" si="12"/>
        <v>Tab5_Cell_E159</v>
      </c>
    </row>
    <row r="410" spans="1:20" s="371" customFormat="1" x14ac:dyDescent="0.2">
      <c r="A410" s="371" t="str">
        <f t="shared" ref="A410:A473" si="13">"Tab"&amp;B410&amp;"_Cell_"&amp;+D410</f>
        <v>Tab5_Cell_E160</v>
      </c>
      <c r="B410" s="374">
        <v>5</v>
      </c>
      <c r="C410" s="374" t="s">
        <v>3952</v>
      </c>
      <c r="D410" s="374" t="s">
        <v>3953</v>
      </c>
      <c r="E410" s="566"/>
      <c r="F410" s="566"/>
      <c r="G410" s="566"/>
      <c r="H410" s="566"/>
      <c r="I410" s="566"/>
      <c r="J410" s="566"/>
      <c r="K410" s="566"/>
      <c r="L410" s="566"/>
      <c r="M410" s="566"/>
      <c r="N410" s="566"/>
      <c r="O410" s="566"/>
      <c r="P410" s="566"/>
      <c r="Q410" s="566"/>
      <c r="R410" s="566"/>
      <c r="S410" s="566"/>
      <c r="T410" s="371" t="str">
        <f t="shared" si="12"/>
        <v>Tab5_Cell_E160</v>
      </c>
    </row>
    <row r="411" spans="1:20" s="371" customFormat="1" x14ac:dyDescent="0.2">
      <c r="A411" s="371" t="str">
        <f t="shared" si="13"/>
        <v>Tab5_Cell_E161</v>
      </c>
      <c r="B411" s="374">
        <v>5</v>
      </c>
      <c r="C411" s="374" t="s">
        <v>3954</v>
      </c>
      <c r="D411" s="374" t="s">
        <v>3955</v>
      </c>
      <c r="E411" s="566"/>
      <c r="F411" s="566"/>
      <c r="G411" s="566"/>
      <c r="H411" s="566"/>
      <c r="I411" s="566"/>
      <c r="J411" s="566"/>
      <c r="K411" s="566"/>
      <c r="L411" s="566"/>
      <c r="M411" s="566"/>
      <c r="N411" s="566"/>
      <c r="O411" s="566"/>
      <c r="P411" s="566"/>
      <c r="Q411" s="566"/>
      <c r="R411" s="566"/>
      <c r="S411" s="566"/>
      <c r="T411" s="371" t="str">
        <f t="shared" si="12"/>
        <v>Tab5_Cell_E161</v>
      </c>
    </row>
    <row r="412" spans="1:20" s="371" customFormat="1" x14ac:dyDescent="0.2">
      <c r="A412" s="371" t="str">
        <f t="shared" si="13"/>
        <v>Tab5_Cell_E162</v>
      </c>
      <c r="B412" s="374">
        <v>5</v>
      </c>
      <c r="C412" s="374" t="s">
        <v>3956</v>
      </c>
      <c r="D412" s="374" t="s">
        <v>3957</v>
      </c>
      <c r="E412" s="566"/>
      <c r="F412" s="566"/>
      <c r="G412" s="566"/>
      <c r="H412" s="566"/>
      <c r="I412" s="566"/>
      <c r="J412" s="566"/>
      <c r="K412" s="566"/>
      <c r="L412" s="566"/>
      <c r="M412" s="566"/>
      <c r="N412" s="566"/>
      <c r="O412" s="566"/>
      <c r="P412" s="566"/>
      <c r="Q412" s="566"/>
      <c r="R412" s="566"/>
      <c r="S412" s="566"/>
      <c r="T412" s="371" t="str">
        <f t="shared" si="12"/>
        <v>Tab5_Cell_E162</v>
      </c>
    </row>
    <row r="413" spans="1:20" s="371" customFormat="1" x14ac:dyDescent="0.2">
      <c r="A413" s="371" t="str">
        <f t="shared" si="13"/>
        <v>Tab5_Cell_E163</v>
      </c>
      <c r="B413" s="374">
        <v>5</v>
      </c>
      <c r="C413" s="374" t="s">
        <v>3958</v>
      </c>
      <c r="D413" s="374" t="s">
        <v>3959</v>
      </c>
      <c r="E413" s="566"/>
      <c r="F413" s="566"/>
      <c r="G413" s="566"/>
      <c r="H413" s="566"/>
      <c r="I413" s="566"/>
      <c r="J413" s="566"/>
      <c r="K413" s="566"/>
      <c r="L413" s="566"/>
      <c r="M413" s="566"/>
      <c r="N413" s="566"/>
      <c r="O413" s="566"/>
      <c r="P413" s="566"/>
      <c r="Q413" s="566"/>
      <c r="R413" s="566"/>
      <c r="S413" s="566"/>
      <c r="T413" s="371" t="str">
        <f t="shared" si="12"/>
        <v>Tab5_Cell_E163</v>
      </c>
    </row>
    <row r="414" spans="1:20" s="371" customFormat="1" x14ac:dyDescent="0.2">
      <c r="A414" s="371" t="str">
        <f t="shared" si="13"/>
        <v>Tab5_Cell_E164</v>
      </c>
      <c r="B414" s="374">
        <v>5</v>
      </c>
      <c r="C414" s="374" t="s">
        <v>3960</v>
      </c>
      <c r="D414" s="374" t="s">
        <v>3961</v>
      </c>
      <c r="E414" s="566"/>
      <c r="F414" s="566"/>
      <c r="G414" s="566"/>
      <c r="H414" s="566"/>
      <c r="I414" s="566"/>
      <c r="J414" s="566"/>
      <c r="K414" s="566"/>
      <c r="L414" s="566"/>
      <c r="M414" s="566"/>
      <c r="N414" s="566"/>
      <c r="O414" s="566"/>
      <c r="P414" s="566"/>
      <c r="Q414" s="566"/>
      <c r="R414" s="566"/>
      <c r="S414" s="566"/>
      <c r="T414" s="371" t="str">
        <f t="shared" si="12"/>
        <v>Tab5_Cell_E164</v>
      </c>
    </row>
    <row r="415" spans="1:20" s="371" customFormat="1" x14ac:dyDescent="0.2">
      <c r="A415" s="371" t="str">
        <f t="shared" si="13"/>
        <v>Tab5_Cell_E170</v>
      </c>
      <c r="B415" s="374">
        <v>5</v>
      </c>
      <c r="C415" s="374" t="s">
        <v>3851</v>
      </c>
      <c r="D415" s="374" t="s">
        <v>3962</v>
      </c>
      <c r="E415" s="566" t="s">
        <v>3853</v>
      </c>
      <c r="F415" s="566" t="s">
        <v>3854</v>
      </c>
      <c r="G415" s="566" t="s">
        <v>3855</v>
      </c>
      <c r="H415" s="566" t="s">
        <v>3856</v>
      </c>
      <c r="I415" s="566" t="s">
        <v>3857</v>
      </c>
      <c r="J415" s="566" t="s">
        <v>3902</v>
      </c>
      <c r="K415" s="566" t="s">
        <v>3859</v>
      </c>
      <c r="L415" s="566" t="s">
        <v>3860</v>
      </c>
      <c r="M415" s="566" t="s">
        <v>3861</v>
      </c>
      <c r="N415" s="566" t="s">
        <v>3862</v>
      </c>
      <c r="O415" s="566" t="s">
        <v>3863</v>
      </c>
      <c r="P415" s="566" t="s">
        <v>3864</v>
      </c>
      <c r="Q415" s="566" t="s">
        <v>7865</v>
      </c>
      <c r="R415" s="566" t="s">
        <v>9469</v>
      </c>
      <c r="S415" s="566" t="s">
        <v>3865</v>
      </c>
      <c r="T415" s="371" t="str">
        <f t="shared" si="12"/>
        <v>Tab5_Cell_E170</v>
      </c>
    </row>
    <row r="416" spans="1:20" s="371" customFormat="1" ht="178.5" x14ac:dyDescent="0.2">
      <c r="A416" s="371" t="str">
        <f t="shared" si="13"/>
        <v>Tab5_Cell_E171</v>
      </c>
      <c r="B416" s="374">
        <v>5</v>
      </c>
      <c r="C416" s="374" t="s">
        <v>3963</v>
      </c>
      <c r="D416" s="374" t="s">
        <v>3964</v>
      </c>
      <c r="E416" s="566" t="s">
        <v>3965</v>
      </c>
      <c r="F416" s="566" t="s">
        <v>3966</v>
      </c>
      <c r="G416" s="566" t="s">
        <v>3967</v>
      </c>
      <c r="H416" s="566" t="s">
        <v>3968</v>
      </c>
      <c r="I416" s="566" t="s">
        <v>3969</v>
      </c>
      <c r="J416" s="566" t="s">
        <v>3970</v>
      </c>
      <c r="K416" s="566" t="s">
        <v>3971</v>
      </c>
      <c r="L416" s="566" t="s">
        <v>3972</v>
      </c>
      <c r="M416" s="566" t="s">
        <v>3973</v>
      </c>
      <c r="N416" s="566" t="s">
        <v>3974</v>
      </c>
      <c r="O416" s="566" t="s">
        <v>3975</v>
      </c>
      <c r="P416" s="566" t="s">
        <v>3976</v>
      </c>
      <c r="Q416" s="560" t="s">
        <v>10240</v>
      </c>
      <c r="R416" s="566" t="s">
        <v>10050</v>
      </c>
      <c r="S416" s="566" t="s">
        <v>3977</v>
      </c>
      <c r="T416" s="371" t="str">
        <f t="shared" si="12"/>
        <v>Tab5_Cell_E171</v>
      </c>
    </row>
    <row r="417" spans="1:20" s="371" customFormat="1" x14ac:dyDescent="0.2">
      <c r="A417" s="371" t="str">
        <f t="shared" si="13"/>
        <v>Tab5_Cell_E172</v>
      </c>
      <c r="B417" s="374">
        <v>5</v>
      </c>
      <c r="C417" s="374" t="s">
        <v>3978</v>
      </c>
      <c r="D417" s="374" t="s">
        <v>3979</v>
      </c>
      <c r="E417" s="566"/>
      <c r="F417" s="566"/>
      <c r="G417" s="566"/>
      <c r="H417" s="566"/>
      <c r="I417" s="566"/>
      <c r="J417" s="566"/>
      <c r="K417" s="566"/>
      <c r="L417" s="566"/>
      <c r="M417" s="566"/>
      <c r="N417" s="566"/>
      <c r="O417" s="566"/>
      <c r="P417" s="566"/>
      <c r="Q417" s="566"/>
      <c r="R417" s="566"/>
      <c r="S417" s="566"/>
      <c r="T417" s="371" t="str">
        <f t="shared" si="12"/>
        <v>Tab5_Cell_E172</v>
      </c>
    </row>
    <row r="418" spans="1:20" s="371" customFormat="1" x14ac:dyDescent="0.2">
      <c r="A418" s="371" t="str">
        <f t="shared" si="13"/>
        <v>Tab5_Cell_E173</v>
      </c>
      <c r="B418" s="374">
        <v>5</v>
      </c>
      <c r="C418" s="374" t="s">
        <v>3980</v>
      </c>
      <c r="D418" s="374" t="s">
        <v>3981</v>
      </c>
      <c r="E418" s="566"/>
      <c r="F418" s="566"/>
      <c r="G418" s="566"/>
      <c r="H418" s="566"/>
      <c r="I418" s="566"/>
      <c r="J418" s="566"/>
      <c r="K418" s="566"/>
      <c r="L418" s="566"/>
      <c r="M418" s="566"/>
      <c r="N418" s="566"/>
      <c r="O418" s="566"/>
      <c r="P418" s="566"/>
      <c r="Q418" s="566"/>
      <c r="R418" s="566"/>
      <c r="S418" s="566"/>
      <c r="T418" s="371" t="str">
        <f t="shared" si="12"/>
        <v>Tab5_Cell_E173</v>
      </c>
    </row>
    <row r="419" spans="1:20" s="371" customFormat="1" x14ac:dyDescent="0.2">
      <c r="A419" s="371" t="str">
        <f t="shared" si="13"/>
        <v>Tab5_Cell_E174</v>
      </c>
      <c r="B419" s="374">
        <v>5</v>
      </c>
      <c r="C419" s="374" t="s">
        <v>3982</v>
      </c>
      <c r="D419" s="374" t="s">
        <v>3983</v>
      </c>
      <c r="E419" s="566"/>
      <c r="F419" s="566"/>
      <c r="G419" s="566"/>
      <c r="H419" s="566"/>
      <c r="I419" s="566"/>
      <c r="J419" s="566"/>
      <c r="K419" s="566"/>
      <c r="L419" s="566"/>
      <c r="M419" s="566"/>
      <c r="N419" s="566"/>
      <c r="O419" s="566"/>
      <c r="P419" s="566"/>
      <c r="Q419" s="566"/>
      <c r="R419" s="566"/>
      <c r="S419" s="566"/>
      <c r="T419" s="371" t="str">
        <f t="shared" si="12"/>
        <v>Tab5_Cell_E174</v>
      </c>
    </row>
    <row r="420" spans="1:20" s="371" customFormat="1" x14ac:dyDescent="0.2">
      <c r="A420" s="371" t="str">
        <f t="shared" si="13"/>
        <v>Tab5_Cell_E175</v>
      </c>
      <c r="B420" s="374">
        <v>5</v>
      </c>
      <c r="C420" s="374" t="s">
        <v>3984</v>
      </c>
      <c r="D420" s="374" t="s">
        <v>3985</v>
      </c>
      <c r="E420" s="566"/>
      <c r="F420" s="566"/>
      <c r="G420" s="566"/>
      <c r="H420" s="566"/>
      <c r="I420" s="566"/>
      <c r="J420" s="566"/>
      <c r="K420" s="566"/>
      <c r="L420" s="566"/>
      <c r="M420" s="566"/>
      <c r="N420" s="566"/>
      <c r="O420" s="566"/>
      <c r="P420" s="566"/>
      <c r="Q420" s="566"/>
      <c r="R420" s="566"/>
      <c r="S420" s="566"/>
      <c r="T420" s="371" t="str">
        <f t="shared" si="12"/>
        <v>Tab5_Cell_E175</v>
      </c>
    </row>
    <row r="421" spans="1:20" s="371" customFormat="1" x14ac:dyDescent="0.2">
      <c r="A421" s="371" t="str">
        <f t="shared" si="13"/>
        <v>Tab5_Cell_E176</v>
      </c>
      <c r="B421" s="374">
        <v>5</v>
      </c>
      <c r="C421" s="374" t="s">
        <v>3986</v>
      </c>
      <c r="D421" s="374" t="s">
        <v>3987</v>
      </c>
      <c r="E421" s="566"/>
      <c r="F421" s="566"/>
      <c r="G421" s="566"/>
      <c r="H421" s="566"/>
      <c r="I421" s="566"/>
      <c r="J421" s="566"/>
      <c r="K421" s="566"/>
      <c r="L421" s="566"/>
      <c r="M421" s="566"/>
      <c r="N421" s="566"/>
      <c r="O421" s="566"/>
      <c r="P421" s="566"/>
      <c r="Q421" s="566"/>
      <c r="R421" s="566"/>
      <c r="S421" s="566"/>
      <c r="T421" s="371" t="str">
        <f t="shared" si="12"/>
        <v>Tab5_Cell_E176</v>
      </c>
    </row>
    <row r="422" spans="1:20" s="371" customFormat="1" x14ac:dyDescent="0.2">
      <c r="A422" s="446" t="str">
        <f t="shared" si="13"/>
        <v>Tab5_Cell_E177</v>
      </c>
      <c r="B422" s="374">
        <v>5</v>
      </c>
      <c r="C422" s="374" t="s">
        <v>3988</v>
      </c>
      <c r="D422" s="374" t="s">
        <v>3989</v>
      </c>
      <c r="E422" s="566"/>
      <c r="F422" s="566"/>
      <c r="G422" s="566"/>
      <c r="H422" s="566"/>
      <c r="I422" s="566"/>
      <c r="J422" s="566"/>
      <c r="K422" s="566"/>
      <c r="L422" s="566"/>
      <c r="M422" s="566"/>
      <c r="N422" s="566"/>
      <c r="O422" s="566"/>
      <c r="P422" s="566"/>
      <c r="Q422" s="566"/>
      <c r="R422" s="566"/>
      <c r="S422" s="566"/>
      <c r="T422" s="371" t="str">
        <f t="shared" si="12"/>
        <v>Tab5_Cell_E177</v>
      </c>
    </row>
    <row r="423" spans="1:20" s="371" customFormat="1" x14ac:dyDescent="0.2">
      <c r="A423" s="537" t="str">
        <f t="shared" si="13"/>
        <v>Tab5_Cell_E178</v>
      </c>
      <c r="B423" s="374">
        <v>5</v>
      </c>
      <c r="C423" s="374" t="s">
        <v>3990</v>
      </c>
      <c r="D423" s="374" t="s">
        <v>3991</v>
      </c>
      <c r="E423" s="566"/>
      <c r="F423" s="566"/>
      <c r="G423" s="566"/>
      <c r="H423" s="566"/>
      <c r="I423" s="566"/>
      <c r="J423" s="566"/>
      <c r="K423" s="566"/>
      <c r="L423" s="566"/>
      <c r="M423" s="566"/>
      <c r="N423" s="566"/>
      <c r="O423" s="566"/>
      <c r="P423" s="566"/>
      <c r="Q423" s="566"/>
      <c r="R423" s="566"/>
      <c r="S423" s="566"/>
      <c r="T423" s="371" t="str">
        <f t="shared" si="12"/>
        <v>Tab5_Cell_E178</v>
      </c>
    </row>
    <row r="424" spans="1:20" s="371" customFormat="1" ht="191.25" x14ac:dyDescent="0.2">
      <c r="A424" s="371" t="str">
        <f t="shared" si="13"/>
        <v>Tab5_Cell_E179</v>
      </c>
      <c r="B424" s="374">
        <v>5</v>
      </c>
      <c r="C424" s="374" t="s">
        <v>3992</v>
      </c>
      <c r="D424" s="374" t="s">
        <v>3993</v>
      </c>
      <c r="E424" s="566" t="s">
        <v>3994</v>
      </c>
      <c r="F424" s="566" t="s">
        <v>3995</v>
      </c>
      <c r="G424" s="566" t="s">
        <v>3996</v>
      </c>
      <c r="H424" s="566" t="s">
        <v>3997</v>
      </c>
      <c r="I424" s="566" t="s">
        <v>3998</v>
      </c>
      <c r="J424" s="566" t="s">
        <v>3999</v>
      </c>
      <c r="K424" s="566" t="s">
        <v>4000</v>
      </c>
      <c r="L424" s="566" t="s">
        <v>4001</v>
      </c>
      <c r="M424" s="566" t="s">
        <v>4002</v>
      </c>
      <c r="N424" s="566" t="s">
        <v>4003</v>
      </c>
      <c r="O424" s="566" t="s">
        <v>4004</v>
      </c>
      <c r="P424" s="566" t="s">
        <v>4005</v>
      </c>
      <c r="Q424" s="566" t="s">
        <v>7866</v>
      </c>
      <c r="R424" s="566" t="s">
        <v>10051</v>
      </c>
      <c r="S424" s="566" t="s">
        <v>4006</v>
      </c>
      <c r="T424" s="371" t="str">
        <f t="shared" si="12"/>
        <v>Tab5_Cell_E179</v>
      </c>
    </row>
    <row r="425" spans="1:20" s="371" customFormat="1" x14ac:dyDescent="0.2">
      <c r="A425" s="371" t="str">
        <f t="shared" si="13"/>
        <v>Tab5_Cell_E180</v>
      </c>
      <c r="B425" s="374">
        <v>5</v>
      </c>
      <c r="C425" s="374" t="s">
        <v>4007</v>
      </c>
      <c r="D425" s="374" t="s">
        <v>4008</v>
      </c>
      <c r="E425" s="566"/>
      <c r="F425" s="566"/>
      <c r="G425" s="566"/>
      <c r="H425" s="566"/>
      <c r="I425" s="566"/>
      <c r="J425" s="566"/>
      <c r="K425" s="566"/>
      <c r="L425" s="566"/>
      <c r="M425" s="566"/>
      <c r="N425" s="566"/>
      <c r="O425" s="566"/>
      <c r="P425" s="566"/>
      <c r="Q425" s="566"/>
      <c r="R425" s="566"/>
      <c r="S425" s="566"/>
      <c r="T425" s="371" t="str">
        <f t="shared" si="12"/>
        <v>Tab5_Cell_E180</v>
      </c>
    </row>
    <row r="426" spans="1:20" s="371" customFormat="1" x14ac:dyDescent="0.2">
      <c r="A426" s="371" t="str">
        <f t="shared" si="13"/>
        <v>Tab5_Cell_E181</v>
      </c>
      <c r="B426" s="374">
        <v>5</v>
      </c>
      <c r="C426" s="374" t="s">
        <v>4009</v>
      </c>
      <c r="D426" s="374" t="s">
        <v>4010</v>
      </c>
      <c r="E426" s="566"/>
      <c r="F426" s="566"/>
      <c r="G426" s="566"/>
      <c r="H426" s="566"/>
      <c r="I426" s="566"/>
      <c r="J426" s="566"/>
      <c r="K426" s="566"/>
      <c r="L426" s="566"/>
      <c r="M426" s="566"/>
      <c r="N426" s="566"/>
      <c r="O426" s="566"/>
      <c r="P426" s="566"/>
      <c r="Q426" s="566"/>
      <c r="R426" s="566"/>
      <c r="S426" s="566"/>
      <c r="T426" s="371" t="str">
        <f t="shared" si="12"/>
        <v>Tab5_Cell_E181</v>
      </c>
    </row>
    <row r="427" spans="1:20" s="371" customFormat="1" x14ac:dyDescent="0.2">
      <c r="A427" s="371" t="str">
        <f t="shared" si="13"/>
        <v>Tab5_Cell_E187</v>
      </c>
      <c r="B427" s="374">
        <v>5</v>
      </c>
      <c r="C427" s="374" t="s">
        <v>3851</v>
      </c>
      <c r="D427" s="374" t="s">
        <v>4011</v>
      </c>
      <c r="E427" s="566" t="s">
        <v>3853</v>
      </c>
      <c r="F427" s="566" t="s">
        <v>3854</v>
      </c>
      <c r="G427" s="566" t="s">
        <v>3855</v>
      </c>
      <c r="H427" s="566" t="s">
        <v>3856</v>
      </c>
      <c r="I427" s="566" t="s">
        <v>3857</v>
      </c>
      <c r="J427" s="566" t="s">
        <v>3902</v>
      </c>
      <c r="K427" s="566" t="s">
        <v>3859</v>
      </c>
      <c r="L427" s="566" t="s">
        <v>3860</v>
      </c>
      <c r="M427" s="566" t="s">
        <v>3861</v>
      </c>
      <c r="N427" s="566" t="s">
        <v>3862</v>
      </c>
      <c r="O427" s="566" t="s">
        <v>3863</v>
      </c>
      <c r="P427" s="566" t="s">
        <v>3864</v>
      </c>
      <c r="Q427" s="566" t="s">
        <v>7865</v>
      </c>
      <c r="R427" s="566" t="s">
        <v>9469</v>
      </c>
      <c r="S427" s="566" t="s">
        <v>3865</v>
      </c>
      <c r="T427" s="371" t="str">
        <f t="shared" si="12"/>
        <v>Tab5_Cell_E187</v>
      </c>
    </row>
    <row r="428" spans="1:20" s="371" customFormat="1" ht="204" x14ac:dyDescent="0.2">
      <c r="A428" s="371" t="str">
        <f t="shared" si="13"/>
        <v>Tab5_Cell_E188</v>
      </c>
      <c r="B428" s="374">
        <v>5</v>
      </c>
      <c r="C428" s="374" t="s">
        <v>4012</v>
      </c>
      <c r="D428" s="374" t="s">
        <v>4013</v>
      </c>
      <c r="E428" s="566" t="s">
        <v>4014</v>
      </c>
      <c r="F428" s="566" t="s">
        <v>4015</v>
      </c>
      <c r="G428" s="566" t="s">
        <v>8569</v>
      </c>
      <c r="H428" s="566" t="s">
        <v>8358</v>
      </c>
      <c r="I428" s="566" t="s">
        <v>4016</v>
      </c>
      <c r="J428" s="566" t="s">
        <v>4017</v>
      </c>
      <c r="K428" s="566" t="s">
        <v>8587</v>
      </c>
      <c r="L428" s="566" t="s">
        <v>4018</v>
      </c>
      <c r="M428" s="566" t="s">
        <v>4019</v>
      </c>
      <c r="N428" s="566" t="s">
        <v>4020</v>
      </c>
      <c r="O428" s="566" t="s">
        <v>4021</v>
      </c>
      <c r="P428" s="566" t="s">
        <v>4022</v>
      </c>
      <c r="Q428" s="566" t="s">
        <v>8783</v>
      </c>
      <c r="R428" s="566" t="s">
        <v>10052</v>
      </c>
      <c r="S428" s="566" t="s">
        <v>8613</v>
      </c>
      <c r="T428" s="371" t="str">
        <f t="shared" si="12"/>
        <v>Tab5_Cell_E188</v>
      </c>
    </row>
    <row r="429" spans="1:20" s="371" customFormat="1" x14ac:dyDescent="0.2">
      <c r="A429" s="371" t="str">
        <f t="shared" si="13"/>
        <v>Tab5_Cell_E189</v>
      </c>
      <c r="B429" s="374">
        <v>5</v>
      </c>
      <c r="C429" s="374" t="s">
        <v>4023</v>
      </c>
      <c r="D429" s="374" t="s">
        <v>4024</v>
      </c>
      <c r="E429" s="566"/>
      <c r="F429" s="566"/>
      <c r="G429" s="566"/>
      <c r="H429" s="566"/>
      <c r="I429" s="566"/>
      <c r="J429" s="566"/>
      <c r="K429" s="566"/>
      <c r="L429" s="566"/>
      <c r="M429" s="566"/>
      <c r="N429" s="566"/>
      <c r="O429" s="566"/>
      <c r="P429" s="566"/>
      <c r="Q429" s="566"/>
      <c r="R429" s="566"/>
      <c r="S429" s="566"/>
      <c r="T429" s="371" t="str">
        <f t="shared" si="12"/>
        <v>Tab5_Cell_E189</v>
      </c>
    </row>
    <row r="430" spans="1:20" s="371" customFormat="1" x14ac:dyDescent="0.2">
      <c r="A430" s="371" t="str">
        <f t="shared" si="13"/>
        <v>Tab5_Cell_E190</v>
      </c>
      <c r="B430" s="374">
        <v>5</v>
      </c>
      <c r="C430" s="374" t="s">
        <v>4025</v>
      </c>
      <c r="D430" s="374" t="s">
        <v>4026</v>
      </c>
      <c r="E430" s="566"/>
      <c r="F430" s="566"/>
      <c r="G430" s="566"/>
      <c r="H430" s="566"/>
      <c r="I430" s="566"/>
      <c r="J430" s="566"/>
      <c r="K430" s="566"/>
      <c r="L430" s="566"/>
      <c r="M430" s="566"/>
      <c r="N430" s="566"/>
      <c r="O430" s="566"/>
      <c r="P430" s="566"/>
      <c r="Q430" s="566"/>
      <c r="R430" s="566"/>
      <c r="S430" s="566"/>
      <c r="T430" s="371" t="str">
        <f t="shared" si="12"/>
        <v>Tab5_Cell_E190</v>
      </c>
    </row>
    <row r="431" spans="1:20" s="371" customFormat="1" x14ac:dyDescent="0.2">
      <c r="A431" s="371" t="str">
        <f t="shared" si="13"/>
        <v>Tab5_Cell_E191</v>
      </c>
      <c r="B431" s="374">
        <v>5</v>
      </c>
      <c r="C431" s="374" t="s">
        <v>4027</v>
      </c>
      <c r="D431" s="374" t="s">
        <v>4028</v>
      </c>
      <c r="E431" s="566"/>
      <c r="F431" s="566"/>
      <c r="G431" s="566"/>
      <c r="H431" s="566"/>
      <c r="I431" s="566"/>
      <c r="J431" s="566"/>
      <c r="K431" s="566"/>
      <c r="L431" s="566"/>
      <c r="M431" s="566"/>
      <c r="N431" s="566"/>
      <c r="O431" s="566"/>
      <c r="P431" s="566"/>
      <c r="Q431" s="566"/>
      <c r="R431" s="566"/>
      <c r="S431" s="566"/>
      <c r="T431" s="371" t="str">
        <f t="shared" si="12"/>
        <v>Tab5_Cell_E191</v>
      </c>
    </row>
    <row r="432" spans="1:20" s="371" customFormat="1" x14ac:dyDescent="0.2">
      <c r="A432" s="371" t="str">
        <f t="shared" si="13"/>
        <v>Tab5_Cell_E192</v>
      </c>
      <c r="B432" s="374">
        <v>5</v>
      </c>
      <c r="C432" s="374" t="s">
        <v>4029</v>
      </c>
      <c r="D432" s="374" t="s">
        <v>4030</v>
      </c>
      <c r="E432" s="566"/>
      <c r="F432" s="566"/>
      <c r="G432" s="566"/>
      <c r="H432" s="566"/>
      <c r="I432" s="566"/>
      <c r="J432" s="566"/>
      <c r="K432" s="566"/>
      <c r="L432" s="566"/>
      <c r="M432" s="566"/>
      <c r="N432" s="566"/>
      <c r="O432" s="566"/>
      <c r="P432" s="566"/>
      <c r="Q432" s="566"/>
      <c r="R432" s="566"/>
      <c r="S432" s="566"/>
      <c r="T432" s="371" t="str">
        <f t="shared" si="12"/>
        <v>Tab5_Cell_E192</v>
      </c>
    </row>
    <row r="433" spans="1:20" s="371" customFormat="1" x14ac:dyDescent="0.2">
      <c r="A433" s="371" t="str">
        <f t="shared" si="13"/>
        <v>Tab5_Cell_E193</v>
      </c>
      <c r="B433" s="374">
        <v>5</v>
      </c>
      <c r="C433" s="374" t="s">
        <v>4031</v>
      </c>
      <c r="D433" s="374" t="s">
        <v>4032</v>
      </c>
      <c r="E433" s="566"/>
      <c r="F433" s="566"/>
      <c r="G433" s="566"/>
      <c r="H433" s="566"/>
      <c r="I433" s="566"/>
      <c r="J433" s="566"/>
      <c r="K433" s="566"/>
      <c r="L433" s="566"/>
      <c r="M433" s="566"/>
      <c r="N433" s="566"/>
      <c r="O433" s="566"/>
      <c r="P433" s="566"/>
      <c r="Q433" s="566"/>
      <c r="R433" s="566"/>
      <c r="S433" s="566"/>
      <c r="T433" s="371" t="str">
        <f t="shared" si="12"/>
        <v>Tab5_Cell_E193</v>
      </c>
    </row>
    <row r="434" spans="1:20" s="371" customFormat="1" x14ac:dyDescent="0.2">
      <c r="A434" s="371" t="str">
        <f t="shared" si="13"/>
        <v>Tab5_Cell_E194</v>
      </c>
      <c r="B434" s="374">
        <v>5</v>
      </c>
      <c r="C434" s="374" t="s">
        <v>4033</v>
      </c>
      <c r="D434" s="374" t="s">
        <v>4034</v>
      </c>
      <c r="E434" s="566"/>
      <c r="F434" s="566"/>
      <c r="G434" s="566"/>
      <c r="H434" s="566"/>
      <c r="I434" s="566"/>
      <c r="J434" s="566"/>
      <c r="K434" s="566"/>
      <c r="L434" s="566"/>
      <c r="M434" s="566"/>
      <c r="N434" s="566"/>
      <c r="O434" s="566"/>
      <c r="P434" s="566"/>
      <c r="Q434" s="566"/>
      <c r="R434" s="566"/>
      <c r="S434" s="566"/>
      <c r="T434" s="371" t="str">
        <f t="shared" si="12"/>
        <v>Tab5_Cell_E194</v>
      </c>
    </row>
    <row r="435" spans="1:20" s="371" customFormat="1" x14ac:dyDescent="0.2">
      <c r="A435" s="371" t="str">
        <f t="shared" si="13"/>
        <v>Tab5_Cell_E195</v>
      </c>
      <c r="B435" s="374">
        <v>5</v>
      </c>
      <c r="C435" s="374" t="s">
        <v>4035</v>
      </c>
      <c r="D435" s="374" t="s">
        <v>4036</v>
      </c>
      <c r="E435" s="566"/>
      <c r="F435" s="566"/>
      <c r="G435" s="566"/>
      <c r="H435" s="566"/>
      <c r="I435" s="566"/>
      <c r="J435" s="566"/>
      <c r="K435" s="566"/>
      <c r="L435" s="566"/>
      <c r="M435" s="566"/>
      <c r="N435" s="566"/>
      <c r="O435" s="566"/>
      <c r="P435" s="566"/>
      <c r="Q435" s="566"/>
      <c r="R435" s="566"/>
      <c r="S435" s="566"/>
      <c r="T435" s="371" t="str">
        <f t="shared" si="12"/>
        <v>Tab5_Cell_E195</v>
      </c>
    </row>
    <row r="436" spans="1:20" s="371" customFormat="1" ht="216.75" x14ac:dyDescent="0.2">
      <c r="A436" s="371" t="str">
        <f t="shared" si="13"/>
        <v>Tab5_Cell_E196</v>
      </c>
      <c r="B436" s="374">
        <v>5</v>
      </c>
      <c r="C436" s="374" t="s">
        <v>4037</v>
      </c>
      <c r="D436" s="374" t="s">
        <v>4038</v>
      </c>
      <c r="E436" s="566" t="s">
        <v>4039</v>
      </c>
      <c r="F436" s="566" t="s">
        <v>4040</v>
      </c>
      <c r="G436" s="566" t="s">
        <v>8570</v>
      </c>
      <c r="H436" s="566" t="s">
        <v>8359</v>
      </c>
      <c r="I436" s="566" t="s">
        <v>4041</v>
      </c>
      <c r="J436" s="566" t="s">
        <v>4042</v>
      </c>
      <c r="K436" s="566" t="s">
        <v>8588</v>
      </c>
      <c r="L436" s="566" t="s">
        <v>4043</v>
      </c>
      <c r="M436" s="566" t="s">
        <v>4044</v>
      </c>
      <c r="N436" s="566" t="s">
        <v>4045</v>
      </c>
      <c r="O436" s="566" t="s">
        <v>4046</v>
      </c>
      <c r="P436" s="566" t="s">
        <v>4047</v>
      </c>
      <c r="Q436" s="566" t="s">
        <v>8784</v>
      </c>
      <c r="R436" s="566" t="s">
        <v>10053</v>
      </c>
      <c r="S436" s="566" t="s">
        <v>8614</v>
      </c>
      <c r="T436" s="371" t="str">
        <f t="shared" si="12"/>
        <v>Tab5_Cell_E196</v>
      </c>
    </row>
    <row r="437" spans="1:20" s="371" customFormat="1" x14ac:dyDescent="0.2">
      <c r="A437" s="371" t="str">
        <f t="shared" si="13"/>
        <v>Tab5_Cell_E197</v>
      </c>
      <c r="B437" s="374">
        <v>5</v>
      </c>
      <c r="C437" s="374" t="s">
        <v>4048</v>
      </c>
      <c r="D437" s="374" t="s">
        <v>4049</v>
      </c>
      <c r="E437" s="566"/>
      <c r="F437" s="566"/>
      <c r="G437" s="566"/>
      <c r="H437" s="566"/>
      <c r="I437" s="566"/>
      <c r="J437" s="566"/>
      <c r="K437" s="566"/>
      <c r="L437" s="566"/>
      <c r="M437" s="566"/>
      <c r="N437" s="566"/>
      <c r="O437" s="566"/>
      <c r="P437" s="566"/>
      <c r="Q437" s="566"/>
      <c r="R437" s="566"/>
      <c r="S437" s="566"/>
      <c r="T437" s="371" t="str">
        <f t="shared" si="12"/>
        <v>Tab5_Cell_E197</v>
      </c>
    </row>
    <row r="438" spans="1:20" s="371" customFormat="1" x14ac:dyDescent="0.2">
      <c r="A438" s="371" t="str">
        <f t="shared" si="13"/>
        <v>Tab5_Cell_E198</v>
      </c>
      <c r="B438" s="374">
        <v>5</v>
      </c>
      <c r="C438" s="374" t="s">
        <v>4050</v>
      </c>
      <c r="D438" s="374" t="s">
        <v>4051</v>
      </c>
      <c r="E438" s="566"/>
      <c r="F438" s="566"/>
      <c r="G438" s="566"/>
      <c r="H438" s="566"/>
      <c r="I438" s="566"/>
      <c r="J438" s="566"/>
      <c r="K438" s="566"/>
      <c r="L438" s="566"/>
      <c r="M438" s="566"/>
      <c r="N438" s="566"/>
      <c r="O438" s="566"/>
      <c r="P438" s="566"/>
      <c r="Q438" s="566"/>
      <c r="R438" s="566"/>
      <c r="S438" s="566"/>
      <c r="T438" s="371" t="str">
        <f t="shared" si="12"/>
        <v>Tab5_Cell_E198</v>
      </c>
    </row>
    <row r="439" spans="1:20" s="371" customFormat="1" x14ac:dyDescent="0.2">
      <c r="A439" s="371" t="str">
        <f t="shared" si="13"/>
        <v>Tab5_Cell_E204</v>
      </c>
      <c r="B439" s="374">
        <v>5</v>
      </c>
      <c r="C439" s="374" t="s">
        <v>4052</v>
      </c>
      <c r="D439" s="374" t="s">
        <v>4053</v>
      </c>
      <c r="E439" s="566"/>
      <c r="F439" s="566"/>
      <c r="G439" s="566"/>
      <c r="H439" s="566"/>
      <c r="I439" s="566"/>
      <c r="J439" s="566"/>
      <c r="K439" s="566"/>
      <c r="L439" s="566"/>
      <c r="M439" s="566"/>
      <c r="N439" s="566"/>
      <c r="O439" s="566"/>
      <c r="P439" s="566"/>
      <c r="Q439" s="566"/>
      <c r="R439" s="566"/>
      <c r="S439" s="566"/>
      <c r="T439" s="371" t="str">
        <f t="shared" si="12"/>
        <v>Tab5_Cell_E204</v>
      </c>
    </row>
    <row r="440" spans="1:20" s="371" customFormat="1" x14ac:dyDescent="0.2">
      <c r="A440" s="371" t="str">
        <f t="shared" si="13"/>
        <v>Tab5_Cell_E205</v>
      </c>
      <c r="B440" s="374">
        <v>5</v>
      </c>
      <c r="C440" s="374" t="s">
        <v>4054</v>
      </c>
      <c r="D440" s="374" t="s">
        <v>4055</v>
      </c>
      <c r="E440" s="566"/>
      <c r="F440" s="566"/>
      <c r="G440" s="566"/>
      <c r="H440" s="566"/>
      <c r="I440" s="566"/>
      <c r="J440" s="566"/>
      <c r="K440" s="566"/>
      <c r="L440" s="566"/>
      <c r="M440" s="566"/>
      <c r="N440" s="566"/>
      <c r="O440" s="566"/>
      <c r="P440" s="566"/>
      <c r="Q440" s="566"/>
      <c r="R440" s="566"/>
      <c r="S440" s="566"/>
      <c r="T440" s="371" t="str">
        <f t="shared" si="12"/>
        <v>Tab5_Cell_E205</v>
      </c>
    </row>
    <row r="441" spans="1:20" s="371" customFormat="1" x14ac:dyDescent="0.2">
      <c r="A441" s="371" t="str">
        <f t="shared" si="13"/>
        <v>Tab5_Cell_E219</v>
      </c>
      <c r="B441" s="374">
        <v>5</v>
      </c>
      <c r="C441" s="374" t="s">
        <v>4056</v>
      </c>
      <c r="D441" s="374" t="s">
        <v>4057</v>
      </c>
      <c r="E441" s="566"/>
      <c r="F441" s="566"/>
      <c r="G441" s="566"/>
      <c r="H441" s="566"/>
      <c r="I441" s="566"/>
      <c r="J441" s="566"/>
      <c r="K441" s="566"/>
      <c r="L441" s="566"/>
      <c r="M441" s="566"/>
      <c r="N441" s="566"/>
      <c r="O441" s="566"/>
      <c r="P441" s="566"/>
      <c r="Q441" s="566"/>
      <c r="R441" s="566"/>
      <c r="S441" s="566"/>
      <c r="T441" s="371" t="str">
        <f t="shared" si="12"/>
        <v>Tab5_Cell_E219</v>
      </c>
    </row>
    <row r="442" spans="1:20" s="371" customFormat="1" ht="318.75" x14ac:dyDescent="0.2">
      <c r="A442" s="371" t="str">
        <f t="shared" si="13"/>
        <v>Tab5_Cell_E220</v>
      </c>
      <c r="B442" s="374">
        <v>5</v>
      </c>
      <c r="C442" s="374" t="s">
        <v>4059</v>
      </c>
      <c r="D442" s="374" t="s">
        <v>4060</v>
      </c>
      <c r="E442" s="566" t="s">
        <v>4061</v>
      </c>
      <c r="F442" s="566" t="s">
        <v>4062</v>
      </c>
      <c r="G442" s="566" t="s">
        <v>4063</v>
      </c>
      <c r="H442" s="566" t="s">
        <v>4064</v>
      </c>
      <c r="I442" s="566" t="s">
        <v>4065</v>
      </c>
      <c r="J442" s="566" t="s">
        <v>4066</v>
      </c>
      <c r="K442" s="566" t="s">
        <v>4067</v>
      </c>
      <c r="L442" s="566" t="s">
        <v>4068</v>
      </c>
      <c r="M442" s="566" t="s">
        <v>4069</v>
      </c>
      <c r="N442" s="566" t="s">
        <v>4070</v>
      </c>
      <c r="O442" s="566" t="s">
        <v>4058</v>
      </c>
      <c r="P442" s="566" t="s">
        <v>4071</v>
      </c>
      <c r="Q442" s="566" t="s">
        <v>7867</v>
      </c>
      <c r="R442" s="574" t="s">
        <v>10903</v>
      </c>
      <c r="S442" s="566" t="s">
        <v>4072</v>
      </c>
      <c r="T442" s="371" t="str">
        <f t="shared" si="12"/>
        <v>Tab5_Cell_E220</v>
      </c>
    </row>
    <row r="443" spans="1:20" s="371" customFormat="1" x14ac:dyDescent="0.2">
      <c r="A443" s="446" t="str">
        <f t="shared" si="13"/>
        <v>Tab5_Cell_E221</v>
      </c>
      <c r="B443" s="374">
        <v>5</v>
      </c>
      <c r="C443" s="374" t="s">
        <v>4073</v>
      </c>
      <c r="D443" s="374" t="s">
        <v>4074</v>
      </c>
      <c r="E443" s="566"/>
      <c r="F443" s="566"/>
      <c r="G443" s="566"/>
      <c r="H443" s="566"/>
      <c r="I443" s="566"/>
      <c r="J443" s="566"/>
      <c r="K443" s="566"/>
      <c r="L443" s="566"/>
      <c r="M443" s="566"/>
      <c r="N443" s="566"/>
      <c r="O443" s="566"/>
      <c r="P443" s="566"/>
      <c r="Q443" s="566"/>
      <c r="R443" s="566"/>
      <c r="S443" s="566"/>
      <c r="T443" s="371" t="str">
        <f t="shared" si="12"/>
        <v>Tab5_Cell_E221</v>
      </c>
    </row>
    <row r="444" spans="1:20" s="371" customFormat="1" x14ac:dyDescent="0.2">
      <c r="A444" s="371" t="str">
        <f t="shared" si="13"/>
        <v>Tab5_Cell_E222</v>
      </c>
      <c r="B444" s="374">
        <v>5</v>
      </c>
      <c r="C444" s="374" t="s">
        <v>4076</v>
      </c>
      <c r="D444" s="374" t="s">
        <v>4077</v>
      </c>
      <c r="E444" s="566" t="s">
        <v>6671</v>
      </c>
      <c r="F444" s="566" t="s">
        <v>6660</v>
      </c>
      <c r="G444" s="566" t="s">
        <v>6661</v>
      </c>
      <c r="H444" s="566" t="s">
        <v>4075</v>
      </c>
      <c r="I444" s="566" t="s">
        <v>6662</v>
      </c>
      <c r="J444" s="566" t="s">
        <v>6663</v>
      </c>
      <c r="K444" s="566" t="s">
        <v>6664</v>
      </c>
      <c r="L444" s="566" t="s">
        <v>6665</v>
      </c>
      <c r="M444" s="566" t="s">
        <v>6666</v>
      </c>
      <c r="N444" s="566" t="s">
        <v>6667</v>
      </c>
      <c r="O444" s="566" t="s">
        <v>6668</v>
      </c>
      <c r="P444" s="566" t="s">
        <v>6669</v>
      </c>
      <c r="Q444" s="566" t="s">
        <v>7868</v>
      </c>
      <c r="R444" s="566" t="s">
        <v>9470</v>
      </c>
      <c r="S444" s="566" t="s">
        <v>6670</v>
      </c>
      <c r="T444" s="371" t="str">
        <f t="shared" si="12"/>
        <v>Tab5_Cell_E222</v>
      </c>
    </row>
    <row r="445" spans="1:20" s="371" customFormat="1" x14ac:dyDescent="0.2">
      <c r="A445" s="371" t="str">
        <f t="shared" si="13"/>
        <v>Tab5_Cell_E223</v>
      </c>
      <c r="B445" s="374">
        <v>5</v>
      </c>
      <c r="C445" s="374" t="s">
        <v>4078</v>
      </c>
      <c r="D445" s="374" t="s">
        <v>4079</v>
      </c>
      <c r="E445" s="566" t="s">
        <v>6671</v>
      </c>
      <c r="F445" s="566" t="s">
        <v>6660</v>
      </c>
      <c r="G445" s="566" t="s">
        <v>6661</v>
      </c>
      <c r="H445" s="566" t="s">
        <v>4075</v>
      </c>
      <c r="I445" s="566" t="s">
        <v>6662</v>
      </c>
      <c r="J445" s="566" t="s">
        <v>6663</v>
      </c>
      <c r="K445" s="566" t="s">
        <v>6664</v>
      </c>
      <c r="L445" s="566" t="s">
        <v>6665</v>
      </c>
      <c r="M445" s="566" t="s">
        <v>6666</v>
      </c>
      <c r="N445" s="566" t="s">
        <v>6667</v>
      </c>
      <c r="O445" s="566" t="s">
        <v>6668</v>
      </c>
      <c r="P445" s="566" t="s">
        <v>6669</v>
      </c>
      <c r="Q445" s="566" t="s">
        <v>7868</v>
      </c>
      <c r="R445" s="566" t="s">
        <v>9470</v>
      </c>
      <c r="S445" s="566" t="s">
        <v>6670</v>
      </c>
      <c r="T445" s="371" t="str">
        <f t="shared" si="12"/>
        <v>Tab5_Cell_E223</v>
      </c>
    </row>
    <row r="446" spans="1:20" s="371" customFormat="1" ht="51" x14ac:dyDescent="0.2">
      <c r="A446" s="371" t="str">
        <f t="shared" si="13"/>
        <v>Tab5_Cell_E224</v>
      </c>
      <c r="B446" s="374">
        <v>5</v>
      </c>
      <c r="C446" s="374" t="s">
        <v>4081</v>
      </c>
      <c r="D446" s="374" t="s">
        <v>4082</v>
      </c>
      <c r="E446" s="566" t="s">
        <v>7294</v>
      </c>
      <c r="F446" s="566" t="s">
        <v>4083</v>
      </c>
      <c r="G446" s="566" t="s">
        <v>4084</v>
      </c>
      <c r="H446" s="566" t="s">
        <v>8363</v>
      </c>
      <c r="I446" s="566" t="s">
        <v>4085</v>
      </c>
      <c r="J446" s="566" t="s">
        <v>4086</v>
      </c>
      <c r="K446" s="566" t="s">
        <v>4087</v>
      </c>
      <c r="L446" s="566" t="s">
        <v>4088</v>
      </c>
      <c r="M446" s="566" t="s">
        <v>4089</v>
      </c>
      <c r="N446" s="566" t="s">
        <v>4090</v>
      </c>
      <c r="O446" s="566" t="s">
        <v>4080</v>
      </c>
      <c r="P446" s="566" t="s">
        <v>4091</v>
      </c>
      <c r="Q446" s="560" t="s">
        <v>10241</v>
      </c>
      <c r="R446" s="566" t="s">
        <v>9471</v>
      </c>
      <c r="S446" s="566" t="s">
        <v>4092</v>
      </c>
      <c r="T446" s="371" t="str">
        <f t="shared" si="12"/>
        <v>Tab5_Cell_E224</v>
      </c>
    </row>
    <row r="447" spans="1:20" s="371" customFormat="1" x14ac:dyDescent="0.2">
      <c r="A447" s="371" t="str">
        <f t="shared" si="13"/>
        <v>Tab5_Cell_E225</v>
      </c>
      <c r="B447" s="374">
        <v>5</v>
      </c>
      <c r="C447" s="374" t="s">
        <v>4093</v>
      </c>
      <c r="D447" s="374" t="s">
        <v>4094</v>
      </c>
      <c r="E447" s="566"/>
      <c r="F447" s="566"/>
      <c r="G447" s="566"/>
      <c r="H447" s="566"/>
      <c r="I447" s="566"/>
      <c r="J447" s="566"/>
      <c r="K447" s="566"/>
      <c r="L447" s="566"/>
      <c r="M447" s="566"/>
      <c r="N447" s="566"/>
      <c r="O447" s="566"/>
      <c r="P447" s="566"/>
      <c r="Q447" s="566"/>
      <c r="R447" s="566"/>
      <c r="S447" s="566"/>
      <c r="T447" s="371" t="str">
        <f t="shared" si="12"/>
        <v>Tab5_Cell_E225</v>
      </c>
    </row>
    <row r="448" spans="1:20" s="371" customFormat="1" x14ac:dyDescent="0.2">
      <c r="A448" s="371" t="str">
        <f t="shared" si="13"/>
        <v>Tab5_Cell_E226</v>
      </c>
      <c r="B448" s="374">
        <v>5</v>
      </c>
      <c r="C448" s="374" t="s">
        <v>4096</v>
      </c>
      <c r="D448" s="374" t="s">
        <v>4097</v>
      </c>
      <c r="E448" s="566" t="s">
        <v>4098</v>
      </c>
      <c r="F448" s="566" t="s">
        <v>4099</v>
      </c>
      <c r="G448" s="566" t="s">
        <v>4100</v>
      </c>
      <c r="H448" s="566" t="s">
        <v>4101</v>
      </c>
      <c r="I448" s="566" t="s">
        <v>4102</v>
      </c>
      <c r="J448" s="566" t="s">
        <v>4103</v>
      </c>
      <c r="K448" s="566" t="s">
        <v>4104</v>
      </c>
      <c r="L448" s="566" t="s">
        <v>4105</v>
      </c>
      <c r="M448" s="566" t="s">
        <v>4106</v>
      </c>
      <c r="N448" s="566" t="s">
        <v>4107</v>
      </c>
      <c r="O448" s="566" t="s">
        <v>4095</v>
      </c>
      <c r="P448" s="566" t="s">
        <v>4108</v>
      </c>
      <c r="Q448" s="566" t="s">
        <v>7869</v>
      </c>
      <c r="R448" s="566" t="s">
        <v>9472</v>
      </c>
      <c r="S448" s="566" t="s">
        <v>4109</v>
      </c>
      <c r="T448" s="371" t="str">
        <f t="shared" si="12"/>
        <v>Tab5_Cell_E226</v>
      </c>
    </row>
    <row r="449" spans="1:20" s="371" customFormat="1" x14ac:dyDescent="0.2">
      <c r="A449" s="371" t="str">
        <f t="shared" si="13"/>
        <v>Tab5_Cell_E227</v>
      </c>
      <c r="B449" s="374">
        <v>5</v>
      </c>
      <c r="C449" s="374" t="s">
        <v>4110</v>
      </c>
      <c r="D449" s="374" t="s">
        <v>4111</v>
      </c>
      <c r="E449" s="566"/>
      <c r="F449" s="566"/>
      <c r="G449" s="566"/>
      <c r="H449" s="566"/>
      <c r="I449" s="566"/>
      <c r="J449" s="566"/>
      <c r="K449" s="566"/>
      <c r="L449" s="566"/>
      <c r="M449" s="566"/>
      <c r="N449" s="566"/>
      <c r="O449" s="566"/>
      <c r="P449" s="566"/>
      <c r="Q449" s="566"/>
      <c r="R449" s="566"/>
      <c r="S449" s="566"/>
      <c r="T449" s="371" t="str">
        <f t="shared" si="12"/>
        <v>Tab5_Cell_E227</v>
      </c>
    </row>
    <row r="450" spans="1:20" s="371" customFormat="1" x14ac:dyDescent="0.2">
      <c r="A450" s="371" t="str">
        <f t="shared" si="13"/>
        <v>Tab5_Cell_E228</v>
      </c>
      <c r="B450" s="374">
        <v>5</v>
      </c>
      <c r="C450" s="374" t="s">
        <v>4112</v>
      </c>
      <c r="D450" s="374" t="s">
        <v>4113</v>
      </c>
      <c r="E450" s="566" t="s">
        <v>6671</v>
      </c>
      <c r="F450" s="566" t="s">
        <v>6660</v>
      </c>
      <c r="G450" s="566" t="s">
        <v>6661</v>
      </c>
      <c r="H450" s="566" t="s">
        <v>4075</v>
      </c>
      <c r="I450" s="566" t="s">
        <v>6662</v>
      </c>
      <c r="J450" s="566" t="s">
        <v>6663</v>
      </c>
      <c r="K450" s="566" t="s">
        <v>6664</v>
      </c>
      <c r="L450" s="566" t="s">
        <v>6665</v>
      </c>
      <c r="M450" s="566" t="s">
        <v>6666</v>
      </c>
      <c r="N450" s="566" t="s">
        <v>6667</v>
      </c>
      <c r="O450" s="566" t="s">
        <v>6668</v>
      </c>
      <c r="P450" s="566" t="s">
        <v>6669</v>
      </c>
      <c r="Q450" s="566" t="s">
        <v>7868</v>
      </c>
      <c r="R450" s="566" t="s">
        <v>9470</v>
      </c>
      <c r="S450" s="566" t="s">
        <v>6670</v>
      </c>
      <c r="T450" s="371" t="str">
        <f t="shared" si="12"/>
        <v>Tab5_Cell_E228</v>
      </c>
    </row>
    <row r="451" spans="1:20" s="371" customFormat="1" x14ac:dyDescent="0.2">
      <c r="A451" s="371" t="str">
        <f t="shared" si="13"/>
        <v>Tab5_Cell_E229</v>
      </c>
      <c r="B451" s="374">
        <v>5</v>
      </c>
      <c r="C451" s="374" t="s">
        <v>4114</v>
      </c>
      <c r="D451" s="374" t="s">
        <v>4115</v>
      </c>
      <c r="E451" s="566" t="s">
        <v>6671</v>
      </c>
      <c r="F451" s="566" t="s">
        <v>6660</v>
      </c>
      <c r="G451" s="566" t="s">
        <v>6661</v>
      </c>
      <c r="H451" s="566" t="s">
        <v>4075</v>
      </c>
      <c r="I451" s="566" t="s">
        <v>6662</v>
      </c>
      <c r="J451" s="566" t="s">
        <v>6663</v>
      </c>
      <c r="K451" s="566" t="s">
        <v>6664</v>
      </c>
      <c r="L451" s="566" t="s">
        <v>6665</v>
      </c>
      <c r="M451" s="566" t="s">
        <v>6666</v>
      </c>
      <c r="N451" s="566" t="s">
        <v>6667</v>
      </c>
      <c r="O451" s="566" t="s">
        <v>6668</v>
      </c>
      <c r="P451" s="566" t="s">
        <v>6669</v>
      </c>
      <c r="Q451" s="566" t="s">
        <v>7868</v>
      </c>
      <c r="R451" s="566" t="s">
        <v>9470</v>
      </c>
      <c r="S451" s="566" t="s">
        <v>6670</v>
      </c>
      <c r="T451" s="371" t="str">
        <f t="shared" si="12"/>
        <v>Tab5_Cell_E229</v>
      </c>
    </row>
    <row r="452" spans="1:20" s="371" customFormat="1" ht="76.5" x14ac:dyDescent="0.2">
      <c r="A452" s="371" t="str">
        <f t="shared" si="13"/>
        <v>Tab5_Cell_E230</v>
      </c>
      <c r="B452" s="374">
        <v>5</v>
      </c>
      <c r="C452" s="374" t="s">
        <v>4116</v>
      </c>
      <c r="D452" s="374" t="s">
        <v>4117</v>
      </c>
      <c r="E452" s="566" t="s">
        <v>8364</v>
      </c>
      <c r="F452" s="566" t="s">
        <v>11076</v>
      </c>
      <c r="G452" s="566" t="s">
        <v>8571</v>
      </c>
      <c r="H452" s="566" t="s">
        <v>9213</v>
      </c>
      <c r="I452" s="566" t="s">
        <v>9841</v>
      </c>
      <c r="J452" s="566" t="s">
        <v>8558</v>
      </c>
      <c r="K452" s="566" t="s">
        <v>8589</v>
      </c>
      <c r="L452" s="566" t="s">
        <v>8621</v>
      </c>
      <c r="M452" s="566" t="s">
        <v>8379</v>
      </c>
      <c r="N452" s="566" t="s">
        <v>8382</v>
      </c>
      <c r="O452" s="566" t="s">
        <v>8385</v>
      </c>
      <c r="P452" s="566" t="s">
        <v>8388</v>
      </c>
      <c r="Q452" s="566" t="s">
        <v>8785</v>
      </c>
      <c r="R452" s="566" t="s">
        <v>9473</v>
      </c>
      <c r="S452" s="566" t="s">
        <v>8615</v>
      </c>
      <c r="T452" s="371" t="str">
        <f t="shared" si="12"/>
        <v>Tab5_Cell_E230</v>
      </c>
    </row>
    <row r="453" spans="1:20" s="371" customFormat="1" ht="76.5" x14ac:dyDescent="0.2">
      <c r="A453" s="371" t="str">
        <f t="shared" si="13"/>
        <v>Tab5_Cell_E231</v>
      </c>
      <c r="B453" s="374">
        <v>5</v>
      </c>
      <c r="C453" s="374" t="s">
        <v>4118</v>
      </c>
      <c r="D453" s="374" t="s">
        <v>4119</v>
      </c>
      <c r="E453" s="566" t="s">
        <v>8365</v>
      </c>
      <c r="F453" s="566" t="s">
        <v>8367</v>
      </c>
      <c r="G453" s="566" t="s">
        <v>8370</v>
      </c>
      <c r="H453" s="566" t="s">
        <v>9214</v>
      </c>
      <c r="I453" s="566" t="s">
        <v>8371</v>
      </c>
      <c r="J453" s="566" t="s">
        <v>8373</v>
      </c>
      <c r="K453" s="566" t="s">
        <v>8375</v>
      </c>
      <c r="L453" s="566" t="s">
        <v>8377</v>
      </c>
      <c r="M453" s="566" t="s">
        <v>8380</v>
      </c>
      <c r="N453" s="566" t="s">
        <v>8383</v>
      </c>
      <c r="O453" s="566" t="s">
        <v>8386</v>
      </c>
      <c r="P453" s="566" t="s">
        <v>8389</v>
      </c>
      <c r="Q453" s="566" t="s">
        <v>7870</v>
      </c>
      <c r="R453" s="566" t="s">
        <v>9474</v>
      </c>
      <c r="S453" s="566" t="s">
        <v>8391</v>
      </c>
      <c r="T453" s="371" t="str">
        <f t="shared" si="12"/>
        <v>Tab5_Cell_E231</v>
      </c>
    </row>
    <row r="454" spans="1:20" s="371" customFormat="1" ht="89.25" x14ac:dyDescent="0.2">
      <c r="A454" s="371" t="str">
        <f t="shared" si="13"/>
        <v>Tab5_Cell_E232</v>
      </c>
      <c r="B454" s="374">
        <v>5</v>
      </c>
      <c r="C454" s="374" t="s">
        <v>4120</v>
      </c>
      <c r="D454" s="374" t="s">
        <v>4121</v>
      </c>
      <c r="E454" s="566" t="s">
        <v>8366</v>
      </c>
      <c r="F454" s="566" t="s">
        <v>8368</v>
      </c>
      <c r="G454" s="566" t="s">
        <v>8369</v>
      </c>
      <c r="H454" s="566" t="s">
        <v>9215</v>
      </c>
      <c r="I454" s="566" t="s">
        <v>8372</v>
      </c>
      <c r="J454" s="566" t="s">
        <v>8374</v>
      </c>
      <c r="K454" s="566" t="s">
        <v>8376</v>
      </c>
      <c r="L454" s="566" t="s">
        <v>8378</v>
      </c>
      <c r="M454" s="566" t="s">
        <v>8381</v>
      </c>
      <c r="N454" s="566" t="s">
        <v>8384</v>
      </c>
      <c r="O454" s="566" t="s">
        <v>8387</v>
      </c>
      <c r="P454" s="566" t="s">
        <v>8390</v>
      </c>
      <c r="Q454" s="566" t="s">
        <v>7871</v>
      </c>
      <c r="R454" s="566" t="s">
        <v>9475</v>
      </c>
      <c r="S454" s="566" t="s">
        <v>8392</v>
      </c>
      <c r="T454" s="371" t="str">
        <f t="shared" si="12"/>
        <v>Tab5_Cell_E232</v>
      </c>
    </row>
    <row r="455" spans="1:20" s="371" customFormat="1" x14ac:dyDescent="0.2">
      <c r="A455" s="371" t="str">
        <f t="shared" si="13"/>
        <v>Tab5_Cell_E233</v>
      </c>
      <c r="B455" s="374">
        <v>5</v>
      </c>
      <c r="C455" s="374" t="s">
        <v>4123</v>
      </c>
      <c r="D455" s="374" t="s">
        <v>4124</v>
      </c>
      <c r="E455" s="566" t="s">
        <v>4125</v>
      </c>
      <c r="F455" s="566" t="s">
        <v>4126</v>
      </c>
      <c r="G455" s="566" t="s">
        <v>4127</v>
      </c>
      <c r="H455" s="566" t="s">
        <v>4128</v>
      </c>
      <c r="I455" s="566" t="s">
        <v>4129</v>
      </c>
      <c r="J455" s="566" t="s">
        <v>4130</v>
      </c>
      <c r="K455" s="566" t="s">
        <v>4131</v>
      </c>
      <c r="L455" s="566" t="s">
        <v>4132</v>
      </c>
      <c r="M455" s="566" t="s">
        <v>4133</v>
      </c>
      <c r="N455" s="566" t="s">
        <v>4134</v>
      </c>
      <c r="O455" s="566" t="s">
        <v>4122</v>
      </c>
      <c r="P455" s="566" t="s">
        <v>4135</v>
      </c>
      <c r="Q455" s="566" t="s">
        <v>7872</v>
      </c>
      <c r="R455" s="566" t="s">
        <v>9476</v>
      </c>
      <c r="S455" s="566" t="s">
        <v>4136</v>
      </c>
      <c r="T455" s="371" t="str">
        <f t="shared" si="12"/>
        <v>Tab5_Cell_E233</v>
      </c>
    </row>
    <row r="456" spans="1:20" s="371" customFormat="1" x14ac:dyDescent="0.2">
      <c r="A456" s="371" t="str">
        <f t="shared" si="13"/>
        <v>Tab5_Cell_E234</v>
      </c>
      <c r="B456" s="374">
        <v>5</v>
      </c>
      <c r="C456" s="374" t="s">
        <v>4137</v>
      </c>
      <c r="D456" s="374" t="s">
        <v>4138</v>
      </c>
      <c r="E456" s="566"/>
      <c r="F456" s="566"/>
      <c r="G456" s="566"/>
      <c r="H456" s="566"/>
      <c r="I456" s="566"/>
      <c r="J456" s="566"/>
      <c r="K456" s="566"/>
      <c r="L456" s="566"/>
      <c r="M456" s="566"/>
      <c r="N456" s="566"/>
      <c r="O456" s="566"/>
      <c r="P456" s="566"/>
      <c r="Q456" s="566"/>
      <c r="R456" s="566"/>
      <c r="S456" s="566"/>
      <c r="T456" s="371" t="str">
        <f t="shared" si="12"/>
        <v>Tab5_Cell_E234</v>
      </c>
    </row>
    <row r="457" spans="1:20" s="371" customFormat="1" x14ac:dyDescent="0.2">
      <c r="A457" s="371" t="str">
        <f t="shared" si="13"/>
        <v>Tab5_Cell_E240</v>
      </c>
      <c r="B457" s="374">
        <v>5</v>
      </c>
      <c r="C457" s="374" t="s">
        <v>4139</v>
      </c>
      <c r="D457" s="374" t="s">
        <v>4140</v>
      </c>
      <c r="E457" s="566"/>
      <c r="F457" s="566"/>
      <c r="G457" s="566"/>
      <c r="H457" s="566"/>
      <c r="I457" s="566"/>
      <c r="J457" s="566"/>
      <c r="K457" s="566"/>
      <c r="L457" s="566"/>
      <c r="M457" s="566"/>
      <c r="N457" s="566"/>
      <c r="O457" s="566"/>
      <c r="P457" s="566"/>
      <c r="Q457" s="566"/>
      <c r="R457" s="566"/>
      <c r="S457" s="566"/>
      <c r="T457" s="371" t="str">
        <f t="shared" si="12"/>
        <v>Tab5_Cell_E240</v>
      </c>
    </row>
    <row r="458" spans="1:20" s="371" customFormat="1" x14ac:dyDescent="0.2">
      <c r="A458" s="371" t="str">
        <f t="shared" si="13"/>
        <v>Tab5_Cell_E241</v>
      </c>
      <c r="B458" s="374">
        <v>5</v>
      </c>
      <c r="C458" s="374" t="s">
        <v>4141</v>
      </c>
      <c r="D458" s="374" t="s">
        <v>4142</v>
      </c>
      <c r="E458" s="566" t="s">
        <v>4143</v>
      </c>
      <c r="F458" s="566" t="s">
        <v>4099</v>
      </c>
      <c r="G458" s="566" t="s">
        <v>4100</v>
      </c>
      <c r="H458" s="566" t="s">
        <v>4101</v>
      </c>
      <c r="I458" s="566" t="s">
        <v>4102</v>
      </c>
      <c r="J458" s="566" t="s">
        <v>4103</v>
      </c>
      <c r="K458" s="566" t="s">
        <v>4104</v>
      </c>
      <c r="L458" s="566" t="s">
        <v>4105</v>
      </c>
      <c r="M458" s="566" t="s">
        <v>4106</v>
      </c>
      <c r="N458" s="566" t="s">
        <v>4107</v>
      </c>
      <c r="O458" s="566" t="s">
        <v>4095</v>
      </c>
      <c r="P458" s="566" t="s">
        <v>4108</v>
      </c>
      <c r="Q458" s="566" t="s">
        <v>7869</v>
      </c>
      <c r="R458" s="566" t="s">
        <v>9472</v>
      </c>
      <c r="S458" s="566" t="s">
        <v>4109</v>
      </c>
      <c r="T458" s="371" t="str">
        <f t="shared" si="12"/>
        <v>Tab5_Cell_E241</v>
      </c>
    </row>
    <row r="459" spans="1:20" s="371" customFormat="1" x14ac:dyDescent="0.2">
      <c r="A459" s="371" t="str">
        <f t="shared" si="13"/>
        <v>Tab5_Cell_E242</v>
      </c>
      <c r="B459" s="374">
        <v>5</v>
      </c>
      <c r="C459" s="374" t="s">
        <v>4144</v>
      </c>
      <c r="D459" s="374" t="s">
        <v>4145</v>
      </c>
      <c r="E459" s="566"/>
      <c r="F459" s="566"/>
      <c r="G459" s="566"/>
      <c r="H459" s="566"/>
      <c r="I459" s="566"/>
      <c r="J459" s="566"/>
      <c r="K459" s="566"/>
      <c r="L459" s="566"/>
      <c r="M459" s="566"/>
      <c r="N459" s="566"/>
      <c r="O459" s="566"/>
      <c r="P459" s="566"/>
      <c r="Q459" s="566"/>
      <c r="R459" s="566"/>
      <c r="S459" s="566"/>
      <c r="T459" s="371" t="str">
        <f t="shared" si="12"/>
        <v>Tab5_Cell_E242</v>
      </c>
    </row>
    <row r="460" spans="1:20" s="371" customFormat="1" x14ac:dyDescent="0.2">
      <c r="A460" s="371" t="str">
        <f t="shared" si="13"/>
        <v>Tab5_Cell_E243</v>
      </c>
      <c r="B460" s="374">
        <v>5</v>
      </c>
      <c r="C460" s="374" t="s">
        <v>4146</v>
      </c>
      <c r="D460" s="374" t="s">
        <v>4147</v>
      </c>
      <c r="E460" s="566" t="s">
        <v>6671</v>
      </c>
      <c r="F460" s="566" t="s">
        <v>6660</v>
      </c>
      <c r="G460" s="566" t="s">
        <v>6661</v>
      </c>
      <c r="H460" s="566" t="s">
        <v>4075</v>
      </c>
      <c r="I460" s="566" t="s">
        <v>6662</v>
      </c>
      <c r="J460" s="566" t="s">
        <v>6663</v>
      </c>
      <c r="K460" s="566" t="s">
        <v>6664</v>
      </c>
      <c r="L460" s="566" t="s">
        <v>6665</v>
      </c>
      <c r="M460" s="566" t="s">
        <v>6666</v>
      </c>
      <c r="N460" s="566" t="s">
        <v>6667</v>
      </c>
      <c r="O460" s="566" t="s">
        <v>6668</v>
      </c>
      <c r="P460" s="566" t="s">
        <v>6669</v>
      </c>
      <c r="Q460" s="566" t="s">
        <v>7868</v>
      </c>
      <c r="R460" s="566" t="s">
        <v>9470</v>
      </c>
      <c r="S460" s="566" t="s">
        <v>6670</v>
      </c>
      <c r="T460" s="371" t="str">
        <f t="shared" si="12"/>
        <v>Tab5_Cell_E243</v>
      </c>
    </row>
    <row r="461" spans="1:20" s="371" customFormat="1" x14ac:dyDescent="0.2">
      <c r="A461" s="371" t="str">
        <f t="shared" si="13"/>
        <v>Tab5_Cell_E244</v>
      </c>
      <c r="B461" s="374">
        <v>5</v>
      </c>
      <c r="C461" s="374" t="s">
        <v>4148</v>
      </c>
      <c r="D461" s="374" t="s">
        <v>4149</v>
      </c>
      <c r="E461" s="566" t="s">
        <v>6671</v>
      </c>
      <c r="F461" s="566" t="s">
        <v>6660</v>
      </c>
      <c r="G461" s="566" t="s">
        <v>6661</v>
      </c>
      <c r="H461" s="566" t="s">
        <v>4075</v>
      </c>
      <c r="I461" s="566" t="s">
        <v>6662</v>
      </c>
      <c r="J461" s="566" t="s">
        <v>6663</v>
      </c>
      <c r="K461" s="566" t="s">
        <v>6664</v>
      </c>
      <c r="L461" s="566" t="s">
        <v>6665</v>
      </c>
      <c r="M461" s="566" t="s">
        <v>6666</v>
      </c>
      <c r="N461" s="566" t="s">
        <v>6667</v>
      </c>
      <c r="O461" s="566" t="s">
        <v>6668</v>
      </c>
      <c r="P461" s="566" t="s">
        <v>6669</v>
      </c>
      <c r="Q461" s="566" t="s">
        <v>7868</v>
      </c>
      <c r="R461" s="566" t="s">
        <v>9470</v>
      </c>
      <c r="S461" s="566" t="s">
        <v>6670</v>
      </c>
      <c r="T461" s="371" t="str">
        <f t="shared" si="12"/>
        <v>Tab5_Cell_E244</v>
      </c>
    </row>
    <row r="462" spans="1:20" s="371" customFormat="1" ht="63.75" x14ac:dyDescent="0.2">
      <c r="A462" s="371" t="str">
        <f t="shared" si="13"/>
        <v>Tab5_Cell_E245</v>
      </c>
      <c r="B462" s="374">
        <v>5</v>
      </c>
      <c r="C462" s="374" t="s">
        <v>4150</v>
      </c>
      <c r="D462" s="374" t="s">
        <v>4151</v>
      </c>
      <c r="E462" s="566" t="s">
        <v>8801</v>
      </c>
      <c r="F462" s="566" t="s">
        <v>9287</v>
      </c>
      <c r="G462" s="566" t="s">
        <v>9283</v>
      </c>
      <c r="H462" s="566" t="s">
        <v>8800</v>
      </c>
      <c r="I462" s="566" t="s">
        <v>8802</v>
      </c>
      <c r="J462" s="566" t="s">
        <v>9293</v>
      </c>
      <c r="K462" s="566" t="s">
        <v>8803</v>
      </c>
      <c r="L462" s="566" t="s">
        <v>8804</v>
      </c>
      <c r="M462" s="566" t="s">
        <v>8805</v>
      </c>
      <c r="N462" s="566" t="s">
        <v>9296</v>
      </c>
      <c r="O462" s="566" t="s">
        <v>8806</v>
      </c>
      <c r="P462" s="566" t="s">
        <v>8807</v>
      </c>
      <c r="Q462" s="566" t="s">
        <v>9290</v>
      </c>
      <c r="R462" s="566" t="s">
        <v>9477</v>
      </c>
      <c r="S462" s="566" t="s">
        <v>8808</v>
      </c>
      <c r="T462" s="371" t="str">
        <f t="shared" si="12"/>
        <v>Tab5_Cell_E245</v>
      </c>
    </row>
    <row r="463" spans="1:20" s="371" customFormat="1" x14ac:dyDescent="0.2">
      <c r="A463" s="371" t="str">
        <f t="shared" si="13"/>
        <v>Tab5_Cell_E251</v>
      </c>
      <c r="B463" s="374">
        <v>5</v>
      </c>
      <c r="C463" s="374" t="s">
        <v>4152</v>
      </c>
      <c r="D463" s="374" t="s">
        <v>4153</v>
      </c>
      <c r="E463" s="566"/>
      <c r="F463" s="566"/>
      <c r="G463" s="566"/>
      <c r="H463" s="566"/>
      <c r="I463" s="566"/>
      <c r="J463" s="566"/>
      <c r="K463" s="566"/>
      <c r="L463" s="566"/>
      <c r="M463" s="566"/>
      <c r="N463" s="566"/>
      <c r="O463" s="566"/>
      <c r="P463" s="566"/>
      <c r="Q463" s="566"/>
      <c r="R463" s="566"/>
      <c r="S463" s="566"/>
      <c r="T463" s="371" t="str">
        <f t="shared" si="12"/>
        <v>Tab5_Cell_E251</v>
      </c>
    </row>
    <row r="464" spans="1:20" s="371" customFormat="1" x14ac:dyDescent="0.2">
      <c r="A464" s="371" t="str">
        <f t="shared" si="13"/>
        <v>Tab5_Cell_E252</v>
      </c>
      <c r="B464" s="374">
        <v>5</v>
      </c>
      <c r="C464" s="374" t="s">
        <v>4154</v>
      </c>
      <c r="D464" s="374" t="s">
        <v>4155</v>
      </c>
      <c r="E464" s="566" t="s">
        <v>6672</v>
      </c>
      <c r="F464" s="566" t="s">
        <v>4099</v>
      </c>
      <c r="G464" s="566" t="s">
        <v>4100</v>
      </c>
      <c r="H464" s="566" t="s">
        <v>4101</v>
      </c>
      <c r="I464" s="566" t="s">
        <v>4102</v>
      </c>
      <c r="J464" s="566" t="s">
        <v>4103</v>
      </c>
      <c r="K464" s="566" t="s">
        <v>4101</v>
      </c>
      <c r="L464" s="566" t="s">
        <v>6673</v>
      </c>
      <c r="M464" s="566" t="s">
        <v>4106</v>
      </c>
      <c r="N464" s="566" t="s">
        <v>4107</v>
      </c>
      <c r="O464" s="566" t="s">
        <v>4095</v>
      </c>
      <c r="P464" s="566" t="s">
        <v>4108</v>
      </c>
      <c r="Q464" s="566" t="s">
        <v>7869</v>
      </c>
      <c r="R464" s="566" t="s">
        <v>9472</v>
      </c>
      <c r="S464" s="566" t="s">
        <v>4109</v>
      </c>
      <c r="T464" s="371" t="str">
        <f t="shared" si="12"/>
        <v>Tab5_Cell_E252</v>
      </c>
    </row>
    <row r="465" spans="1:20" s="371" customFormat="1" x14ac:dyDescent="0.2">
      <c r="A465" s="371" t="str">
        <f t="shared" si="13"/>
        <v>Tab5_Cell_E253</v>
      </c>
      <c r="B465" s="374">
        <v>5</v>
      </c>
      <c r="C465" s="374" t="s">
        <v>4156</v>
      </c>
      <c r="D465" s="374" t="s">
        <v>4157</v>
      </c>
      <c r="E465" s="566"/>
      <c r="F465" s="566"/>
      <c r="G465" s="566"/>
      <c r="H465" s="566"/>
      <c r="I465" s="566"/>
      <c r="J465" s="566"/>
      <c r="K465" s="566"/>
      <c r="L465" s="566"/>
      <c r="M465" s="566"/>
      <c r="N465" s="566"/>
      <c r="O465" s="566"/>
      <c r="P465" s="566"/>
      <c r="Q465" s="566"/>
      <c r="R465" s="566"/>
      <c r="S465" s="566"/>
      <c r="T465" s="371" t="str">
        <f t="shared" si="12"/>
        <v>Tab5_Cell_E253</v>
      </c>
    </row>
    <row r="466" spans="1:20" s="371" customFormat="1" x14ac:dyDescent="0.2">
      <c r="A466" s="371" t="str">
        <f t="shared" si="13"/>
        <v>Tab5_Cell_E254</v>
      </c>
      <c r="B466" s="374">
        <v>5</v>
      </c>
      <c r="C466" s="374" t="s">
        <v>4158</v>
      </c>
      <c r="D466" s="374" t="s">
        <v>4159</v>
      </c>
      <c r="E466" s="566" t="s">
        <v>6671</v>
      </c>
      <c r="F466" s="566" t="s">
        <v>6660</v>
      </c>
      <c r="G466" s="566" t="s">
        <v>6661</v>
      </c>
      <c r="H466" s="566" t="s">
        <v>4075</v>
      </c>
      <c r="I466" s="566" t="s">
        <v>6662</v>
      </c>
      <c r="J466" s="566" t="s">
        <v>6663</v>
      </c>
      <c r="K466" s="566" t="s">
        <v>6664</v>
      </c>
      <c r="L466" s="566" t="s">
        <v>6665</v>
      </c>
      <c r="M466" s="566" t="s">
        <v>6666</v>
      </c>
      <c r="N466" s="566" t="s">
        <v>6667</v>
      </c>
      <c r="O466" s="566" t="s">
        <v>6668</v>
      </c>
      <c r="P466" s="566" t="s">
        <v>6669</v>
      </c>
      <c r="Q466" s="566" t="s">
        <v>7868</v>
      </c>
      <c r="R466" s="566" t="s">
        <v>9470</v>
      </c>
      <c r="S466" s="566" t="s">
        <v>6670</v>
      </c>
      <c r="T466" s="371" t="str">
        <f t="shared" si="12"/>
        <v>Tab5_Cell_E254</v>
      </c>
    </row>
    <row r="467" spans="1:20" s="371" customFormat="1" x14ac:dyDescent="0.2">
      <c r="A467" s="371" t="str">
        <f t="shared" si="13"/>
        <v>Tab5_Cell_E255</v>
      </c>
      <c r="B467" s="374">
        <v>5</v>
      </c>
      <c r="C467" s="374" t="s">
        <v>4160</v>
      </c>
      <c r="D467" s="374" t="s">
        <v>4161</v>
      </c>
      <c r="E467" s="566" t="s">
        <v>6671</v>
      </c>
      <c r="F467" s="566" t="s">
        <v>6660</v>
      </c>
      <c r="G467" s="566" t="s">
        <v>6661</v>
      </c>
      <c r="H467" s="566" t="s">
        <v>4075</v>
      </c>
      <c r="I467" s="566" t="s">
        <v>6662</v>
      </c>
      <c r="J467" s="566" t="s">
        <v>6663</v>
      </c>
      <c r="K467" s="566" t="s">
        <v>6664</v>
      </c>
      <c r="L467" s="566" t="s">
        <v>6665</v>
      </c>
      <c r="M467" s="566" t="s">
        <v>6666</v>
      </c>
      <c r="N467" s="566" t="s">
        <v>6667</v>
      </c>
      <c r="O467" s="566" t="s">
        <v>6668</v>
      </c>
      <c r="P467" s="566" t="s">
        <v>6669</v>
      </c>
      <c r="Q467" s="566" t="s">
        <v>7868</v>
      </c>
      <c r="R467" s="566" t="s">
        <v>9470</v>
      </c>
      <c r="S467" s="566" t="s">
        <v>6670</v>
      </c>
      <c r="T467" s="371" t="str">
        <f t="shared" si="12"/>
        <v>Tab5_Cell_E255</v>
      </c>
    </row>
    <row r="468" spans="1:20" s="371" customFormat="1" ht="191.25" x14ac:dyDescent="0.2">
      <c r="A468" s="371" t="str">
        <f t="shared" si="13"/>
        <v>Tab5_Cell_E256</v>
      </c>
      <c r="B468" s="374">
        <v>5</v>
      </c>
      <c r="C468" s="374" t="s">
        <v>4162</v>
      </c>
      <c r="D468" s="374" t="s">
        <v>4163</v>
      </c>
      <c r="E468" s="566" t="s">
        <v>8812</v>
      </c>
      <c r="F468" s="566" t="s">
        <v>9289</v>
      </c>
      <c r="G468" s="566" t="s">
        <v>9284</v>
      </c>
      <c r="H468" s="566" t="s">
        <v>8811</v>
      </c>
      <c r="I468" s="566" t="s">
        <v>8816</v>
      </c>
      <c r="J468" s="566" t="s">
        <v>9294</v>
      </c>
      <c r="K468" s="566" t="s">
        <v>8817</v>
      </c>
      <c r="L468" s="566" t="s">
        <v>8820</v>
      </c>
      <c r="M468" s="566" t="s">
        <v>8823</v>
      </c>
      <c r="N468" s="566" t="s">
        <v>9297</v>
      </c>
      <c r="O468" s="566" t="s">
        <v>9300</v>
      </c>
      <c r="P468" s="566" t="s">
        <v>8825</v>
      </c>
      <c r="Q468" s="566" t="s">
        <v>9291</v>
      </c>
      <c r="R468" s="566" t="s">
        <v>9478</v>
      </c>
      <c r="S468" s="566" t="s">
        <v>8827</v>
      </c>
      <c r="T468" s="371" t="str">
        <f t="shared" si="12"/>
        <v>Tab5_Cell_E256</v>
      </c>
    </row>
    <row r="469" spans="1:20" s="371" customFormat="1" ht="76.5" x14ac:dyDescent="0.2">
      <c r="A469" s="371" t="str">
        <f t="shared" si="13"/>
        <v>Tab5_Cell_E257</v>
      </c>
      <c r="B469" s="374">
        <v>5</v>
      </c>
      <c r="C469" s="374" t="s">
        <v>4164</v>
      </c>
      <c r="D469" s="374" t="s">
        <v>4165</v>
      </c>
      <c r="E469" s="566" t="s">
        <v>8810</v>
      </c>
      <c r="F469" s="566" t="s">
        <v>9288</v>
      </c>
      <c r="G469" s="566" t="s">
        <v>9285</v>
      </c>
      <c r="H469" s="566" t="s">
        <v>8809</v>
      </c>
      <c r="I469" s="566" t="s">
        <v>8815</v>
      </c>
      <c r="J469" s="566" t="s">
        <v>9295</v>
      </c>
      <c r="K469" s="566" t="s">
        <v>8818</v>
      </c>
      <c r="L469" s="566" t="s">
        <v>8819</v>
      </c>
      <c r="M469" s="566" t="s">
        <v>8821</v>
      </c>
      <c r="N469" s="566" t="s">
        <v>9298</v>
      </c>
      <c r="O469" s="566" t="s">
        <v>8822</v>
      </c>
      <c r="P469" s="566" t="s">
        <v>8824</v>
      </c>
      <c r="Q469" s="566" t="s">
        <v>9292</v>
      </c>
      <c r="R469" s="566" t="s">
        <v>9479</v>
      </c>
      <c r="S469" s="566" t="s">
        <v>8826</v>
      </c>
      <c r="T469" s="371" t="str">
        <f t="shared" ref="T469:T529" si="14">A469</f>
        <v>Tab5_Cell_E257</v>
      </c>
    </row>
    <row r="470" spans="1:20" s="371" customFormat="1" ht="76.5" x14ac:dyDescent="0.2">
      <c r="A470" s="371" t="str">
        <f t="shared" si="13"/>
        <v>Tab5_Cell_E258</v>
      </c>
      <c r="B470" s="374">
        <v>5</v>
      </c>
      <c r="C470" s="374" t="s">
        <v>4166</v>
      </c>
      <c r="D470" s="374" t="s">
        <v>4167</v>
      </c>
      <c r="E470" s="566" t="s">
        <v>7468</v>
      </c>
      <c r="F470" s="566" t="s">
        <v>7470</v>
      </c>
      <c r="G470" s="566" t="s">
        <v>7456</v>
      </c>
      <c r="H470" s="566" t="s">
        <v>8347</v>
      </c>
      <c r="I470" s="566" t="s">
        <v>7060</v>
      </c>
      <c r="J470" s="566" t="s">
        <v>7061</v>
      </c>
      <c r="K470" s="566" t="s">
        <v>7489</v>
      </c>
      <c r="L470" s="566" t="s">
        <v>7446</v>
      </c>
      <c r="M470" s="566" t="s">
        <v>7062</v>
      </c>
      <c r="N470" s="566" t="s">
        <v>7063</v>
      </c>
      <c r="O470" s="566" t="s">
        <v>7064</v>
      </c>
      <c r="P470" s="566" t="s">
        <v>7462</v>
      </c>
      <c r="Q470" s="566" t="s">
        <v>7873</v>
      </c>
      <c r="R470" s="566" t="s">
        <v>9480</v>
      </c>
      <c r="S470" s="566" t="s">
        <v>7065</v>
      </c>
      <c r="T470" s="371" t="str">
        <f t="shared" si="14"/>
        <v>Tab5_Cell_E258</v>
      </c>
    </row>
    <row r="471" spans="1:20" s="371" customFormat="1" ht="127.5" x14ac:dyDescent="0.2">
      <c r="A471" s="371" t="str">
        <f t="shared" si="13"/>
        <v>Tab5_Cell_E264</v>
      </c>
      <c r="B471" s="374">
        <v>5</v>
      </c>
      <c r="C471" s="374" t="s">
        <v>4168</v>
      </c>
      <c r="D471" s="374" t="s">
        <v>4169</v>
      </c>
      <c r="E471" s="566" t="s">
        <v>4170</v>
      </c>
      <c r="F471" s="566" t="s">
        <v>4171</v>
      </c>
      <c r="G471" s="566" t="s">
        <v>6549</v>
      </c>
      <c r="H471" s="566" t="s">
        <v>9220</v>
      </c>
      <c r="I471" s="566" t="s">
        <v>4172</v>
      </c>
      <c r="J471" s="566" t="s">
        <v>6550</v>
      </c>
      <c r="K471" s="566" t="s">
        <v>4173</v>
      </c>
      <c r="L471" s="566" t="s">
        <v>4174</v>
      </c>
      <c r="M471" s="566" t="s">
        <v>4175</v>
      </c>
      <c r="N471" s="566" t="s">
        <v>4176</v>
      </c>
      <c r="O471" s="566" t="s">
        <v>6551</v>
      </c>
      <c r="P471" s="566" t="s">
        <v>4177</v>
      </c>
      <c r="Q471" s="566" t="s">
        <v>7874</v>
      </c>
      <c r="R471" s="566" t="s">
        <v>9481</v>
      </c>
      <c r="S471" s="566" t="s">
        <v>4178</v>
      </c>
      <c r="T471" s="371" t="str">
        <f t="shared" si="14"/>
        <v>Tab5_Cell_E264</v>
      </c>
    </row>
    <row r="472" spans="1:20" s="371" customFormat="1" x14ac:dyDescent="0.2">
      <c r="A472" s="371" t="str">
        <f t="shared" si="13"/>
        <v>Tab5_Cell_E265</v>
      </c>
      <c r="B472" s="374">
        <v>5</v>
      </c>
      <c r="C472" s="374" t="s">
        <v>4179</v>
      </c>
      <c r="D472" s="374" t="s">
        <v>4180</v>
      </c>
      <c r="E472" s="566"/>
      <c r="F472" s="566"/>
      <c r="G472" s="566"/>
      <c r="H472" s="566"/>
      <c r="I472" s="566"/>
      <c r="J472" s="566"/>
      <c r="K472" s="566"/>
      <c r="L472" s="566"/>
      <c r="M472" s="566"/>
      <c r="N472" s="566"/>
      <c r="O472" s="566"/>
      <c r="P472" s="566"/>
      <c r="Q472" s="566"/>
      <c r="R472" s="566"/>
      <c r="S472" s="566"/>
      <c r="T472" s="371" t="str">
        <f t="shared" si="14"/>
        <v>Tab5_Cell_E265</v>
      </c>
    </row>
    <row r="473" spans="1:20" s="371" customFormat="1" x14ac:dyDescent="0.2">
      <c r="A473" s="371" t="str">
        <f t="shared" si="13"/>
        <v>Tab5_Cell_E266</v>
      </c>
      <c r="B473" s="374">
        <v>5</v>
      </c>
      <c r="C473" s="374" t="s">
        <v>4181</v>
      </c>
      <c r="D473" s="374" t="s">
        <v>4182</v>
      </c>
      <c r="E473" s="566"/>
      <c r="F473" s="566"/>
      <c r="G473" s="566"/>
      <c r="H473" s="566"/>
      <c r="I473" s="566"/>
      <c r="J473" s="566"/>
      <c r="K473" s="566"/>
      <c r="L473" s="566"/>
      <c r="M473" s="566"/>
      <c r="N473" s="566"/>
      <c r="O473" s="566"/>
      <c r="P473" s="566"/>
      <c r="Q473" s="566"/>
      <c r="R473" s="566"/>
      <c r="S473" s="566"/>
      <c r="T473" s="371" t="str">
        <f t="shared" si="14"/>
        <v>Tab5_Cell_E266</v>
      </c>
    </row>
    <row r="474" spans="1:20" s="371" customFormat="1" x14ac:dyDescent="0.2">
      <c r="A474" s="371" t="str">
        <f t="shared" ref="A474:A538" si="15">"Tab"&amp;B474&amp;"_Cell_"&amp;+D474</f>
        <v>Tab5_Cell_E267</v>
      </c>
      <c r="B474" s="374">
        <v>5</v>
      </c>
      <c r="C474" s="374" t="s">
        <v>4183</v>
      </c>
      <c r="D474" s="374" t="s">
        <v>4184</v>
      </c>
      <c r="E474" s="566"/>
      <c r="F474" s="566"/>
      <c r="G474" s="566"/>
      <c r="H474" s="566"/>
      <c r="I474" s="566"/>
      <c r="J474" s="566"/>
      <c r="K474" s="566"/>
      <c r="L474" s="566"/>
      <c r="M474" s="566"/>
      <c r="N474" s="566"/>
      <c r="O474" s="566"/>
      <c r="P474" s="566"/>
      <c r="Q474" s="566"/>
      <c r="R474" s="566"/>
      <c r="S474" s="566"/>
      <c r="T474" s="371" t="str">
        <f t="shared" si="14"/>
        <v>Tab5_Cell_E267</v>
      </c>
    </row>
    <row r="475" spans="1:20" s="371" customFormat="1" ht="51" x14ac:dyDescent="0.2">
      <c r="A475" s="371" t="str">
        <f t="shared" si="15"/>
        <v>Tab5_Cell_E268</v>
      </c>
      <c r="B475" s="374">
        <v>5</v>
      </c>
      <c r="C475" s="374" t="s">
        <v>4188</v>
      </c>
      <c r="D475" s="374" t="s">
        <v>4189</v>
      </c>
      <c r="E475" s="566" t="s">
        <v>4190</v>
      </c>
      <c r="F475" s="566" t="s">
        <v>4191</v>
      </c>
      <c r="G475" s="566" t="s">
        <v>4185</v>
      </c>
      <c r="H475" s="566" t="s">
        <v>4192</v>
      </c>
      <c r="I475" s="566" t="s">
        <v>4193</v>
      </c>
      <c r="J475" s="566" t="s">
        <v>4186</v>
      </c>
      <c r="K475" s="566" t="s">
        <v>4194</v>
      </c>
      <c r="L475" s="566" t="s">
        <v>4195</v>
      </c>
      <c r="M475" s="566" t="s">
        <v>4196</v>
      </c>
      <c r="N475" s="566" t="s">
        <v>4197</v>
      </c>
      <c r="O475" s="566" t="s">
        <v>4187</v>
      </c>
      <c r="P475" s="566" t="s">
        <v>4198</v>
      </c>
      <c r="Q475" s="566" t="s">
        <v>7875</v>
      </c>
      <c r="R475" s="566" t="s">
        <v>9482</v>
      </c>
      <c r="S475" s="566" t="s">
        <v>4199</v>
      </c>
      <c r="T475" s="371" t="str">
        <f t="shared" si="14"/>
        <v>Tab5_Cell_E268</v>
      </c>
    </row>
    <row r="476" spans="1:20" s="371" customFormat="1" x14ac:dyDescent="0.2">
      <c r="A476" s="371" t="str">
        <f t="shared" si="15"/>
        <v>Tab5_Cell_E269</v>
      </c>
      <c r="B476" s="374">
        <v>5</v>
      </c>
      <c r="C476" s="374" t="s">
        <v>4200</v>
      </c>
      <c r="D476" s="374" t="s">
        <v>4201</v>
      </c>
      <c r="E476" s="566"/>
      <c r="F476" s="566"/>
      <c r="G476" s="566"/>
      <c r="H476" s="566"/>
      <c r="I476" s="566"/>
      <c r="J476" s="566"/>
      <c r="K476" s="566"/>
      <c r="L476" s="566"/>
      <c r="M476" s="566"/>
      <c r="N476" s="566"/>
      <c r="O476" s="566"/>
      <c r="P476" s="566"/>
      <c r="Q476" s="566"/>
      <c r="R476" s="566"/>
      <c r="S476" s="566"/>
      <c r="T476" s="371" t="str">
        <f t="shared" si="14"/>
        <v>Tab5_Cell_E269</v>
      </c>
    </row>
    <row r="477" spans="1:20" s="371" customFormat="1" x14ac:dyDescent="0.2">
      <c r="A477" s="371" t="str">
        <f t="shared" si="15"/>
        <v>Tab5_Cell_E270</v>
      </c>
      <c r="B477" s="374">
        <v>5</v>
      </c>
      <c r="C477" s="374" t="s">
        <v>4202</v>
      </c>
      <c r="D477" s="374" t="s">
        <v>4203</v>
      </c>
      <c r="E477" s="566"/>
      <c r="F477" s="566"/>
      <c r="G477" s="566"/>
      <c r="H477" s="566"/>
      <c r="I477" s="566"/>
      <c r="J477" s="566"/>
      <c r="K477" s="566"/>
      <c r="L477" s="566"/>
      <c r="M477" s="566"/>
      <c r="N477" s="566"/>
      <c r="O477" s="566"/>
      <c r="P477" s="566"/>
      <c r="Q477" s="566"/>
      <c r="R477" s="566"/>
      <c r="S477" s="566"/>
      <c r="T477" s="371" t="str">
        <f t="shared" si="14"/>
        <v>Tab5_Cell_E270</v>
      </c>
    </row>
    <row r="478" spans="1:20" s="371" customFormat="1" x14ac:dyDescent="0.2">
      <c r="A478" s="371" t="str">
        <f t="shared" si="15"/>
        <v>Tab5_Cell_E271</v>
      </c>
      <c r="B478" s="374">
        <v>5</v>
      </c>
      <c r="C478" s="374" t="s">
        <v>4204</v>
      </c>
      <c r="D478" s="374" t="s">
        <v>4205</v>
      </c>
      <c r="E478" s="566"/>
      <c r="F478" s="566"/>
      <c r="G478" s="566"/>
      <c r="H478" s="566"/>
      <c r="I478" s="566"/>
      <c r="J478" s="566"/>
      <c r="K478" s="566"/>
      <c r="L478" s="566"/>
      <c r="M478" s="566"/>
      <c r="N478" s="566"/>
      <c r="O478" s="566"/>
      <c r="P478" s="566"/>
      <c r="Q478" s="566"/>
      <c r="R478" s="566"/>
      <c r="S478" s="566"/>
      <c r="T478" s="371" t="str">
        <f t="shared" si="14"/>
        <v>Tab5_Cell_E271</v>
      </c>
    </row>
    <row r="479" spans="1:20" s="371" customFormat="1" ht="51" x14ac:dyDescent="0.2">
      <c r="A479" s="371" t="str">
        <f t="shared" si="15"/>
        <v>Tab5_Cell_E272</v>
      </c>
      <c r="B479" s="374">
        <v>5</v>
      </c>
      <c r="C479" s="374" t="s">
        <v>4209</v>
      </c>
      <c r="D479" s="374" t="s">
        <v>4210</v>
      </c>
      <c r="E479" s="566" t="s">
        <v>4211</v>
      </c>
      <c r="F479" s="566" t="s">
        <v>4212</v>
      </c>
      <c r="G479" s="566" t="s">
        <v>4206</v>
      </c>
      <c r="H479" s="566" t="s">
        <v>4214</v>
      </c>
      <c r="I479" s="566" t="s">
        <v>4215</v>
      </c>
      <c r="J479" s="566" t="s">
        <v>4207</v>
      </c>
      <c r="K479" s="566" t="s">
        <v>4217</v>
      </c>
      <c r="L479" s="566" t="s">
        <v>4218</v>
      </c>
      <c r="M479" s="566" t="s">
        <v>4219</v>
      </c>
      <c r="N479" s="566" t="s">
        <v>4220</v>
      </c>
      <c r="O479" s="566" t="s">
        <v>4208</v>
      </c>
      <c r="P479" s="566" t="s">
        <v>4222</v>
      </c>
      <c r="Q479" s="566" t="s">
        <v>7876</v>
      </c>
      <c r="R479" s="566" t="s">
        <v>9483</v>
      </c>
      <c r="S479" s="566" t="s">
        <v>4223</v>
      </c>
      <c r="T479" s="371" t="str">
        <f t="shared" si="14"/>
        <v>Tab5_Cell_E272</v>
      </c>
    </row>
    <row r="480" spans="1:20" s="371" customFormat="1" x14ac:dyDescent="0.2">
      <c r="A480" s="371" t="str">
        <f t="shared" si="15"/>
        <v>Tab5_Cell_E273</v>
      </c>
      <c r="B480" s="374">
        <v>5</v>
      </c>
      <c r="C480" s="374" t="s">
        <v>4224</v>
      </c>
      <c r="D480" s="374" t="s">
        <v>4225</v>
      </c>
      <c r="E480" s="566" t="s">
        <v>4226</v>
      </c>
      <c r="F480" s="566" t="s">
        <v>4227</v>
      </c>
      <c r="G480" s="566" t="s">
        <v>4213</v>
      </c>
      <c r="H480" s="566" t="s">
        <v>4228</v>
      </c>
      <c r="I480" s="566" t="s">
        <v>4229</v>
      </c>
      <c r="J480" s="566" t="s">
        <v>4216</v>
      </c>
      <c r="K480" s="566" t="s">
        <v>4230</v>
      </c>
      <c r="L480" s="566" t="s">
        <v>4231</v>
      </c>
      <c r="M480" s="566" t="s">
        <v>4232</v>
      </c>
      <c r="N480" s="566" t="s">
        <v>4233</v>
      </c>
      <c r="O480" s="566" t="s">
        <v>4221</v>
      </c>
      <c r="P480" s="566" t="s">
        <v>4234</v>
      </c>
      <c r="Q480" s="566" t="s">
        <v>7877</v>
      </c>
      <c r="R480" s="566" t="s">
        <v>9484</v>
      </c>
      <c r="S480" s="566" t="s">
        <v>4235</v>
      </c>
      <c r="T480" s="371" t="str">
        <f t="shared" si="14"/>
        <v>Tab5_Cell_E273</v>
      </c>
    </row>
    <row r="481" spans="1:21" s="371" customFormat="1" x14ac:dyDescent="0.2">
      <c r="A481" s="371" t="str">
        <f t="shared" si="15"/>
        <v>Tab5_Cell_E274</v>
      </c>
      <c r="B481" s="374">
        <v>5</v>
      </c>
      <c r="C481" s="374" t="s">
        <v>4236</v>
      </c>
      <c r="D481" s="374" t="s">
        <v>4237</v>
      </c>
      <c r="E481" s="566"/>
      <c r="F481" s="566"/>
      <c r="G481" s="566"/>
      <c r="H481" s="566"/>
      <c r="I481" s="566"/>
      <c r="J481" s="566"/>
      <c r="K481" s="566"/>
      <c r="L481" s="566"/>
      <c r="M481" s="566"/>
      <c r="N481" s="566"/>
      <c r="O481" s="566"/>
      <c r="P481" s="566"/>
      <c r="Q481" s="566"/>
      <c r="R481" s="566"/>
      <c r="S481" s="566"/>
      <c r="T481" s="371" t="str">
        <f t="shared" si="14"/>
        <v>Tab5_Cell_E274</v>
      </c>
    </row>
    <row r="482" spans="1:21" s="371" customFormat="1" x14ac:dyDescent="0.2">
      <c r="A482" s="371" t="str">
        <f t="shared" si="15"/>
        <v>Tab5_Cell_E275</v>
      </c>
      <c r="B482" s="374">
        <v>5</v>
      </c>
      <c r="C482" s="374" t="s">
        <v>4238</v>
      </c>
      <c r="D482" s="374" t="s">
        <v>4239</v>
      </c>
      <c r="E482" s="566"/>
      <c r="F482" s="566"/>
      <c r="G482" s="566"/>
      <c r="H482" s="566"/>
      <c r="I482" s="566"/>
      <c r="J482" s="566"/>
      <c r="K482" s="566"/>
      <c r="L482" s="566"/>
      <c r="M482" s="566"/>
      <c r="N482" s="566"/>
      <c r="O482" s="566"/>
      <c r="P482" s="566"/>
      <c r="Q482" s="566"/>
      <c r="R482" s="566"/>
      <c r="S482" s="566"/>
      <c r="T482" s="371" t="str">
        <f t="shared" si="14"/>
        <v>Tab5_Cell_E275</v>
      </c>
    </row>
    <row r="483" spans="1:21" s="371" customFormat="1" x14ac:dyDescent="0.2">
      <c r="A483" s="371" t="str">
        <f t="shared" si="15"/>
        <v>Tab5_Cell_E276</v>
      </c>
      <c r="B483" s="374">
        <v>5</v>
      </c>
      <c r="C483" s="374" t="s">
        <v>4240</v>
      </c>
      <c r="D483" s="374" t="s">
        <v>4241</v>
      </c>
      <c r="E483" s="566"/>
      <c r="F483" s="566"/>
      <c r="G483" s="566"/>
      <c r="H483" s="566"/>
      <c r="I483" s="566"/>
      <c r="J483" s="566"/>
      <c r="K483" s="566"/>
      <c r="L483" s="566"/>
      <c r="M483" s="566"/>
      <c r="N483" s="566"/>
      <c r="O483" s="566"/>
      <c r="P483" s="566"/>
      <c r="Q483" s="566"/>
      <c r="R483" s="566"/>
      <c r="S483" s="566"/>
      <c r="T483" s="371" t="str">
        <f t="shared" si="14"/>
        <v>Tab5_Cell_E276</v>
      </c>
    </row>
    <row r="484" spans="1:21" s="371" customFormat="1" x14ac:dyDescent="0.2">
      <c r="A484" s="371" t="str">
        <f t="shared" si="15"/>
        <v>Tab5_Cell_E277</v>
      </c>
      <c r="B484" s="374">
        <v>5</v>
      </c>
      <c r="C484" s="374" t="s">
        <v>4242</v>
      </c>
      <c r="D484" s="374" t="s">
        <v>4243</v>
      </c>
      <c r="E484" s="566"/>
      <c r="F484" s="566"/>
      <c r="G484" s="566"/>
      <c r="H484" s="566"/>
      <c r="I484" s="566"/>
      <c r="J484" s="566"/>
      <c r="K484" s="566"/>
      <c r="L484" s="566"/>
      <c r="M484" s="566"/>
      <c r="N484" s="566"/>
      <c r="O484" s="566"/>
      <c r="P484" s="566"/>
      <c r="Q484" s="566"/>
      <c r="R484" s="566"/>
      <c r="S484" s="566"/>
      <c r="T484" s="371" t="str">
        <f t="shared" si="14"/>
        <v>Tab5_Cell_E277</v>
      </c>
    </row>
    <row r="485" spans="1:21" s="371" customFormat="1" x14ac:dyDescent="0.2">
      <c r="A485" s="371" t="str">
        <f t="shared" si="15"/>
        <v>Tab5_Cell_E278</v>
      </c>
      <c r="B485" s="374">
        <v>5</v>
      </c>
      <c r="C485" s="374" t="s">
        <v>4244</v>
      </c>
      <c r="D485" s="374" t="s">
        <v>4245</v>
      </c>
      <c r="E485" s="566"/>
      <c r="F485" s="566"/>
      <c r="G485" s="566"/>
      <c r="H485" s="566"/>
      <c r="I485" s="566"/>
      <c r="J485" s="566"/>
      <c r="K485" s="566"/>
      <c r="L485" s="566"/>
      <c r="M485" s="566"/>
      <c r="N485" s="566"/>
      <c r="O485" s="566"/>
      <c r="P485" s="566"/>
      <c r="Q485" s="566"/>
      <c r="R485" s="566"/>
      <c r="S485" s="566"/>
      <c r="T485" s="371" t="str">
        <f t="shared" si="14"/>
        <v>Tab5_Cell_E278</v>
      </c>
    </row>
    <row r="486" spans="1:21" s="371" customFormat="1" x14ac:dyDescent="0.2">
      <c r="A486" s="371" t="str">
        <f t="shared" si="15"/>
        <v>Tab5_Cell_E282</v>
      </c>
      <c r="B486" s="374">
        <v>5</v>
      </c>
      <c r="C486" s="374" t="s">
        <v>4246</v>
      </c>
      <c r="D486" s="374" t="s">
        <v>4262</v>
      </c>
      <c r="E486" s="566"/>
      <c r="F486" s="566"/>
      <c r="G486" s="566"/>
      <c r="H486" s="566"/>
      <c r="I486" s="566"/>
      <c r="J486" s="566"/>
      <c r="K486" s="566"/>
      <c r="L486" s="566"/>
      <c r="M486" s="566"/>
      <c r="N486" s="566"/>
      <c r="O486" s="566"/>
      <c r="P486" s="566"/>
      <c r="Q486" s="566"/>
      <c r="R486" s="566"/>
      <c r="S486" s="566"/>
      <c r="T486" s="371" t="str">
        <f t="shared" si="14"/>
        <v>Tab5_Cell_E282</v>
      </c>
    </row>
    <row r="487" spans="1:21" s="371" customFormat="1" ht="153" x14ac:dyDescent="0.2">
      <c r="A487" s="371" t="str">
        <f t="shared" si="15"/>
        <v>Tab5_Cell_E283</v>
      </c>
      <c r="B487" s="374">
        <v>5</v>
      </c>
      <c r="C487" s="374" t="s">
        <v>4250</v>
      </c>
      <c r="D487" s="374" t="s">
        <v>9311</v>
      </c>
      <c r="E487" s="570" t="s">
        <v>10806</v>
      </c>
      <c r="F487" s="566" t="s">
        <v>4251</v>
      </c>
      <c r="G487" s="566" t="s">
        <v>4247</v>
      </c>
      <c r="H487" s="566" t="s">
        <v>4252</v>
      </c>
      <c r="I487" s="566" t="s">
        <v>4253</v>
      </c>
      <c r="J487" s="566" t="s">
        <v>4248</v>
      </c>
      <c r="K487" s="566" t="s">
        <v>4254</v>
      </c>
      <c r="L487" s="566" t="s">
        <v>4255</v>
      </c>
      <c r="M487" s="566" t="s">
        <v>4256</v>
      </c>
      <c r="N487" s="566" t="s">
        <v>4257</v>
      </c>
      <c r="O487" s="566" t="s">
        <v>4249</v>
      </c>
      <c r="P487" s="566" t="s">
        <v>4258</v>
      </c>
      <c r="Q487" s="566" t="s">
        <v>7878</v>
      </c>
      <c r="R487" s="566" t="s">
        <v>9485</v>
      </c>
      <c r="S487" s="566" t="s">
        <v>4259</v>
      </c>
      <c r="T487" s="371" t="str">
        <f t="shared" si="14"/>
        <v>Tab5_Cell_E283</v>
      </c>
    </row>
    <row r="488" spans="1:21" s="371" customFormat="1" x14ac:dyDescent="0.2">
      <c r="A488" s="371" t="str">
        <f t="shared" si="15"/>
        <v>Tab5_Cell_E284</v>
      </c>
      <c r="B488" s="374">
        <v>5</v>
      </c>
      <c r="C488" s="374" t="s">
        <v>4260</v>
      </c>
      <c r="D488" s="374" t="s">
        <v>9312</v>
      </c>
      <c r="E488" s="566"/>
      <c r="F488" s="566"/>
      <c r="G488" s="566"/>
      <c r="H488" s="566"/>
      <c r="I488" s="566"/>
      <c r="J488" s="566"/>
      <c r="K488" s="566"/>
      <c r="L488" s="566"/>
      <c r="M488" s="566"/>
      <c r="N488" s="566"/>
      <c r="O488" s="566"/>
      <c r="P488" s="566"/>
      <c r="Q488" s="566"/>
      <c r="R488" s="566"/>
      <c r="S488" s="566"/>
      <c r="T488" s="371" t="str">
        <f t="shared" si="14"/>
        <v>Tab5_Cell_E284</v>
      </c>
    </row>
    <row r="489" spans="1:21" s="371" customFormat="1" x14ac:dyDescent="0.2">
      <c r="A489" s="371" t="str">
        <f t="shared" si="15"/>
        <v>Tab5_Cell_E285</v>
      </c>
      <c r="B489" s="374">
        <v>5</v>
      </c>
      <c r="C489" s="374" t="s">
        <v>4261</v>
      </c>
      <c r="D489" s="374" t="s">
        <v>9313</v>
      </c>
      <c r="E489" s="566" t="s">
        <v>6671</v>
      </c>
      <c r="F489" s="566" t="s">
        <v>6660</v>
      </c>
      <c r="G489" s="566" t="s">
        <v>6661</v>
      </c>
      <c r="H489" s="566" t="s">
        <v>4075</v>
      </c>
      <c r="I489" s="566" t="s">
        <v>6662</v>
      </c>
      <c r="J489" s="566" t="s">
        <v>6663</v>
      </c>
      <c r="K489" s="566" t="s">
        <v>6664</v>
      </c>
      <c r="L489" s="566" t="s">
        <v>6665</v>
      </c>
      <c r="M489" s="566" t="s">
        <v>6666</v>
      </c>
      <c r="N489" s="566" t="s">
        <v>6667</v>
      </c>
      <c r="O489" s="566" t="s">
        <v>6668</v>
      </c>
      <c r="P489" s="566" t="s">
        <v>6669</v>
      </c>
      <c r="Q489" s="566" t="s">
        <v>7868</v>
      </c>
      <c r="R489" s="566" t="s">
        <v>9470</v>
      </c>
      <c r="S489" s="566" t="s">
        <v>6670</v>
      </c>
      <c r="T489" s="371" t="str">
        <f t="shared" si="14"/>
        <v>Tab5_Cell_E285</v>
      </c>
    </row>
    <row r="490" spans="1:21" s="371" customFormat="1" x14ac:dyDescent="0.2">
      <c r="A490" s="371" t="str">
        <f t="shared" si="15"/>
        <v>Tab5_Cell_F19</v>
      </c>
      <c r="B490" s="374">
        <v>5</v>
      </c>
      <c r="C490" s="374" t="s">
        <v>4263</v>
      </c>
      <c r="D490" s="374" t="s">
        <v>4264</v>
      </c>
      <c r="E490" s="566" t="s">
        <v>4265</v>
      </c>
      <c r="F490" s="566" t="s">
        <v>4266</v>
      </c>
      <c r="G490" s="566" t="s">
        <v>4267</v>
      </c>
      <c r="H490" s="566" t="s">
        <v>4268</v>
      </c>
      <c r="I490" s="566" t="s">
        <v>4269</v>
      </c>
      <c r="J490" s="566" t="s">
        <v>4270</v>
      </c>
      <c r="K490" s="566" t="s">
        <v>4271</v>
      </c>
      <c r="L490" s="566" t="s">
        <v>4272</v>
      </c>
      <c r="M490" s="566" t="s">
        <v>4273</v>
      </c>
      <c r="N490" s="566" t="s">
        <v>4274</v>
      </c>
      <c r="O490" s="566" t="s">
        <v>4275</v>
      </c>
      <c r="P490" s="566" t="s">
        <v>4276</v>
      </c>
      <c r="Q490" s="566" t="s">
        <v>7879</v>
      </c>
      <c r="R490" s="566" t="s">
        <v>9486</v>
      </c>
      <c r="S490" s="566" t="s">
        <v>4277</v>
      </c>
      <c r="T490" s="371" t="str">
        <f t="shared" si="14"/>
        <v>Tab5_Cell_F19</v>
      </c>
    </row>
    <row r="491" spans="1:21" s="371" customFormat="1" x14ac:dyDescent="0.2">
      <c r="A491" s="371" t="str">
        <f t="shared" si="15"/>
        <v>Tab5_Cell_F20</v>
      </c>
      <c r="B491" s="374">
        <v>5</v>
      </c>
      <c r="C491" s="374" t="s">
        <v>4278</v>
      </c>
      <c r="D491" s="374" t="s">
        <v>4279</v>
      </c>
      <c r="E491" s="566" t="s">
        <v>4280</v>
      </c>
      <c r="F491" s="566" t="s">
        <v>4281</v>
      </c>
      <c r="G491" s="566" t="s">
        <v>4282</v>
      </c>
      <c r="H491" s="566" t="s">
        <v>4283</v>
      </c>
      <c r="I491" s="566" t="s">
        <v>4284</v>
      </c>
      <c r="J491" s="566" t="s">
        <v>4285</v>
      </c>
      <c r="K491" s="566" t="s">
        <v>4286</v>
      </c>
      <c r="L491" s="566" t="s">
        <v>4287</v>
      </c>
      <c r="M491" s="566" t="s">
        <v>4288</v>
      </c>
      <c r="N491" s="566" t="s">
        <v>4289</v>
      </c>
      <c r="O491" s="566" t="s">
        <v>4290</v>
      </c>
      <c r="P491" s="566" t="s">
        <v>4291</v>
      </c>
      <c r="Q491" s="566" t="s">
        <v>7880</v>
      </c>
      <c r="R491" s="566" t="s">
        <v>9487</v>
      </c>
      <c r="S491" s="566" t="s">
        <v>4292</v>
      </c>
      <c r="T491" s="371" t="str">
        <f t="shared" si="14"/>
        <v>Tab5_Cell_F20</v>
      </c>
    </row>
    <row r="492" spans="1:21" s="371" customFormat="1" x14ac:dyDescent="0.2">
      <c r="A492" s="371" t="str">
        <f t="shared" si="15"/>
        <v>Tab5_Cell_F21</v>
      </c>
      <c r="B492" s="374">
        <v>5</v>
      </c>
      <c r="C492" s="374" t="s">
        <v>4293</v>
      </c>
      <c r="D492" s="374" t="s">
        <v>4294</v>
      </c>
      <c r="E492" s="566"/>
      <c r="F492" s="566"/>
      <c r="G492" s="566"/>
      <c r="H492" s="566"/>
      <c r="I492" s="566"/>
      <c r="J492" s="566"/>
      <c r="K492" s="566"/>
      <c r="L492" s="566"/>
      <c r="M492" s="566"/>
      <c r="N492" s="566"/>
      <c r="O492" s="566"/>
      <c r="P492" s="566"/>
      <c r="Q492" s="566"/>
      <c r="R492" s="566"/>
      <c r="S492" s="566"/>
      <c r="T492" s="371" t="str">
        <f t="shared" si="14"/>
        <v>Tab5_Cell_F21</v>
      </c>
    </row>
    <row r="493" spans="1:21" s="371" customFormat="1" x14ac:dyDescent="0.2">
      <c r="A493" s="371" t="str">
        <f t="shared" si="15"/>
        <v>Tab5_Cell_F22</v>
      </c>
      <c r="B493" s="374">
        <v>5</v>
      </c>
      <c r="C493" s="374" t="s">
        <v>4295</v>
      </c>
      <c r="D493" s="374" t="s">
        <v>4296</v>
      </c>
      <c r="E493" s="566"/>
      <c r="F493" s="566"/>
      <c r="G493" s="566"/>
      <c r="H493" s="566"/>
      <c r="I493" s="566"/>
      <c r="J493" s="566"/>
      <c r="K493" s="566"/>
      <c r="L493" s="566"/>
      <c r="M493" s="566"/>
      <c r="N493" s="566"/>
      <c r="O493" s="566"/>
      <c r="P493" s="566"/>
      <c r="Q493" s="566"/>
      <c r="R493" s="566"/>
      <c r="S493" s="566"/>
      <c r="T493" s="371" t="str">
        <f t="shared" si="14"/>
        <v>Tab5_Cell_F22</v>
      </c>
    </row>
    <row r="494" spans="1:21" s="371" customFormat="1" x14ac:dyDescent="0.2">
      <c r="A494" s="371" t="str">
        <f t="shared" si="15"/>
        <v>Tab5_Cell_F23</v>
      </c>
      <c r="B494" s="374">
        <v>5</v>
      </c>
      <c r="C494" s="374" t="s">
        <v>4297</v>
      </c>
      <c r="D494" s="374" t="s">
        <v>4298</v>
      </c>
      <c r="E494" s="570" t="s">
        <v>10807</v>
      </c>
      <c r="F494" s="566" t="s">
        <v>10306</v>
      </c>
      <c r="G494" s="566" t="s">
        <v>10326</v>
      </c>
      <c r="H494" s="566" t="s">
        <v>10499</v>
      </c>
      <c r="I494" s="566" t="s">
        <v>10347</v>
      </c>
      <c r="J494" s="571" t="s">
        <v>10650</v>
      </c>
      <c r="K494" s="566" t="s">
        <v>10368</v>
      </c>
      <c r="L494" s="566" t="s">
        <v>10369</v>
      </c>
      <c r="M494" s="566" t="s">
        <v>10389</v>
      </c>
      <c r="N494" s="566" t="s">
        <v>10410</v>
      </c>
      <c r="O494" s="566" t="s">
        <v>10431</v>
      </c>
      <c r="P494" s="566" t="s">
        <v>10453</v>
      </c>
      <c r="Q494" s="566" t="s">
        <v>10474</v>
      </c>
      <c r="R494" s="566" t="s">
        <v>10476</v>
      </c>
      <c r="S494" s="566" t="s">
        <v>10497</v>
      </c>
      <c r="T494" s="371" t="str">
        <f t="shared" si="14"/>
        <v>Tab5_Cell_F23</v>
      </c>
    </row>
    <row r="495" spans="1:21" s="371" customFormat="1" ht="63.75" x14ac:dyDescent="0.2">
      <c r="A495" s="371" t="str">
        <f t="shared" si="15"/>
        <v>Tab5_Cell_F24</v>
      </c>
      <c r="B495" s="374">
        <v>5</v>
      </c>
      <c r="C495" s="374" t="s">
        <v>4308</v>
      </c>
      <c r="D495" s="374" t="s">
        <v>4309</v>
      </c>
      <c r="E495" s="570" t="s">
        <v>10808</v>
      </c>
      <c r="F495" s="566" t="s">
        <v>4310</v>
      </c>
      <c r="G495" s="566" t="s">
        <v>4311</v>
      </c>
      <c r="H495" s="566" t="s">
        <v>4312</v>
      </c>
      <c r="I495" s="566" t="s">
        <v>4313</v>
      </c>
      <c r="J495" s="566" t="s">
        <v>4314</v>
      </c>
      <c r="K495" s="566" t="s">
        <v>4315</v>
      </c>
      <c r="L495" s="566" t="s">
        <v>4316</v>
      </c>
      <c r="M495" s="566" t="s">
        <v>4317</v>
      </c>
      <c r="N495" s="566" t="s">
        <v>4318</v>
      </c>
      <c r="O495" s="566" t="s">
        <v>4319</v>
      </c>
      <c r="P495" s="566" t="s">
        <v>4320</v>
      </c>
      <c r="Q495" s="566" t="s">
        <v>7881</v>
      </c>
      <c r="R495" s="566" t="s">
        <v>10054</v>
      </c>
      <c r="S495" s="566" t="s">
        <v>4321</v>
      </c>
      <c r="T495" s="371" t="str">
        <f t="shared" si="14"/>
        <v>Tab5_Cell_F24</v>
      </c>
    </row>
    <row r="496" spans="1:21" s="371" customFormat="1" ht="255" x14ac:dyDescent="0.2">
      <c r="A496" s="371" t="str">
        <f t="shared" si="15"/>
        <v>Tab5_Cell_F25</v>
      </c>
      <c r="B496" s="374">
        <v>5</v>
      </c>
      <c r="C496" s="374" t="s">
        <v>4322</v>
      </c>
      <c r="D496" s="374" t="s">
        <v>4323</v>
      </c>
      <c r="E496" s="570" t="s">
        <v>10809</v>
      </c>
      <c r="F496" s="576" t="s">
        <v>10740</v>
      </c>
      <c r="G496" s="570" t="s">
        <v>10782</v>
      </c>
      <c r="H496" s="562" t="s">
        <v>10500</v>
      </c>
      <c r="I496" s="577" t="s">
        <v>10610</v>
      </c>
      <c r="J496" s="571" t="s">
        <v>10651</v>
      </c>
      <c r="K496" s="572" t="s">
        <v>10855</v>
      </c>
      <c r="L496" s="570" t="s">
        <v>10761</v>
      </c>
      <c r="M496" s="577" t="s">
        <v>10630</v>
      </c>
      <c r="N496" s="570" t="s">
        <v>11090</v>
      </c>
      <c r="O496" s="577"/>
      <c r="P496" s="570" t="s">
        <v>11001</v>
      </c>
      <c r="Q496" s="570" t="s">
        <v>10939</v>
      </c>
      <c r="R496" s="574" t="s">
        <v>10904</v>
      </c>
      <c r="S496" s="575" t="s">
        <v>10699</v>
      </c>
      <c r="T496" s="371" t="str">
        <f t="shared" si="14"/>
        <v>Tab5_Cell_F25</v>
      </c>
      <c r="U496" s="555" t="s">
        <v>10500</v>
      </c>
    </row>
    <row r="497" spans="1:21" s="371" customFormat="1" ht="25.5" x14ac:dyDescent="0.2">
      <c r="A497" s="371" t="str">
        <f t="shared" si="15"/>
        <v>Tab5_Cell_F26</v>
      </c>
      <c r="B497" s="374">
        <v>5</v>
      </c>
      <c r="C497" s="374" t="s">
        <v>4324</v>
      </c>
      <c r="D497" s="374" t="s">
        <v>4325</v>
      </c>
      <c r="E497" s="566" t="s">
        <v>4326</v>
      </c>
      <c r="F497" s="566" t="s">
        <v>4327</v>
      </c>
      <c r="G497" s="566" t="s">
        <v>4328</v>
      </c>
      <c r="H497" s="566" t="s">
        <v>4329</v>
      </c>
      <c r="I497" s="566" t="s">
        <v>4330</v>
      </c>
      <c r="J497" s="566" t="s">
        <v>4331</v>
      </c>
      <c r="K497" s="566" t="s">
        <v>4332</v>
      </c>
      <c r="L497" s="566" t="s">
        <v>4333</v>
      </c>
      <c r="M497" s="566" t="s">
        <v>4334</v>
      </c>
      <c r="N497" s="566" t="s">
        <v>4335</v>
      </c>
      <c r="O497" s="566" t="s">
        <v>4336</v>
      </c>
      <c r="P497" s="566" t="s">
        <v>4337</v>
      </c>
      <c r="Q497" s="566" t="s">
        <v>7882</v>
      </c>
      <c r="R497" s="566" t="s">
        <v>9489</v>
      </c>
      <c r="S497" s="566" t="s">
        <v>4338</v>
      </c>
      <c r="T497" s="371" t="str">
        <f t="shared" si="14"/>
        <v>Tab5_Cell_F26</v>
      </c>
    </row>
    <row r="498" spans="1:21" s="371" customFormat="1" x14ac:dyDescent="0.2">
      <c r="A498" s="371" t="str">
        <f t="shared" si="15"/>
        <v>Tab5_Cell_F32</v>
      </c>
      <c r="B498" s="374">
        <v>5</v>
      </c>
      <c r="C498" s="374" t="s">
        <v>4339</v>
      </c>
      <c r="D498" s="374" t="s">
        <v>4340</v>
      </c>
      <c r="E498" s="566"/>
      <c r="F498" s="566"/>
      <c r="G498" s="566"/>
      <c r="H498" s="566"/>
      <c r="I498" s="566"/>
      <c r="J498" s="566"/>
      <c r="K498" s="566"/>
      <c r="L498" s="566"/>
      <c r="M498" s="566"/>
      <c r="N498" s="566"/>
      <c r="O498" s="566"/>
      <c r="P498" s="566"/>
      <c r="Q498" s="566"/>
      <c r="R498" s="566"/>
      <c r="S498" s="566"/>
      <c r="T498" s="371" t="str">
        <f t="shared" si="14"/>
        <v>Tab5_Cell_F32</v>
      </c>
    </row>
    <row r="499" spans="1:21" s="371" customFormat="1" x14ac:dyDescent="0.2">
      <c r="A499" s="371" t="str">
        <f t="shared" si="15"/>
        <v>Tab5_Cell_F33</v>
      </c>
      <c r="B499" s="374">
        <v>5</v>
      </c>
      <c r="C499" s="374" t="s">
        <v>4341</v>
      </c>
      <c r="D499" s="374" t="s">
        <v>4342</v>
      </c>
      <c r="E499" s="566"/>
      <c r="F499" s="566"/>
      <c r="G499" s="566"/>
      <c r="H499" s="566"/>
      <c r="I499" s="566"/>
      <c r="J499" s="566"/>
      <c r="K499" s="566"/>
      <c r="L499" s="566"/>
      <c r="M499" s="566"/>
      <c r="N499" s="566"/>
      <c r="O499" s="566"/>
      <c r="P499" s="566"/>
      <c r="Q499" s="566"/>
      <c r="R499" s="566"/>
      <c r="S499" s="566"/>
      <c r="T499" s="371" t="str">
        <f t="shared" si="14"/>
        <v>Tab5_Cell_F33</v>
      </c>
    </row>
    <row r="500" spans="1:21" s="371" customFormat="1" x14ac:dyDescent="0.2">
      <c r="A500" s="371" t="str">
        <f t="shared" si="15"/>
        <v>Tab5_Cell_F34</v>
      </c>
      <c r="B500" s="374">
        <v>5</v>
      </c>
      <c r="C500" s="374" t="s">
        <v>4343</v>
      </c>
      <c r="D500" s="374" t="s">
        <v>4344</v>
      </c>
      <c r="E500" s="566"/>
      <c r="F500" s="566"/>
      <c r="G500" s="566"/>
      <c r="H500" s="566"/>
      <c r="I500" s="566"/>
      <c r="J500" s="566"/>
      <c r="K500" s="566"/>
      <c r="L500" s="566"/>
      <c r="M500" s="566"/>
      <c r="N500" s="566"/>
      <c r="O500" s="566"/>
      <c r="P500" s="566"/>
      <c r="Q500" s="566"/>
      <c r="R500" s="566"/>
      <c r="S500" s="566"/>
      <c r="T500" s="371" t="str">
        <f t="shared" si="14"/>
        <v>Tab5_Cell_F34</v>
      </c>
    </row>
    <row r="501" spans="1:21" s="371" customFormat="1" ht="25.5" x14ac:dyDescent="0.2">
      <c r="A501" s="371" t="str">
        <f t="shared" si="15"/>
        <v>Tab5_Cell_F35</v>
      </c>
      <c r="B501" s="374">
        <v>5</v>
      </c>
      <c r="C501" s="374" t="s">
        <v>4345</v>
      </c>
      <c r="D501" s="374" t="s">
        <v>4346</v>
      </c>
      <c r="E501" s="566" t="s">
        <v>4347</v>
      </c>
      <c r="F501" s="566" t="s">
        <v>4348</v>
      </c>
      <c r="G501" s="566" t="s">
        <v>4349</v>
      </c>
      <c r="H501" s="566" t="s">
        <v>4350</v>
      </c>
      <c r="I501" s="566" t="s">
        <v>4351</v>
      </c>
      <c r="J501" s="566" t="s">
        <v>4352</v>
      </c>
      <c r="K501" s="566" t="s">
        <v>4353</v>
      </c>
      <c r="L501" s="566" t="s">
        <v>4354</v>
      </c>
      <c r="M501" s="566" t="s">
        <v>4355</v>
      </c>
      <c r="N501" s="566" t="s">
        <v>4356</v>
      </c>
      <c r="O501" s="566" t="s">
        <v>4357</v>
      </c>
      <c r="P501" s="566" t="s">
        <v>4358</v>
      </c>
      <c r="Q501" s="566" t="s">
        <v>7883</v>
      </c>
      <c r="R501" s="566" t="s">
        <v>9490</v>
      </c>
      <c r="S501" s="566" t="s">
        <v>4359</v>
      </c>
      <c r="T501" s="371" t="str">
        <f t="shared" si="14"/>
        <v>Tab5_Cell_F35</v>
      </c>
    </row>
    <row r="502" spans="1:21" s="371" customFormat="1" ht="25.5" x14ac:dyDescent="0.2">
      <c r="A502" s="371" t="str">
        <f t="shared" si="15"/>
        <v>Tab5_Cell_F36</v>
      </c>
      <c r="B502" s="374">
        <v>5</v>
      </c>
      <c r="C502" s="374" t="s">
        <v>4360</v>
      </c>
      <c r="D502" s="374" t="s">
        <v>4361</v>
      </c>
      <c r="E502" s="566" t="s">
        <v>4362</v>
      </c>
      <c r="F502" s="566" t="s">
        <v>4363</v>
      </c>
      <c r="G502" s="566" t="s">
        <v>4364</v>
      </c>
      <c r="H502" s="566" t="s">
        <v>4365</v>
      </c>
      <c r="I502" s="566" t="s">
        <v>4366</v>
      </c>
      <c r="J502" s="566" t="s">
        <v>4367</v>
      </c>
      <c r="K502" s="566" t="s">
        <v>4368</v>
      </c>
      <c r="L502" s="566" t="s">
        <v>4369</v>
      </c>
      <c r="M502" s="566" t="s">
        <v>4370</v>
      </c>
      <c r="N502" s="566" t="s">
        <v>4371</v>
      </c>
      <c r="O502" s="566" t="s">
        <v>4372</v>
      </c>
      <c r="P502" s="566" t="s">
        <v>4373</v>
      </c>
      <c r="Q502" s="566" t="s">
        <v>7884</v>
      </c>
      <c r="R502" s="566" t="s">
        <v>9491</v>
      </c>
      <c r="S502" s="566" t="s">
        <v>4374</v>
      </c>
      <c r="T502" s="371" t="str">
        <f t="shared" si="14"/>
        <v>Tab5_Cell_F36</v>
      </c>
    </row>
    <row r="503" spans="1:21" s="371" customFormat="1" ht="51" x14ac:dyDescent="0.2">
      <c r="A503" s="371" t="str">
        <f t="shared" si="15"/>
        <v>Tab5_Cell_F42</v>
      </c>
      <c r="B503" s="374">
        <v>5</v>
      </c>
      <c r="C503" s="374" t="s">
        <v>4375</v>
      </c>
      <c r="D503" s="374" t="s">
        <v>4376</v>
      </c>
      <c r="E503" s="570" t="s">
        <v>10810</v>
      </c>
      <c r="F503" s="562" t="s">
        <v>4299</v>
      </c>
      <c r="G503" s="562" t="s">
        <v>4300</v>
      </c>
      <c r="H503" s="562" t="s">
        <v>4301</v>
      </c>
      <c r="I503" s="562" t="s">
        <v>4302</v>
      </c>
      <c r="J503" s="571" t="s">
        <v>10652</v>
      </c>
      <c r="K503" s="572" t="s">
        <v>10856</v>
      </c>
      <c r="L503" s="562" t="s">
        <v>4303</v>
      </c>
      <c r="M503" s="562" t="s">
        <v>4304</v>
      </c>
      <c r="N503" s="562" t="s">
        <v>4305</v>
      </c>
      <c r="O503" s="562" t="s">
        <v>4306</v>
      </c>
      <c r="P503" s="562" t="s">
        <v>4307</v>
      </c>
      <c r="Q503" s="570" t="s">
        <v>10956</v>
      </c>
      <c r="R503" s="562" t="s">
        <v>9488</v>
      </c>
      <c r="S503" s="575" t="s">
        <v>10700</v>
      </c>
      <c r="T503" s="371" t="str">
        <f t="shared" si="14"/>
        <v>Tab5_Cell_F42</v>
      </c>
      <c r="U503" s="555" t="s">
        <v>4301</v>
      </c>
    </row>
    <row r="504" spans="1:21" s="371" customFormat="1" ht="344.25" x14ac:dyDescent="0.2">
      <c r="A504" s="371" t="str">
        <f t="shared" si="15"/>
        <v>Tab5_Cell_F43</v>
      </c>
      <c r="B504" s="374">
        <v>5</v>
      </c>
      <c r="C504" s="374" t="s">
        <v>4377</v>
      </c>
      <c r="D504" s="374" t="s">
        <v>4378</v>
      </c>
      <c r="E504" s="570" t="s">
        <v>10811</v>
      </c>
      <c r="F504" s="562" t="s">
        <v>10307</v>
      </c>
      <c r="G504" s="562" t="s">
        <v>10327</v>
      </c>
      <c r="H504" s="562" t="s">
        <v>10264</v>
      </c>
      <c r="I504" s="562" t="s">
        <v>10348</v>
      </c>
      <c r="J504" s="571" t="s">
        <v>10653</v>
      </c>
      <c r="K504" s="572" t="s">
        <v>10857</v>
      </c>
      <c r="L504" s="562" t="s">
        <v>10370</v>
      </c>
      <c r="M504" s="562" t="s">
        <v>10390</v>
      </c>
      <c r="N504" s="562" t="s">
        <v>10411</v>
      </c>
      <c r="O504" s="562" t="s">
        <v>10432</v>
      </c>
      <c r="P504" s="562" t="s">
        <v>10454</v>
      </c>
      <c r="Q504" s="570" t="s">
        <v>10958</v>
      </c>
      <c r="R504" s="562" t="s">
        <v>10477</v>
      </c>
      <c r="S504" s="575" t="s">
        <v>10701</v>
      </c>
      <c r="T504" s="371" t="str">
        <f t="shared" si="14"/>
        <v>Tab5_Cell_F43</v>
      </c>
      <c r="U504" s="463" t="s">
        <v>10509</v>
      </c>
    </row>
    <row r="505" spans="1:21" s="371" customFormat="1" ht="293.25" x14ac:dyDescent="0.2">
      <c r="A505" s="371" t="str">
        <f t="shared" si="15"/>
        <v>Tab5_Cell_F44</v>
      </c>
      <c r="B505" s="374">
        <v>5</v>
      </c>
      <c r="C505" s="374" t="s">
        <v>4379</v>
      </c>
      <c r="D505" s="374" t="s">
        <v>4380</v>
      </c>
      <c r="E505" s="570" t="s">
        <v>10812</v>
      </c>
      <c r="F505" s="562" t="s">
        <v>10308</v>
      </c>
      <c r="G505" s="562" t="s">
        <v>10328</v>
      </c>
      <c r="H505" s="562" t="s">
        <v>10265</v>
      </c>
      <c r="I505" s="562" t="s">
        <v>10349</v>
      </c>
      <c r="J505" s="571" t="s">
        <v>10654</v>
      </c>
      <c r="K505" s="572" t="s">
        <v>10858</v>
      </c>
      <c r="L505" s="562" t="s">
        <v>10371</v>
      </c>
      <c r="M505" s="562" t="s">
        <v>10391</v>
      </c>
      <c r="N505" s="562" t="s">
        <v>10412</v>
      </c>
      <c r="O505" s="562" t="s">
        <v>10433</v>
      </c>
      <c r="P505" s="562" t="s">
        <v>10455</v>
      </c>
      <c r="Q505" s="570" t="s">
        <v>10940</v>
      </c>
      <c r="R505" s="562" t="s">
        <v>10478</v>
      </c>
      <c r="S505" s="575" t="s">
        <v>10702</v>
      </c>
      <c r="T505" s="371" t="str">
        <f t="shared" si="14"/>
        <v>Tab5_Cell_F44</v>
      </c>
      <c r="U505" s="463" t="s">
        <v>10510</v>
      </c>
    </row>
    <row r="506" spans="1:21" s="371" customFormat="1" ht="409.5" x14ac:dyDescent="0.2">
      <c r="A506" s="371" t="str">
        <f t="shared" si="15"/>
        <v>Tab5_Cell_F45</v>
      </c>
      <c r="B506" s="374">
        <v>5</v>
      </c>
      <c r="C506" s="374" t="s">
        <v>4381</v>
      </c>
      <c r="D506" s="374" t="s">
        <v>4382</v>
      </c>
      <c r="E506" s="570" t="s">
        <v>10813</v>
      </c>
      <c r="F506" s="562" t="s">
        <v>10309</v>
      </c>
      <c r="G506" s="562" t="s">
        <v>10329</v>
      </c>
      <c r="H506" s="562" t="s">
        <v>10266</v>
      </c>
      <c r="I506" s="562" t="s">
        <v>10350</v>
      </c>
      <c r="J506" s="571" t="s">
        <v>10655</v>
      </c>
      <c r="K506" s="572" t="s">
        <v>10859</v>
      </c>
      <c r="L506" s="562" t="s">
        <v>10372</v>
      </c>
      <c r="M506" s="562" t="s">
        <v>10392</v>
      </c>
      <c r="N506" s="562" t="s">
        <v>10413</v>
      </c>
      <c r="O506" s="562" t="s">
        <v>10434</v>
      </c>
      <c r="P506" s="562" t="s">
        <v>10456</v>
      </c>
      <c r="Q506" s="570" t="s">
        <v>10959</v>
      </c>
      <c r="R506" s="562" t="s">
        <v>10479</v>
      </c>
      <c r="S506" s="575" t="s">
        <v>10703</v>
      </c>
      <c r="T506" s="371" t="str">
        <f t="shared" si="14"/>
        <v>Tab5_Cell_F45</v>
      </c>
      <c r="U506" s="463" t="s">
        <v>10511</v>
      </c>
    </row>
    <row r="507" spans="1:21" s="371" customFormat="1" ht="255" x14ac:dyDescent="0.2">
      <c r="A507" s="371" t="str">
        <f t="shared" si="15"/>
        <v>Tab5_Cell_F46</v>
      </c>
      <c r="B507" s="374">
        <v>5</v>
      </c>
      <c r="C507" s="374" t="s">
        <v>4383</v>
      </c>
      <c r="D507" s="374" t="s">
        <v>4384</v>
      </c>
      <c r="E507" s="570" t="s">
        <v>10814</v>
      </c>
      <c r="F507" s="562" t="s">
        <v>10310</v>
      </c>
      <c r="G507" s="562" t="s">
        <v>10330</v>
      </c>
      <c r="H507" s="562" t="s">
        <v>10267</v>
      </c>
      <c r="I507" s="562" t="s">
        <v>10351</v>
      </c>
      <c r="J507" s="571" t="s">
        <v>10656</v>
      </c>
      <c r="K507" s="572" t="s">
        <v>10860</v>
      </c>
      <c r="L507" s="562" t="s">
        <v>10373</v>
      </c>
      <c r="M507" s="562" t="s">
        <v>10393</v>
      </c>
      <c r="N507" s="562" t="s">
        <v>10414</v>
      </c>
      <c r="O507" s="562" t="s">
        <v>10435</v>
      </c>
      <c r="P507" s="562" t="s">
        <v>10457</v>
      </c>
      <c r="Q507" s="562" t="s">
        <v>10475</v>
      </c>
      <c r="R507" s="562" t="s">
        <v>10480</v>
      </c>
      <c r="S507" s="562" t="s">
        <v>10498</v>
      </c>
      <c r="T507" s="371" t="str">
        <f t="shared" si="14"/>
        <v>Tab5_Cell_F46</v>
      </c>
      <c r="U507" s="463" t="s">
        <v>10512</v>
      </c>
    </row>
    <row r="508" spans="1:21" s="371" customFormat="1" ht="255" x14ac:dyDescent="0.2">
      <c r="A508" s="371" t="str">
        <f t="shared" si="15"/>
        <v>Tab5_Cell_F47</v>
      </c>
      <c r="B508" s="374">
        <v>5</v>
      </c>
      <c r="C508" s="374" t="s">
        <v>4385</v>
      </c>
      <c r="D508" s="374" t="s">
        <v>4386</v>
      </c>
      <c r="E508" s="570" t="s">
        <v>10815</v>
      </c>
      <c r="F508" s="562" t="s">
        <v>10311</v>
      </c>
      <c r="G508" s="562" t="s">
        <v>10331</v>
      </c>
      <c r="H508" s="562" t="s">
        <v>10263</v>
      </c>
      <c r="I508" s="562" t="s">
        <v>10352</v>
      </c>
      <c r="J508" s="571" t="s">
        <v>10657</v>
      </c>
      <c r="K508" s="572" t="s">
        <v>10861</v>
      </c>
      <c r="L508" s="562" t="s">
        <v>10374</v>
      </c>
      <c r="M508" s="562" t="s">
        <v>10394</v>
      </c>
      <c r="N508" s="562" t="s">
        <v>10415</v>
      </c>
      <c r="O508" s="562" t="s">
        <v>10436</v>
      </c>
      <c r="P508" s="562" t="s">
        <v>10458</v>
      </c>
      <c r="Q508" s="570" t="s">
        <v>10960</v>
      </c>
      <c r="R508" s="562" t="s">
        <v>10481</v>
      </c>
      <c r="S508" s="575" t="s">
        <v>10704</v>
      </c>
      <c r="T508" s="371" t="str">
        <f t="shared" si="14"/>
        <v>Tab5_Cell_F47</v>
      </c>
      <c r="U508" s="463" t="s">
        <v>10513</v>
      </c>
    </row>
    <row r="509" spans="1:21" s="371" customFormat="1" ht="306" x14ac:dyDescent="0.2">
      <c r="A509" s="371" t="str">
        <f t="shared" si="15"/>
        <v>Tab5_Cell_F48</v>
      </c>
      <c r="B509" s="374">
        <v>5</v>
      </c>
      <c r="C509" s="374" t="s">
        <v>4387</v>
      </c>
      <c r="D509" s="374" t="s">
        <v>4388</v>
      </c>
      <c r="E509" s="570" t="s">
        <v>10816</v>
      </c>
      <c r="F509" s="562" t="s">
        <v>10312</v>
      </c>
      <c r="G509" s="562" t="s">
        <v>10332</v>
      </c>
      <c r="H509" s="562" t="s">
        <v>10268</v>
      </c>
      <c r="I509" s="562" t="s">
        <v>10353</v>
      </c>
      <c r="J509" s="571" t="s">
        <v>10658</v>
      </c>
      <c r="K509" s="572" t="s">
        <v>10862</v>
      </c>
      <c r="L509" s="562" t="s">
        <v>10375</v>
      </c>
      <c r="M509" s="562" t="s">
        <v>10395</v>
      </c>
      <c r="N509" s="562" t="s">
        <v>10416</v>
      </c>
      <c r="O509" s="562" t="s">
        <v>10437</v>
      </c>
      <c r="P509" s="562" t="s">
        <v>10459</v>
      </c>
      <c r="Q509" s="570" t="s">
        <v>10961</v>
      </c>
      <c r="R509" s="562" t="s">
        <v>10482</v>
      </c>
      <c r="S509" s="575" t="s">
        <v>10705</v>
      </c>
      <c r="T509" s="371" t="str">
        <f t="shared" si="14"/>
        <v>Tab5_Cell_F48</v>
      </c>
      <c r="U509" s="463" t="s">
        <v>10514</v>
      </c>
    </row>
    <row r="510" spans="1:21" s="371" customFormat="1" ht="409.5" x14ac:dyDescent="0.2">
      <c r="A510" s="371" t="str">
        <f t="shared" si="15"/>
        <v>Tab5_Cell_F49</v>
      </c>
      <c r="B510" s="374">
        <v>5</v>
      </c>
      <c r="C510" s="374" t="s">
        <v>4389</v>
      </c>
      <c r="D510" s="374" t="s">
        <v>4390</v>
      </c>
      <c r="E510" s="570" t="s">
        <v>10817</v>
      </c>
      <c r="F510" s="562" t="s">
        <v>10313</v>
      </c>
      <c r="G510" s="562" t="s">
        <v>10333</v>
      </c>
      <c r="H510" s="562" t="s">
        <v>10269</v>
      </c>
      <c r="I510" s="562" t="s">
        <v>10354</v>
      </c>
      <c r="J510" s="571" t="s">
        <v>10659</v>
      </c>
      <c r="K510" s="572" t="s">
        <v>10863</v>
      </c>
      <c r="L510" s="562" t="s">
        <v>10376</v>
      </c>
      <c r="M510" s="562" t="s">
        <v>10396</v>
      </c>
      <c r="N510" s="562" t="s">
        <v>10417</v>
      </c>
      <c r="O510" s="562" t="s">
        <v>10438</v>
      </c>
      <c r="P510" s="562" t="s">
        <v>10460</v>
      </c>
      <c r="Q510" s="570" t="s">
        <v>10962</v>
      </c>
      <c r="R510" s="562" t="s">
        <v>10483</v>
      </c>
      <c r="S510" s="575" t="s">
        <v>10706</v>
      </c>
      <c r="T510" s="371" t="str">
        <f t="shared" si="14"/>
        <v>Tab5_Cell_F49</v>
      </c>
      <c r="U510" s="463" t="s">
        <v>10515</v>
      </c>
    </row>
    <row r="511" spans="1:21" s="371" customFormat="1" ht="408" x14ac:dyDescent="0.2">
      <c r="A511" s="371" t="str">
        <f t="shared" si="15"/>
        <v>Tab5_Cell_F50</v>
      </c>
      <c r="B511" s="374">
        <v>5</v>
      </c>
      <c r="C511" s="374" t="s">
        <v>4391</v>
      </c>
      <c r="D511" s="374" t="s">
        <v>4392</v>
      </c>
      <c r="E511" s="570" t="s">
        <v>10818</v>
      </c>
      <c r="F511" s="562" t="s">
        <v>10314</v>
      </c>
      <c r="G511" s="562" t="s">
        <v>10334</v>
      </c>
      <c r="H511" s="562" t="s">
        <v>10270</v>
      </c>
      <c r="I511" s="562" t="s">
        <v>10355</v>
      </c>
      <c r="J511" s="571" t="s">
        <v>10660</v>
      </c>
      <c r="K511" s="572" t="s">
        <v>10864</v>
      </c>
      <c r="L511" s="562" t="s">
        <v>10377</v>
      </c>
      <c r="M511" s="562" t="s">
        <v>10397</v>
      </c>
      <c r="N511" s="562" t="s">
        <v>10418</v>
      </c>
      <c r="O511" s="562" t="s">
        <v>10439</v>
      </c>
      <c r="P511" s="562" t="s">
        <v>10461</v>
      </c>
      <c r="Q511" s="570" t="s">
        <v>10963</v>
      </c>
      <c r="R511" s="562" t="s">
        <v>10484</v>
      </c>
      <c r="S511" s="575" t="s">
        <v>10707</v>
      </c>
      <c r="T511" s="371" t="str">
        <f t="shared" si="14"/>
        <v>Tab5_Cell_F50</v>
      </c>
      <c r="U511" s="463" t="s">
        <v>10516</v>
      </c>
    </row>
    <row r="512" spans="1:21" s="371" customFormat="1" ht="409.5" x14ac:dyDescent="0.2">
      <c r="A512" s="371" t="str">
        <f t="shared" si="15"/>
        <v>Tab5_Cell_F51</v>
      </c>
      <c r="B512" s="374">
        <v>5</v>
      </c>
      <c r="C512" s="374" t="s">
        <v>4393</v>
      </c>
      <c r="D512" s="374" t="s">
        <v>4394</v>
      </c>
      <c r="E512" s="570" t="s">
        <v>10819</v>
      </c>
      <c r="F512" s="562" t="s">
        <v>10315</v>
      </c>
      <c r="G512" s="562" t="s">
        <v>10335</v>
      </c>
      <c r="H512" s="562" t="s">
        <v>10271</v>
      </c>
      <c r="I512" s="562" t="s">
        <v>10356</v>
      </c>
      <c r="J512" s="571" t="s">
        <v>10661</v>
      </c>
      <c r="K512" s="572" t="s">
        <v>10865</v>
      </c>
      <c r="L512" s="562" t="s">
        <v>10378</v>
      </c>
      <c r="M512" s="562" t="s">
        <v>10398</v>
      </c>
      <c r="N512" s="562" t="s">
        <v>10419</v>
      </c>
      <c r="O512" s="562" t="s">
        <v>10440</v>
      </c>
      <c r="P512" s="562" t="s">
        <v>10462</v>
      </c>
      <c r="Q512" s="570" t="s">
        <v>10957</v>
      </c>
      <c r="R512" s="562" t="s">
        <v>10485</v>
      </c>
      <c r="S512" s="575" t="s">
        <v>10708</v>
      </c>
      <c r="T512" s="371" t="str">
        <f t="shared" si="14"/>
        <v>Tab5_Cell_F51</v>
      </c>
      <c r="U512" s="463" t="s">
        <v>10517</v>
      </c>
    </row>
    <row r="513" spans="1:21" s="371" customFormat="1" ht="409.5" x14ac:dyDescent="0.2">
      <c r="A513" s="371" t="str">
        <f t="shared" si="15"/>
        <v>Tab5_Cell_F57</v>
      </c>
      <c r="B513" s="374">
        <v>5</v>
      </c>
      <c r="C513" s="374" t="s">
        <v>4395</v>
      </c>
      <c r="D513" s="374" t="s">
        <v>4396</v>
      </c>
      <c r="E513" s="562" t="s">
        <v>10274</v>
      </c>
      <c r="F513" s="562" t="s">
        <v>10275</v>
      </c>
      <c r="G513" s="562" t="s">
        <v>10276</v>
      </c>
      <c r="H513" s="562" t="s">
        <v>10277</v>
      </c>
      <c r="I513" s="562" t="s">
        <v>10278</v>
      </c>
      <c r="J513" s="562" t="s">
        <v>10279</v>
      </c>
      <c r="K513" s="572" t="s">
        <v>10280</v>
      </c>
      <c r="L513" s="562" t="s">
        <v>10281</v>
      </c>
      <c r="M513" s="562" t="s">
        <v>10282</v>
      </c>
      <c r="N513" s="562" t="s">
        <v>10283</v>
      </c>
      <c r="O513" s="562" t="s">
        <v>10284</v>
      </c>
      <c r="P513" s="562" t="s">
        <v>10285</v>
      </c>
      <c r="Q513" s="570" t="s">
        <v>10941</v>
      </c>
      <c r="R513" s="562" t="s">
        <v>10286</v>
      </c>
      <c r="S513" s="562" t="s">
        <v>10287</v>
      </c>
      <c r="T513" s="371" t="str">
        <f t="shared" si="14"/>
        <v>Tab5_Cell_F57</v>
      </c>
      <c r="U513" s="463" t="s">
        <v>10518</v>
      </c>
    </row>
    <row r="514" spans="1:21" s="371" customFormat="1" ht="242.25" x14ac:dyDescent="0.2">
      <c r="A514" s="371" t="str">
        <f t="shared" si="15"/>
        <v>Tab5_Cell_F58</v>
      </c>
      <c r="B514" s="374">
        <v>5</v>
      </c>
      <c r="C514" s="374" t="s">
        <v>4397</v>
      </c>
      <c r="D514" s="374" t="s">
        <v>4398</v>
      </c>
      <c r="E514" s="570" t="s">
        <v>10820</v>
      </c>
      <c r="F514" s="576" t="s">
        <v>10741</v>
      </c>
      <c r="G514" s="562" t="s">
        <v>10336</v>
      </c>
      <c r="H514" s="562" t="s">
        <v>10519</v>
      </c>
      <c r="I514" s="562" t="s">
        <v>10357</v>
      </c>
      <c r="J514" s="571" t="s">
        <v>10662</v>
      </c>
      <c r="K514" s="572" t="s">
        <v>10866</v>
      </c>
      <c r="L514" s="570" t="s">
        <v>10762</v>
      </c>
      <c r="M514" s="562" t="s">
        <v>10399</v>
      </c>
      <c r="N514" s="562" t="s">
        <v>10420</v>
      </c>
      <c r="O514" s="562" t="s">
        <v>10441</v>
      </c>
      <c r="P514" s="562" t="s">
        <v>10463</v>
      </c>
      <c r="Q514" s="570" t="s">
        <v>10964</v>
      </c>
      <c r="R514" s="562" t="s">
        <v>10486</v>
      </c>
      <c r="S514" s="575" t="s">
        <v>10709</v>
      </c>
      <c r="T514" s="371" t="str">
        <f t="shared" si="14"/>
        <v>Tab5_Cell_F58</v>
      </c>
      <c r="U514" s="463" t="s">
        <v>10520</v>
      </c>
    </row>
    <row r="515" spans="1:21" s="371" customFormat="1" x14ac:dyDescent="0.2">
      <c r="A515" s="371" t="str">
        <f t="shared" si="15"/>
        <v>Tab5_Cell_F64</v>
      </c>
      <c r="B515" s="374">
        <v>5</v>
      </c>
      <c r="C515" s="374" t="s">
        <v>4399</v>
      </c>
      <c r="D515" s="374" t="s">
        <v>4400</v>
      </c>
      <c r="E515" s="566"/>
      <c r="F515" s="566"/>
      <c r="G515" s="566"/>
      <c r="H515" s="566"/>
      <c r="I515" s="566"/>
      <c r="J515" s="566"/>
      <c r="K515" s="566"/>
      <c r="L515" s="566"/>
      <c r="M515" s="566"/>
      <c r="N515" s="566"/>
      <c r="O515" s="566"/>
      <c r="P515" s="566"/>
      <c r="Q515" s="566"/>
      <c r="R515" s="566"/>
      <c r="S515" s="566"/>
      <c r="T515" s="371" t="str">
        <f t="shared" si="14"/>
        <v>Tab5_Cell_F64</v>
      </c>
    </row>
    <row r="516" spans="1:21" s="371" customFormat="1" ht="102" x14ac:dyDescent="0.2">
      <c r="A516" s="371" t="str">
        <f t="shared" si="15"/>
        <v>Tab5_Cell_F77</v>
      </c>
      <c r="B516" s="374">
        <v>5</v>
      </c>
      <c r="C516" s="374" t="s">
        <v>4401</v>
      </c>
      <c r="D516" s="374" t="s">
        <v>4402</v>
      </c>
      <c r="E516" s="566" t="s">
        <v>4403</v>
      </c>
      <c r="F516" s="566" t="s">
        <v>4404</v>
      </c>
      <c r="G516" s="566" t="s">
        <v>4405</v>
      </c>
      <c r="H516" s="566" t="s">
        <v>8778</v>
      </c>
      <c r="I516" s="566" t="s">
        <v>4406</v>
      </c>
      <c r="J516" s="566" t="s">
        <v>4407</v>
      </c>
      <c r="K516" s="566" t="s">
        <v>4408</v>
      </c>
      <c r="L516" s="566" t="s">
        <v>4409</v>
      </c>
      <c r="M516" s="566" t="s">
        <v>4410</v>
      </c>
      <c r="N516" s="566" t="s">
        <v>4411</v>
      </c>
      <c r="O516" s="566" t="s">
        <v>4412</v>
      </c>
      <c r="P516" s="566" t="s">
        <v>4413</v>
      </c>
      <c r="Q516" s="560" t="s">
        <v>10242</v>
      </c>
      <c r="R516" s="566" t="s">
        <v>10055</v>
      </c>
      <c r="S516" s="566" t="s">
        <v>4414</v>
      </c>
      <c r="T516" s="371" t="str">
        <f t="shared" si="14"/>
        <v>Tab5_Cell_F77</v>
      </c>
    </row>
    <row r="517" spans="1:21" s="371" customFormat="1" ht="25.5" x14ac:dyDescent="0.2">
      <c r="A517" s="371" t="str">
        <f t="shared" si="15"/>
        <v>Tab5_Cell_F78</v>
      </c>
      <c r="B517" s="374">
        <v>5</v>
      </c>
      <c r="C517" s="374" t="s">
        <v>4415</v>
      </c>
      <c r="D517" s="374" t="s">
        <v>4416</v>
      </c>
      <c r="E517" s="566" t="s">
        <v>8680</v>
      </c>
      <c r="F517" s="566" t="s">
        <v>8679</v>
      </c>
      <c r="G517" s="566" t="s">
        <v>9286</v>
      </c>
      <c r="H517" s="566" t="s">
        <v>8678</v>
      </c>
      <c r="I517" s="566" t="s">
        <v>8681</v>
      </c>
      <c r="J517" s="566" t="s">
        <v>8682</v>
      </c>
      <c r="K517" s="566" t="s">
        <v>8683</v>
      </c>
      <c r="L517" s="566" t="s">
        <v>8684</v>
      </c>
      <c r="M517" s="566" t="s">
        <v>8685</v>
      </c>
      <c r="N517" s="566" t="s">
        <v>9299</v>
      </c>
      <c r="O517" s="566" t="s">
        <v>8687</v>
      </c>
      <c r="P517" s="566" t="s">
        <v>8688</v>
      </c>
      <c r="Q517" s="566" t="s">
        <v>8689</v>
      </c>
      <c r="R517" s="566" t="s">
        <v>9492</v>
      </c>
      <c r="S517" s="566" t="s">
        <v>8690</v>
      </c>
      <c r="T517" s="371" t="str">
        <f t="shared" si="14"/>
        <v>Tab5_Cell_F78</v>
      </c>
    </row>
    <row r="518" spans="1:21" s="371" customFormat="1" ht="191.25" x14ac:dyDescent="0.2">
      <c r="A518" s="371" t="str">
        <f t="shared" si="15"/>
        <v>Tab5_Cell_F79</v>
      </c>
      <c r="B518" s="374">
        <v>5</v>
      </c>
      <c r="C518" s="374" t="s">
        <v>4417</v>
      </c>
      <c r="D518" s="374" t="s">
        <v>4418</v>
      </c>
      <c r="E518" s="566" t="s">
        <v>8776</v>
      </c>
      <c r="F518" s="566" t="s">
        <v>7288</v>
      </c>
      <c r="G518" s="566" t="s">
        <v>7287</v>
      </c>
      <c r="H518" s="566" t="s">
        <v>8779</v>
      </c>
      <c r="I518" s="566" t="s">
        <v>7289</v>
      </c>
      <c r="J518" s="566" t="s">
        <v>7290</v>
      </c>
      <c r="K518" s="566" t="s">
        <v>6674</v>
      </c>
      <c r="L518" s="566" t="s">
        <v>7291</v>
      </c>
      <c r="M518" s="566" t="s">
        <v>6675</v>
      </c>
      <c r="N518" s="566" t="s">
        <v>6676</v>
      </c>
      <c r="O518" s="566" t="s">
        <v>7292</v>
      </c>
      <c r="P518" s="566" t="s">
        <v>7463</v>
      </c>
      <c r="Q518" s="570" t="s">
        <v>10942</v>
      </c>
      <c r="R518" s="566" t="s">
        <v>10056</v>
      </c>
      <c r="S518" s="566" t="s">
        <v>6677</v>
      </c>
      <c r="T518" s="371" t="str">
        <f t="shared" si="14"/>
        <v>Tab5_Cell_F79</v>
      </c>
    </row>
    <row r="519" spans="1:21" s="371" customFormat="1" ht="280.5" x14ac:dyDescent="0.2">
      <c r="A519" s="371" t="str">
        <f t="shared" si="15"/>
        <v>Tab5_Cell_F84</v>
      </c>
      <c r="B519" s="374">
        <v>5</v>
      </c>
      <c r="C519" s="374" t="s">
        <v>9319</v>
      </c>
      <c r="D519" s="374" t="s">
        <v>7537</v>
      </c>
      <c r="E519" s="578" t="s">
        <v>11048</v>
      </c>
      <c r="F519" s="578" t="s">
        <v>11043</v>
      </c>
      <c r="G519" s="578" t="s">
        <v>11021</v>
      </c>
      <c r="H519" s="562" t="s">
        <v>10587</v>
      </c>
      <c r="I519" s="578" t="s">
        <v>11042</v>
      </c>
      <c r="J519" s="572" t="s">
        <v>11016</v>
      </c>
      <c r="K519" s="578" t="s">
        <v>11031</v>
      </c>
      <c r="L519" s="578" t="s">
        <v>11026</v>
      </c>
      <c r="M519" s="578" t="s">
        <v>11070</v>
      </c>
      <c r="N519" s="578" t="s">
        <v>11105</v>
      </c>
      <c r="O519" s="566"/>
      <c r="P519" s="578" t="s">
        <v>11034</v>
      </c>
      <c r="Q519" s="578" t="s">
        <v>11054</v>
      </c>
      <c r="R519" s="578" t="s">
        <v>11058</v>
      </c>
      <c r="S519" s="578" t="s">
        <v>11065</v>
      </c>
      <c r="T519" s="371" t="str">
        <f t="shared" si="14"/>
        <v>Tab5_Cell_F84</v>
      </c>
      <c r="U519" s="555" t="s">
        <v>10581</v>
      </c>
    </row>
    <row r="520" spans="1:21" s="371" customFormat="1" ht="168" customHeight="1" x14ac:dyDescent="0.2">
      <c r="A520" s="371" t="str">
        <f t="shared" si="15"/>
        <v>Tab5_Cell_F85</v>
      </c>
      <c r="B520" s="374">
        <v>5</v>
      </c>
      <c r="C520" s="374" t="s">
        <v>4419</v>
      </c>
      <c r="D520" s="374" t="s">
        <v>4420</v>
      </c>
      <c r="E520" s="578" t="s">
        <v>11049</v>
      </c>
      <c r="F520" s="578" t="s">
        <v>11044</v>
      </c>
      <c r="G520" s="578" t="s">
        <v>11022</v>
      </c>
      <c r="H520" s="562" t="s">
        <v>10588</v>
      </c>
      <c r="I520" s="578" t="s">
        <v>11039</v>
      </c>
      <c r="J520" s="578" t="s">
        <v>11017</v>
      </c>
      <c r="K520" s="578" t="s">
        <v>11032</v>
      </c>
      <c r="L520" s="578" t="s">
        <v>11027</v>
      </c>
      <c r="M520" s="578" t="s">
        <v>11071</v>
      </c>
      <c r="N520" s="578" t="s">
        <v>11082</v>
      </c>
      <c r="O520" s="566" t="s">
        <v>4421</v>
      </c>
      <c r="P520" s="578" t="s">
        <v>11035</v>
      </c>
      <c r="Q520" s="578" t="s">
        <v>11055</v>
      </c>
      <c r="R520" s="578" t="s">
        <v>11059</v>
      </c>
      <c r="S520" s="578" t="s">
        <v>11066</v>
      </c>
      <c r="T520" s="371" t="str">
        <f t="shared" si="14"/>
        <v>Tab5_Cell_F85</v>
      </c>
      <c r="U520" s="463" t="s">
        <v>10582</v>
      </c>
    </row>
    <row r="521" spans="1:21" s="371" customFormat="1" ht="409.5" x14ac:dyDescent="0.2">
      <c r="A521" s="371" t="str">
        <f t="shared" si="15"/>
        <v>Tab5_Cell_F86</v>
      </c>
      <c r="B521" s="374">
        <v>5</v>
      </c>
      <c r="C521" s="374" t="s">
        <v>4422</v>
      </c>
      <c r="D521" s="374" t="s">
        <v>4423</v>
      </c>
      <c r="E521" s="578" t="s">
        <v>11050</v>
      </c>
      <c r="F521" s="578" t="s">
        <v>11045</v>
      </c>
      <c r="G521" s="578" t="s">
        <v>11023</v>
      </c>
      <c r="H521" s="562" t="s">
        <v>10589</v>
      </c>
      <c r="I521" s="578" t="s">
        <v>11040</v>
      </c>
      <c r="J521" s="572" t="s">
        <v>11018</v>
      </c>
      <c r="K521" s="578" t="s">
        <v>11077</v>
      </c>
      <c r="L521" s="578" t="s">
        <v>11028</v>
      </c>
      <c r="M521" s="578" t="s">
        <v>11072</v>
      </c>
      <c r="N521" s="578" t="s">
        <v>11106</v>
      </c>
      <c r="O521" s="566" t="s">
        <v>10442</v>
      </c>
      <c r="P521" s="578" t="s">
        <v>11036</v>
      </c>
      <c r="Q521" s="578" t="s">
        <v>11056</v>
      </c>
      <c r="R521" s="578" t="s">
        <v>11060</v>
      </c>
      <c r="S521" s="578" t="s">
        <v>11067</v>
      </c>
      <c r="T521" s="371" t="str">
        <f t="shared" si="14"/>
        <v>Tab5_Cell_F86</v>
      </c>
      <c r="U521" s="463" t="s">
        <v>10583</v>
      </c>
    </row>
    <row r="522" spans="1:21" s="371" customFormat="1" ht="229.5" x14ac:dyDescent="0.2">
      <c r="A522" s="371" t="str">
        <f t="shared" si="15"/>
        <v>Tab5_Cell_F92</v>
      </c>
      <c r="B522" s="374">
        <v>5</v>
      </c>
      <c r="C522" s="374" t="s">
        <v>4424</v>
      </c>
      <c r="D522" s="374" t="s">
        <v>4425</v>
      </c>
      <c r="E522" s="566" t="s">
        <v>4426</v>
      </c>
      <c r="F522" s="566" t="s">
        <v>4427</v>
      </c>
      <c r="G522" s="566" t="s">
        <v>4428</v>
      </c>
      <c r="H522" s="566" t="s">
        <v>4429</v>
      </c>
      <c r="I522" s="566" t="s">
        <v>4430</v>
      </c>
      <c r="J522" s="566" t="s">
        <v>4431</v>
      </c>
      <c r="K522" s="566" t="s">
        <v>4432</v>
      </c>
      <c r="L522" s="566" t="s">
        <v>4433</v>
      </c>
      <c r="M522" s="566" t="s">
        <v>4434</v>
      </c>
      <c r="N522" s="566" t="s">
        <v>4435</v>
      </c>
      <c r="O522" s="566" t="s">
        <v>4436</v>
      </c>
      <c r="P522" s="566" t="s">
        <v>4437</v>
      </c>
      <c r="Q522" s="560" t="s">
        <v>10243</v>
      </c>
      <c r="R522" s="574" t="s">
        <v>10905</v>
      </c>
      <c r="S522" s="566" t="s">
        <v>4438</v>
      </c>
      <c r="T522" s="371" t="str">
        <f t="shared" si="14"/>
        <v>Tab5_Cell_F92</v>
      </c>
    </row>
    <row r="523" spans="1:21" s="371" customFormat="1" ht="409.5" x14ac:dyDescent="0.2">
      <c r="A523" s="371" t="str">
        <f t="shared" si="15"/>
        <v>Tab5_Cell_F93</v>
      </c>
      <c r="B523" s="374">
        <v>5</v>
      </c>
      <c r="C523" s="374" t="s">
        <v>4439</v>
      </c>
      <c r="D523" s="374" t="s">
        <v>4440</v>
      </c>
      <c r="E523" s="570" t="s">
        <v>4441</v>
      </c>
      <c r="F523" s="576" t="s">
        <v>10742</v>
      </c>
      <c r="G523" s="570" t="s">
        <v>4442</v>
      </c>
      <c r="H523" s="562" t="s">
        <v>10555</v>
      </c>
      <c r="I523" s="577" t="s">
        <v>4443</v>
      </c>
      <c r="J523" s="577" t="s">
        <v>4444</v>
      </c>
      <c r="K523" s="572" t="s">
        <v>10867</v>
      </c>
      <c r="L523" s="570" t="s">
        <v>4445</v>
      </c>
      <c r="M523" s="577" t="s">
        <v>4446</v>
      </c>
      <c r="N523" s="578" t="s">
        <v>4447</v>
      </c>
      <c r="O523" s="577" t="s">
        <v>4448</v>
      </c>
      <c r="P523" s="570" t="s">
        <v>4449</v>
      </c>
      <c r="Q523" s="570" t="s">
        <v>10943</v>
      </c>
      <c r="R523" s="574" t="s">
        <v>10906</v>
      </c>
      <c r="S523" s="577" t="s">
        <v>4450</v>
      </c>
      <c r="T523" s="371" t="str">
        <f t="shared" si="14"/>
        <v>Tab5_Cell_F93</v>
      </c>
      <c r="U523" s="498" t="s">
        <v>10556</v>
      </c>
    </row>
    <row r="524" spans="1:21" s="371" customFormat="1" ht="267.75" x14ac:dyDescent="0.2">
      <c r="A524" s="371" t="str">
        <f t="shared" si="15"/>
        <v>Tab5_Cell_F94</v>
      </c>
      <c r="B524" s="374">
        <v>5</v>
      </c>
      <c r="C524" s="374" t="s">
        <v>4451</v>
      </c>
      <c r="D524" s="374" t="s">
        <v>4452</v>
      </c>
      <c r="E524" s="566" t="s">
        <v>4453</v>
      </c>
      <c r="F524" s="566" t="s">
        <v>4454</v>
      </c>
      <c r="G524" s="566" t="s">
        <v>4455</v>
      </c>
      <c r="H524" s="566" t="s">
        <v>8780</v>
      </c>
      <c r="I524" s="566" t="s">
        <v>4456</v>
      </c>
      <c r="J524" s="566" t="s">
        <v>4457</v>
      </c>
      <c r="K524" s="566" t="s">
        <v>4458</v>
      </c>
      <c r="L524" s="566" t="s">
        <v>4459</v>
      </c>
      <c r="M524" s="566" t="s">
        <v>4460</v>
      </c>
      <c r="N524" s="566" t="s">
        <v>4461</v>
      </c>
      <c r="O524" s="566" t="s">
        <v>4462</v>
      </c>
      <c r="P524" s="566" t="s">
        <v>4463</v>
      </c>
      <c r="Q524" s="560" t="s">
        <v>10244</v>
      </c>
      <c r="R524" s="566" t="s">
        <v>10057</v>
      </c>
      <c r="S524" s="566" t="s">
        <v>4464</v>
      </c>
      <c r="T524" s="371" t="str">
        <f t="shared" si="14"/>
        <v>Tab5_Cell_F94</v>
      </c>
    </row>
    <row r="525" spans="1:21" s="371" customFormat="1" ht="165.75" x14ac:dyDescent="0.2">
      <c r="A525" s="371" t="str">
        <f t="shared" si="15"/>
        <v>Tab5_Cell_F95</v>
      </c>
      <c r="B525" s="374">
        <v>5</v>
      </c>
      <c r="C525" s="374" t="s">
        <v>4465</v>
      </c>
      <c r="D525" s="374" t="s">
        <v>4466</v>
      </c>
      <c r="E525" s="566" t="s">
        <v>4467</v>
      </c>
      <c r="F525" s="566" t="s">
        <v>4468</v>
      </c>
      <c r="G525" s="566" t="s">
        <v>4469</v>
      </c>
      <c r="H525" s="566" t="s">
        <v>4470</v>
      </c>
      <c r="I525" s="566" t="s">
        <v>4471</v>
      </c>
      <c r="J525" s="566" t="s">
        <v>4472</v>
      </c>
      <c r="K525" s="566" t="s">
        <v>4473</v>
      </c>
      <c r="L525" s="566" t="s">
        <v>4474</v>
      </c>
      <c r="M525" s="566" t="s">
        <v>4475</v>
      </c>
      <c r="N525" s="566" t="s">
        <v>4476</v>
      </c>
      <c r="O525" s="566" t="s">
        <v>4477</v>
      </c>
      <c r="P525" s="566" t="s">
        <v>4478</v>
      </c>
      <c r="Q525" s="560" t="s">
        <v>10245</v>
      </c>
      <c r="R525" s="566" t="s">
        <v>9493</v>
      </c>
      <c r="S525" s="566" t="s">
        <v>4479</v>
      </c>
      <c r="T525" s="371" t="str">
        <f t="shared" si="14"/>
        <v>Tab5_Cell_F95</v>
      </c>
    </row>
    <row r="526" spans="1:21" s="371" customFormat="1" ht="114.75" x14ac:dyDescent="0.2">
      <c r="A526" s="371" t="str">
        <f t="shared" si="15"/>
        <v>Tab5_Cell_F96</v>
      </c>
      <c r="B526" s="374">
        <v>5</v>
      </c>
      <c r="C526" s="374" t="s">
        <v>4480</v>
      </c>
      <c r="D526" s="374" t="s">
        <v>4481</v>
      </c>
      <c r="E526" s="566" t="s">
        <v>4482</v>
      </c>
      <c r="F526" s="566" t="s">
        <v>4483</v>
      </c>
      <c r="G526" s="566" t="s">
        <v>4484</v>
      </c>
      <c r="H526" s="566" t="s">
        <v>4485</v>
      </c>
      <c r="I526" s="566" t="s">
        <v>4486</v>
      </c>
      <c r="J526" s="566" t="s">
        <v>4487</v>
      </c>
      <c r="K526" s="566" t="s">
        <v>4488</v>
      </c>
      <c r="L526" s="566" t="s">
        <v>4489</v>
      </c>
      <c r="M526" s="566" t="s">
        <v>4490</v>
      </c>
      <c r="N526" s="566" t="s">
        <v>4491</v>
      </c>
      <c r="O526" s="566" t="s">
        <v>4492</v>
      </c>
      <c r="P526" s="566" t="s">
        <v>4493</v>
      </c>
      <c r="Q526" s="560" t="s">
        <v>10246</v>
      </c>
      <c r="R526" s="566" t="s">
        <v>9494</v>
      </c>
      <c r="S526" s="566" t="s">
        <v>4494</v>
      </c>
      <c r="T526" s="371" t="str">
        <f t="shared" si="14"/>
        <v>Tab5_Cell_F96</v>
      </c>
    </row>
    <row r="527" spans="1:21" s="371" customFormat="1" ht="153" x14ac:dyDescent="0.2">
      <c r="A527" s="371" t="str">
        <f t="shared" si="15"/>
        <v>Tab5_Cell_F97</v>
      </c>
      <c r="B527" s="374">
        <v>5</v>
      </c>
      <c r="C527" s="374" t="s">
        <v>4495</v>
      </c>
      <c r="D527" s="374" t="s">
        <v>4496</v>
      </c>
      <c r="E527" s="566" t="s">
        <v>4497</v>
      </c>
      <c r="F527" s="566" t="s">
        <v>4498</v>
      </c>
      <c r="G527" s="566" t="s">
        <v>4499</v>
      </c>
      <c r="H527" s="566" t="s">
        <v>4500</v>
      </c>
      <c r="I527" s="566" t="s">
        <v>4501</v>
      </c>
      <c r="J527" s="566" t="s">
        <v>4502</v>
      </c>
      <c r="K527" s="566" t="s">
        <v>4503</v>
      </c>
      <c r="L527" s="566" t="s">
        <v>4504</v>
      </c>
      <c r="M527" s="566" t="s">
        <v>4505</v>
      </c>
      <c r="N527" s="566" t="s">
        <v>4506</v>
      </c>
      <c r="O527" s="566" t="s">
        <v>4507</v>
      </c>
      <c r="P527" s="566" t="s">
        <v>4508</v>
      </c>
      <c r="Q527" s="560" t="s">
        <v>10247</v>
      </c>
      <c r="R527" s="566" t="s">
        <v>9495</v>
      </c>
      <c r="S527" s="566" t="s">
        <v>4509</v>
      </c>
      <c r="T527" s="371" t="str">
        <f t="shared" si="14"/>
        <v>Tab5_Cell_F97</v>
      </c>
    </row>
    <row r="528" spans="1:21" s="371" customFormat="1" ht="89.25" x14ac:dyDescent="0.2">
      <c r="A528" s="371" t="str">
        <f t="shared" si="15"/>
        <v>Tab5_Cell_F114</v>
      </c>
      <c r="B528" s="374">
        <v>5</v>
      </c>
      <c r="C528" s="374" t="s">
        <v>4510</v>
      </c>
      <c r="D528" s="374" t="s">
        <v>4511</v>
      </c>
      <c r="E528" s="566" t="s">
        <v>4512</v>
      </c>
      <c r="F528" s="566" t="s">
        <v>4513</v>
      </c>
      <c r="G528" s="566" t="s">
        <v>4514</v>
      </c>
      <c r="H528" s="566" t="s">
        <v>4515</v>
      </c>
      <c r="I528" s="566" t="s">
        <v>4516</v>
      </c>
      <c r="J528" s="566" t="s">
        <v>4517</v>
      </c>
      <c r="K528" s="566" t="s">
        <v>4518</v>
      </c>
      <c r="L528" s="566" t="s">
        <v>4519</v>
      </c>
      <c r="M528" s="566" t="s">
        <v>4520</v>
      </c>
      <c r="N528" s="566" t="s">
        <v>4521</v>
      </c>
      <c r="O528" s="566" t="s">
        <v>4522</v>
      </c>
      <c r="P528" s="566" t="s">
        <v>4523</v>
      </c>
      <c r="Q528" s="560" t="s">
        <v>10248</v>
      </c>
      <c r="R528" s="566" t="s">
        <v>10058</v>
      </c>
      <c r="S528" s="566" t="s">
        <v>4524</v>
      </c>
      <c r="T528" s="371" t="str">
        <f t="shared" si="14"/>
        <v>Tab5_Cell_F114</v>
      </c>
    </row>
    <row r="529" spans="1:21" s="371" customFormat="1" ht="409.5" x14ac:dyDescent="0.2">
      <c r="A529" s="371" t="str">
        <f t="shared" si="15"/>
        <v>Tab5_Cell_F115</v>
      </c>
      <c r="B529" s="374">
        <v>5</v>
      </c>
      <c r="C529" s="374" t="s">
        <v>4525</v>
      </c>
      <c r="D529" s="374" t="s">
        <v>4526</v>
      </c>
      <c r="E529" s="570" t="s">
        <v>10821</v>
      </c>
      <c r="F529" s="576" t="s">
        <v>10743</v>
      </c>
      <c r="G529" s="570" t="s">
        <v>10783</v>
      </c>
      <c r="H529" s="562" t="s">
        <v>10893</v>
      </c>
      <c r="I529" s="577" t="s">
        <v>10611</v>
      </c>
      <c r="J529" s="571" t="s">
        <v>10663</v>
      </c>
      <c r="K529" s="572" t="s">
        <v>10868</v>
      </c>
      <c r="L529" s="570" t="s">
        <v>10763</v>
      </c>
      <c r="M529" s="577" t="s">
        <v>10631</v>
      </c>
      <c r="N529" s="570" t="s">
        <v>11091</v>
      </c>
      <c r="O529" s="577" t="s">
        <v>4527</v>
      </c>
      <c r="P529" s="570" t="s">
        <v>11002</v>
      </c>
      <c r="Q529" s="570" t="s">
        <v>10944</v>
      </c>
      <c r="R529" s="574" t="s">
        <v>10907</v>
      </c>
      <c r="S529" s="575" t="s">
        <v>10710</v>
      </c>
      <c r="T529" s="371" t="str">
        <f t="shared" si="14"/>
        <v>Tab5_Cell_F115</v>
      </c>
      <c r="U529" s="463" t="s">
        <v>10521</v>
      </c>
    </row>
    <row r="530" spans="1:21" s="371" customFormat="1" ht="63.75" x14ac:dyDescent="0.2">
      <c r="A530" s="371" t="str">
        <f t="shared" si="15"/>
        <v>Tab5_Cell_F116</v>
      </c>
      <c r="B530" s="374">
        <v>5</v>
      </c>
      <c r="C530" s="374" t="s">
        <v>4528</v>
      </c>
      <c r="D530" s="374" t="s">
        <v>4529</v>
      </c>
      <c r="E530" s="566" t="s">
        <v>4530</v>
      </c>
      <c r="F530" s="566" t="s">
        <v>4531</v>
      </c>
      <c r="G530" s="566" t="s">
        <v>4532</v>
      </c>
      <c r="H530" s="566" t="s">
        <v>4533</v>
      </c>
      <c r="I530" s="566" t="s">
        <v>4534</v>
      </c>
      <c r="J530" s="566" t="s">
        <v>4535</v>
      </c>
      <c r="K530" s="566" t="s">
        <v>4536</v>
      </c>
      <c r="L530" s="566" t="s">
        <v>4537</v>
      </c>
      <c r="M530" s="566" t="s">
        <v>4538</v>
      </c>
      <c r="N530" s="566" t="s">
        <v>4539</v>
      </c>
      <c r="O530" s="566" t="s">
        <v>4540</v>
      </c>
      <c r="P530" s="566" t="s">
        <v>4541</v>
      </c>
      <c r="Q530" s="560" t="s">
        <v>10249</v>
      </c>
      <c r="R530" s="566" t="s">
        <v>9496</v>
      </c>
      <c r="S530" s="566" t="s">
        <v>4542</v>
      </c>
      <c r="T530" s="371" t="str">
        <f t="shared" ref="T530:T593" si="16">A530</f>
        <v>Tab5_Cell_F116</v>
      </c>
    </row>
    <row r="531" spans="1:21" s="371" customFormat="1" ht="114.75" x14ac:dyDescent="0.2">
      <c r="A531" s="371" t="str">
        <f t="shared" si="15"/>
        <v>Tab5_Cell_F117</v>
      </c>
      <c r="B531" s="374">
        <v>5</v>
      </c>
      <c r="C531" s="374" t="s">
        <v>4543</v>
      </c>
      <c r="D531" s="374" t="s">
        <v>4544</v>
      </c>
      <c r="E531" s="566" t="s">
        <v>4545</v>
      </c>
      <c r="F531" s="566" t="s">
        <v>4546</v>
      </c>
      <c r="G531" s="566" t="s">
        <v>4547</v>
      </c>
      <c r="H531" s="566" t="s">
        <v>4548</v>
      </c>
      <c r="I531" s="566" t="s">
        <v>4549</v>
      </c>
      <c r="J531" s="566" t="s">
        <v>4550</v>
      </c>
      <c r="K531" s="566" t="s">
        <v>4551</v>
      </c>
      <c r="L531" s="566" t="s">
        <v>4552</v>
      </c>
      <c r="M531" s="566" t="s">
        <v>4553</v>
      </c>
      <c r="N531" s="566" t="s">
        <v>4554</v>
      </c>
      <c r="O531" s="566" t="s">
        <v>4555</v>
      </c>
      <c r="P531" s="566" t="s">
        <v>4556</v>
      </c>
      <c r="Q531" s="560" t="s">
        <v>10250</v>
      </c>
      <c r="R531" s="566" t="s">
        <v>9497</v>
      </c>
      <c r="S531" s="566" t="s">
        <v>4557</v>
      </c>
      <c r="T531" s="371" t="str">
        <f t="shared" si="16"/>
        <v>Tab5_Cell_F117</v>
      </c>
    </row>
    <row r="532" spans="1:21" s="371" customFormat="1" ht="165.75" x14ac:dyDescent="0.2">
      <c r="A532" s="371" t="str">
        <f t="shared" si="15"/>
        <v>Tab5_Cell_F118</v>
      </c>
      <c r="B532" s="374">
        <v>5</v>
      </c>
      <c r="C532" s="374" t="s">
        <v>4558</v>
      </c>
      <c r="D532" s="374" t="s">
        <v>4559</v>
      </c>
      <c r="E532" s="566" t="s">
        <v>4560</v>
      </c>
      <c r="F532" s="566" t="s">
        <v>4561</v>
      </c>
      <c r="G532" s="566" t="s">
        <v>4562</v>
      </c>
      <c r="H532" s="566" t="s">
        <v>4563</v>
      </c>
      <c r="I532" s="566" t="s">
        <v>4564</v>
      </c>
      <c r="J532" s="566" t="s">
        <v>4565</v>
      </c>
      <c r="K532" s="566" t="s">
        <v>4566</v>
      </c>
      <c r="L532" s="566" t="s">
        <v>4567</v>
      </c>
      <c r="M532" s="566" t="s">
        <v>4568</v>
      </c>
      <c r="N532" s="566" t="s">
        <v>4569</v>
      </c>
      <c r="O532" s="566" t="s">
        <v>4570</v>
      </c>
      <c r="P532" s="566" t="s">
        <v>4571</v>
      </c>
      <c r="Q532" s="566" t="s">
        <v>7885</v>
      </c>
      <c r="R532" s="566" t="s">
        <v>10059</v>
      </c>
      <c r="S532" s="566" t="s">
        <v>4572</v>
      </c>
      <c r="T532" s="371" t="str">
        <f t="shared" si="16"/>
        <v>Tab5_Cell_F118</v>
      </c>
    </row>
    <row r="533" spans="1:21" s="371" customFormat="1" ht="127.5" x14ac:dyDescent="0.2">
      <c r="A533" s="371" t="str">
        <f t="shared" si="15"/>
        <v>Tab5_Cell_F119</v>
      </c>
      <c r="B533" s="374">
        <v>5</v>
      </c>
      <c r="C533" s="374" t="s">
        <v>4573</v>
      </c>
      <c r="D533" s="374" t="s">
        <v>4574</v>
      </c>
      <c r="E533" s="566" t="s">
        <v>4575</v>
      </c>
      <c r="F533" s="566" t="s">
        <v>4576</v>
      </c>
      <c r="G533" s="566" t="s">
        <v>4577</v>
      </c>
      <c r="H533" s="566" t="s">
        <v>8781</v>
      </c>
      <c r="I533" s="566" t="s">
        <v>4578</v>
      </c>
      <c r="J533" s="566" t="s">
        <v>4579</v>
      </c>
      <c r="K533" s="566" t="s">
        <v>4580</v>
      </c>
      <c r="L533" s="566" t="s">
        <v>4581</v>
      </c>
      <c r="M533" s="566" t="s">
        <v>4582</v>
      </c>
      <c r="N533" s="566" t="s">
        <v>4583</v>
      </c>
      <c r="O533" s="566" t="s">
        <v>4584</v>
      </c>
      <c r="P533" s="566" t="s">
        <v>4585</v>
      </c>
      <c r="Q533" s="560" t="s">
        <v>10251</v>
      </c>
      <c r="R533" s="566" t="s">
        <v>10060</v>
      </c>
      <c r="S533" s="566" t="s">
        <v>4586</v>
      </c>
      <c r="T533" s="371" t="str">
        <f t="shared" si="16"/>
        <v>Tab5_Cell_F119</v>
      </c>
    </row>
    <row r="534" spans="1:21" s="371" customFormat="1" x14ac:dyDescent="0.2">
      <c r="A534" s="371" t="str">
        <f t="shared" si="15"/>
        <v>Tab5_Cell_F120</v>
      </c>
      <c r="B534" s="374">
        <v>5</v>
      </c>
      <c r="C534" s="374" t="s">
        <v>4587</v>
      </c>
      <c r="D534" s="374" t="s">
        <v>4588</v>
      </c>
      <c r="E534" s="566" t="s">
        <v>2177</v>
      </c>
      <c r="F534" s="566" t="s">
        <v>4589</v>
      </c>
      <c r="G534" s="566" t="s">
        <v>2179</v>
      </c>
      <c r="H534" s="566" t="s">
        <v>4590</v>
      </c>
      <c r="I534" s="566" t="s">
        <v>4591</v>
      </c>
      <c r="J534" s="566" t="s">
        <v>4592</v>
      </c>
      <c r="K534" s="566" t="s">
        <v>4593</v>
      </c>
      <c r="L534" s="566" t="s">
        <v>4594</v>
      </c>
      <c r="M534" s="566" t="s">
        <v>4595</v>
      </c>
      <c r="N534" s="566" t="s">
        <v>4596</v>
      </c>
      <c r="O534" s="566" t="s">
        <v>4597</v>
      </c>
      <c r="P534" s="566" t="s">
        <v>2188</v>
      </c>
      <c r="Q534" s="566" t="s">
        <v>7886</v>
      </c>
      <c r="R534" s="566" t="s">
        <v>10061</v>
      </c>
      <c r="S534" s="566" t="s">
        <v>4598</v>
      </c>
      <c r="T534" s="371" t="str">
        <f t="shared" si="16"/>
        <v>Tab5_Cell_F120</v>
      </c>
    </row>
    <row r="535" spans="1:21" s="371" customFormat="1" ht="89.25" x14ac:dyDescent="0.2">
      <c r="A535" s="371" t="str">
        <f t="shared" si="15"/>
        <v>Tab5_Cell_F121</v>
      </c>
      <c r="B535" s="374">
        <v>5</v>
      </c>
      <c r="C535" s="374" t="s">
        <v>4599</v>
      </c>
      <c r="D535" s="374" t="s">
        <v>4600</v>
      </c>
      <c r="E535" s="566" t="s">
        <v>4601</v>
      </c>
      <c r="F535" s="566" t="s">
        <v>4602</v>
      </c>
      <c r="G535" s="566" t="s">
        <v>4603</v>
      </c>
      <c r="H535" s="566" t="s">
        <v>4604</v>
      </c>
      <c r="I535" s="566" t="s">
        <v>4605</v>
      </c>
      <c r="J535" s="566" t="s">
        <v>4606</v>
      </c>
      <c r="K535" s="566" t="s">
        <v>4607</v>
      </c>
      <c r="L535" s="566" t="s">
        <v>4608</v>
      </c>
      <c r="M535" s="566" t="s">
        <v>4609</v>
      </c>
      <c r="N535" s="566" t="s">
        <v>4610</v>
      </c>
      <c r="O535" s="566" t="s">
        <v>4611</v>
      </c>
      <c r="P535" s="566" t="s">
        <v>4612</v>
      </c>
      <c r="Q535" s="566" t="s">
        <v>7887</v>
      </c>
      <c r="R535" s="566" t="s">
        <v>10062</v>
      </c>
      <c r="S535" s="566" t="s">
        <v>4613</v>
      </c>
      <c r="T535" s="371" t="str">
        <f t="shared" si="16"/>
        <v>Tab5_Cell_F121</v>
      </c>
    </row>
    <row r="536" spans="1:21" s="371" customFormat="1" ht="204" x14ac:dyDescent="0.2">
      <c r="A536" s="371" t="str">
        <f t="shared" si="15"/>
        <v>Tab5_Cell_F122</v>
      </c>
      <c r="B536" s="374">
        <v>5</v>
      </c>
      <c r="C536" s="374" t="s">
        <v>4614</v>
      </c>
      <c r="D536" s="374" t="s">
        <v>4615</v>
      </c>
      <c r="E536" s="566" t="s">
        <v>4616</v>
      </c>
      <c r="F536" s="566" t="s">
        <v>4617</v>
      </c>
      <c r="G536" s="566" t="s">
        <v>4618</v>
      </c>
      <c r="H536" s="566" t="s">
        <v>4619</v>
      </c>
      <c r="I536" s="566" t="s">
        <v>4620</v>
      </c>
      <c r="J536" s="566" t="s">
        <v>4621</v>
      </c>
      <c r="K536" s="566" t="s">
        <v>4622</v>
      </c>
      <c r="L536" s="566" t="s">
        <v>4623</v>
      </c>
      <c r="M536" s="566" t="s">
        <v>4624</v>
      </c>
      <c r="N536" s="566" t="s">
        <v>4625</v>
      </c>
      <c r="O536" s="566" t="s">
        <v>4626</v>
      </c>
      <c r="P536" s="566" t="s">
        <v>4627</v>
      </c>
      <c r="Q536" s="566" t="s">
        <v>7888</v>
      </c>
      <c r="R536" s="574" t="s">
        <v>10908</v>
      </c>
      <c r="S536" s="566" t="s">
        <v>4628</v>
      </c>
      <c r="T536" s="371" t="str">
        <f t="shared" si="16"/>
        <v>Tab5_Cell_F122</v>
      </c>
    </row>
    <row r="537" spans="1:21" s="371" customFormat="1" ht="102" x14ac:dyDescent="0.2">
      <c r="A537" s="371" t="str">
        <f t="shared" si="15"/>
        <v>Tab5_Cell_F128</v>
      </c>
      <c r="B537" s="374">
        <v>5</v>
      </c>
      <c r="C537" s="374" t="s">
        <v>4510</v>
      </c>
      <c r="D537" s="374" t="s">
        <v>4629</v>
      </c>
      <c r="E537" s="566" t="s">
        <v>4630</v>
      </c>
      <c r="F537" s="566" t="s">
        <v>4631</v>
      </c>
      <c r="G537" s="566" t="s">
        <v>4632</v>
      </c>
      <c r="H537" s="566" t="s">
        <v>4633</v>
      </c>
      <c r="I537" s="566" t="s">
        <v>4634</v>
      </c>
      <c r="J537" s="566" t="s">
        <v>4635</v>
      </c>
      <c r="K537" s="566" t="s">
        <v>4636</v>
      </c>
      <c r="L537" s="566" t="s">
        <v>4637</v>
      </c>
      <c r="M537" s="566" t="s">
        <v>4638</v>
      </c>
      <c r="N537" s="566" t="s">
        <v>4639</v>
      </c>
      <c r="O537" s="566" t="s">
        <v>4640</v>
      </c>
      <c r="P537" s="566" t="s">
        <v>4641</v>
      </c>
      <c r="Q537" s="560" t="s">
        <v>10252</v>
      </c>
      <c r="R537" s="566" t="s">
        <v>10063</v>
      </c>
      <c r="S537" s="566" t="s">
        <v>4642</v>
      </c>
      <c r="T537" s="371" t="str">
        <f t="shared" si="16"/>
        <v>Tab5_Cell_F128</v>
      </c>
    </row>
    <row r="538" spans="1:21" s="371" customFormat="1" ht="409.5" x14ac:dyDescent="0.2">
      <c r="A538" s="371" t="str">
        <f t="shared" si="15"/>
        <v>Tab5_Cell_F129</v>
      </c>
      <c r="B538" s="374">
        <v>5</v>
      </c>
      <c r="C538" s="374" t="s">
        <v>4643</v>
      </c>
      <c r="D538" s="374" t="s">
        <v>4644</v>
      </c>
      <c r="E538" s="570" t="s">
        <v>10822</v>
      </c>
      <c r="F538" s="576" t="s">
        <v>10744</v>
      </c>
      <c r="G538" s="570" t="s">
        <v>10784</v>
      </c>
      <c r="H538" s="562" t="s">
        <v>10291</v>
      </c>
      <c r="I538" s="577" t="s">
        <v>10612</v>
      </c>
      <c r="J538" s="571" t="s">
        <v>10664</v>
      </c>
      <c r="K538" s="572" t="s">
        <v>10869</v>
      </c>
      <c r="L538" s="570" t="s">
        <v>10764</v>
      </c>
      <c r="M538" s="577" t="s">
        <v>10632</v>
      </c>
      <c r="N538" s="570" t="s">
        <v>11092</v>
      </c>
      <c r="O538" s="577" t="s">
        <v>4645</v>
      </c>
      <c r="P538" s="570" t="s">
        <v>11003</v>
      </c>
      <c r="Q538" s="570" t="s">
        <v>10965</v>
      </c>
      <c r="R538" s="574" t="s">
        <v>10909</v>
      </c>
      <c r="S538" s="575" t="s">
        <v>10711</v>
      </c>
      <c r="T538" s="371" t="str">
        <f t="shared" si="16"/>
        <v>Tab5_Cell_F129</v>
      </c>
      <c r="U538" s="463" t="s">
        <v>10522</v>
      </c>
    </row>
    <row r="539" spans="1:21" s="371" customFormat="1" ht="38.25" x14ac:dyDescent="0.2">
      <c r="A539" s="371" t="str">
        <f t="shared" ref="A539:A602" si="17">"Tab"&amp;B539&amp;"_Cell_"&amp;+D539</f>
        <v>Tab5_Cell_F130</v>
      </c>
      <c r="B539" s="374">
        <v>5</v>
      </c>
      <c r="C539" s="374" t="s">
        <v>4646</v>
      </c>
      <c r="D539" s="374" t="s">
        <v>4647</v>
      </c>
      <c r="E539" s="566" t="s">
        <v>4648</v>
      </c>
      <c r="F539" s="566" t="s">
        <v>4649</v>
      </c>
      <c r="G539" s="566" t="s">
        <v>4650</v>
      </c>
      <c r="H539" s="566" t="s">
        <v>4651</v>
      </c>
      <c r="I539" s="566" t="s">
        <v>4652</v>
      </c>
      <c r="J539" s="566" t="s">
        <v>4653</v>
      </c>
      <c r="K539" s="566" t="s">
        <v>4654</v>
      </c>
      <c r="L539" s="566" t="s">
        <v>4655</v>
      </c>
      <c r="M539" s="566" t="s">
        <v>4656</v>
      </c>
      <c r="N539" s="566" t="s">
        <v>4657</v>
      </c>
      <c r="O539" s="566" t="s">
        <v>4658</v>
      </c>
      <c r="P539" s="566" t="s">
        <v>4659</v>
      </c>
      <c r="Q539" s="570" t="s">
        <v>10966</v>
      </c>
      <c r="R539" s="566" t="s">
        <v>9498</v>
      </c>
      <c r="S539" s="566" t="s">
        <v>4660</v>
      </c>
      <c r="T539" s="371" t="str">
        <f t="shared" si="16"/>
        <v>Tab5_Cell_F130</v>
      </c>
    </row>
    <row r="540" spans="1:21" s="371" customFormat="1" x14ac:dyDescent="0.2">
      <c r="A540" s="371" t="str">
        <f t="shared" si="17"/>
        <v>Tab5_Cell_F131</v>
      </c>
      <c r="B540" s="374">
        <v>5</v>
      </c>
      <c r="C540" s="374" t="s">
        <v>4661</v>
      </c>
      <c r="D540" s="374" t="s">
        <v>4662</v>
      </c>
      <c r="E540" s="566" t="s">
        <v>4663</v>
      </c>
      <c r="F540" s="566" t="s">
        <v>4664</v>
      </c>
      <c r="G540" s="566" t="s">
        <v>4665</v>
      </c>
      <c r="H540" s="566" t="s">
        <v>4666</v>
      </c>
      <c r="I540" s="566" t="s">
        <v>4667</v>
      </c>
      <c r="J540" s="566" t="s">
        <v>4668</v>
      </c>
      <c r="K540" s="566" t="s">
        <v>4669</v>
      </c>
      <c r="L540" s="566" t="s">
        <v>4670</v>
      </c>
      <c r="M540" s="566" t="s">
        <v>4671</v>
      </c>
      <c r="N540" s="566" t="s">
        <v>4672</v>
      </c>
      <c r="O540" s="566" t="s">
        <v>4673</v>
      </c>
      <c r="P540" s="566" t="s">
        <v>4674</v>
      </c>
      <c r="Q540" s="566" t="s">
        <v>7889</v>
      </c>
      <c r="R540" s="566" t="s">
        <v>9499</v>
      </c>
      <c r="S540" s="566" t="s">
        <v>4675</v>
      </c>
      <c r="T540" s="371" t="str">
        <f t="shared" si="16"/>
        <v>Tab5_Cell_F131</v>
      </c>
    </row>
    <row r="541" spans="1:21" s="371" customFormat="1" ht="38.25" x14ac:dyDescent="0.2">
      <c r="A541" s="371" t="str">
        <f t="shared" si="17"/>
        <v>Tab5_Cell_F132</v>
      </c>
      <c r="B541" s="374">
        <v>5</v>
      </c>
      <c r="C541" s="374" t="s">
        <v>4676</v>
      </c>
      <c r="D541" s="374" t="s">
        <v>4677</v>
      </c>
      <c r="E541" s="566" t="s">
        <v>4678</v>
      </c>
      <c r="F541" s="566" t="s">
        <v>4679</v>
      </c>
      <c r="G541" s="566" t="s">
        <v>4680</v>
      </c>
      <c r="H541" s="566" t="s">
        <v>4681</v>
      </c>
      <c r="I541" s="566" t="s">
        <v>4682</v>
      </c>
      <c r="J541" s="566" t="s">
        <v>4683</v>
      </c>
      <c r="K541" s="566" t="s">
        <v>4684</v>
      </c>
      <c r="L541" s="566" t="s">
        <v>4685</v>
      </c>
      <c r="M541" s="566" t="s">
        <v>4686</v>
      </c>
      <c r="N541" s="566" t="s">
        <v>4687</v>
      </c>
      <c r="O541" s="566" t="s">
        <v>4688</v>
      </c>
      <c r="P541" s="566" t="s">
        <v>4689</v>
      </c>
      <c r="Q541" s="566" t="s">
        <v>7890</v>
      </c>
      <c r="R541" s="574" t="s">
        <v>10910</v>
      </c>
      <c r="S541" s="566" t="s">
        <v>4690</v>
      </c>
      <c r="T541" s="371" t="str">
        <f t="shared" si="16"/>
        <v>Tab5_Cell_F132</v>
      </c>
    </row>
    <row r="542" spans="1:21" s="371" customFormat="1" ht="51" x14ac:dyDescent="0.2">
      <c r="A542" s="371" t="str">
        <f t="shared" si="17"/>
        <v>Tab5_Cell_F133</v>
      </c>
      <c r="B542" s="374">
        <v>5</v>
      </c>
      <c r="C542" s="374" t="s">
        <v>4691</v>
      </c>
      <c r="D542" s="374" t="s">
        <v>4692</v>
      </c>
      <c r="E542" s="566" t="s">
        <v>4693</v>
      </c>
      <c r="F542" s="566" t="s">
        <v>4694</v>
      </c>
      <c r="G542" s="566" t="s">
        <v>4695</v>
      </c>
      <c r="H542" s="566" t="s">
        <v>4696</v>
      </c>
      <c r="I542" s="566" t="s">
        <v>4697</v>
      </c>
      <c r="J542" s="566" t="s">
        <v>4698</v>
      </c>
      <c r="K542" s="566" t="s">
        <v>4699</v>
      </c>
      <c r="L542" s="566" t="s">
        <v>4700</v>
      </c>
      <c r="M542" s="566" t="s">
        <v>4701</v>
      </c>
      <c r="N542" s="566" t="s">
        <v>4702</v>
      </c>
      <c r="O542" s="566" t="s">
        <v>4703</v>
      </c>
      <c r="P542" s="566" t="s">
        <v>4704</v>
      </c>
      <c r="Q542" s="566" t="s">
        <v>7891</v>
      </c>
      <c r="R542" s="566" t="s">
        <v>10064</v>
      </c>
      <c r="S542" s="566" t="s">
        <v>4705</v>
      </c>
      <c r="T542" s="371" t="str">
        <f t="shared" si="16"/>
        <v>Tab5_Cell_F133</v>
      </c>
    </row>
    <row r="543" spans="1:21" s="371" customFormat="1" x14ac:dyDescent="0.2">
      <c r="A543" s="371" t="str">
        <f t="shared" si="17"/>
        <v>Tab5_Cell_F134</v>
      </c>
      <c r="B543" s="374">
        <v>5</v>
      </c>
      <c r="C543" s="374" t="s">
        <v>4706</v>
      </c>
      <c r="D543" s="374" t="s">
        <v>4707</v>
      </c>
      <c r="E543" s="566" t="s">
        <v>2177</v>
      </c>
      <c r="F543" s="566" t="s">
        <v>4589</v>
      </c>
      <c r="G543" s="566" t="s">
        <v>2179</v>
      </c>
      <c r="H543" s="566" t="s">
        <v>2180</v>
      </c>
      <c r="I543" s="566" t="s">
        <v>4708</v>
      </c>
      <c r="J543" s="566" t="s">
        <v>4709</v>
      </c>
      <c r="K543" s="566" t="s">
        <v>4710</v>
      </c>
      <c r="L543" s="566" t="s">
        <v>4594</v>
      </c>
      <c r="M543" s="566" t="s">
        <v>2185</v>
      </c>
      <c r="N543" s="566" t="s">
        <v>4596</v>
      </c>
      <c r="O543" s="566" t="s">
        <v>4711</v>
      </c>
      <c r="P543" s="566" t="s">
        <v>2188</v>
      </c>
      <c r="Q543" s="566" t="s">
        <v>7748</v>
      </c>
      <c r="R543" s="566" t="s">
        <v>9943</v>
      </c>
      <c r="S543" s="566" t="s">
        <v>4712</v>
      </c>
      <c r="T543" s="371" t="str">
        <f t="shared" si="16"/>
        <v>Tab5_Cell_F134</v>
      </c>
    </row>
    <row r="544" spans="1:21" s="371" customFormat="1" x14ac:dyDescent="0.2">
      <c r="A544" s="371" t="str">
        <f t="shared" si="17"/>
        <v>Tab5_Cell_F135</v>
      </c>
      <c r="B544" s="374">
        <v>5</v>
      </c>
      <c r="C544" s="374" t="s">
        <v>4713</v>
      </c>
      <c r="D544" s="374" t="s">
        <v>4714</v>
      </c>
      <c r="E544" s="566" t="s">
        <v>4715</v>
      </c>
      <c r="F544" s="566" t="s">
        <v>4716</v>
      </c>
      <c r="G544" s="566" t="s">
        <v>4717</v>
      </c>
      <c r="H544" s="566" t="s">
        <v>4718</v>
      </c>
      <c r="I544" s="566" t="s">
        <v>4719</v>
      </c>
      <c r="J544" s="566" t="s">
        <v>4720</v>
      </c>
      <c r="K544" s="566" t="s">
        <v>4721</v>
      </c>
      <c r="L544" s="566" t="s">
        <v>4722</v>
      </c>
      <c r="M544" s="566" t="s">
        <v>4723</v>
      </c>
      <c r="N544" s="566" t="s">
        <v>4724</v>
      </c>
      <c r="O544" s="566" t="s">
        <v>4725</v>
      </c>
      <c r="P544" s="566" t="s">
        <v>4726</v>
      </c>
      <c r="Q544" s="566" t="s">
        <v>7892</v>
      </c>
      <c r="R544" s="566" t="s">
        <v>9500</v>
      </c>
      <c r="S544" s="566" t="s">
        <v>4727</v>
      </c>
      <c r="T544" s="371" t="str">
        <f t="shared" si="16"/>
        <v>Tab5_Cell_F135</v>
      </c>
    </row>
    <row r="545" spans="1:21" s="371" customFormat="1" ht="38.25" x14ac:dyDescent="0.2">
      <c r="A545" s="371" t="str">
        <f t="shared" si="17"/>
        <v>Tab5_Cell_F136</v>
      </c>
      <c r="B545" s="374">
        <v>5</v>
      </c>
      <c r="C545" s="374" t="s">
        <v>4728</v>
      </c>
      <c r="D545" s="374" t="s">
        <v>4729</v>
      </c>
      <c r="E545" s="566" t="s">
        <v>4730</v>
      </c>
      <c r="F545" s="566" t="s">
        <v>4731</v>
      </c>
      <c r="G545" s="566" t="s">
        <v>4732</v>
      </c>
      <c r="H545" s="566" t="s">
        <v>4733</v>
      </c>
      <c r="I545" s="566" t="s">
        <v>4734</v>
      </c>
      <c r="J545" s="566" t="s">
        <v>4735</v>
      </c>
      <c r="K545" s="566" t="s">
        <v>4736</v>
      </c>
      <c r="L545" s="566" t="s">
        <v>4737</v>
      </c>
      <c r="M545" s="566" t="s">
        <v>4738</v>
      </c>
      <c r="N545" s="566" t="s">
        <v>4739</v>
      </c>
      <c r="O545" s="566" t="s">
        <v>4740</v>
      </c>
      <c r="P545" s="566" t="s">
        <v>4741</v>
      </c>
      <c r="Q545" s="566" t="s">
        <v>7893</v>
      </c>
      <c r="R545" s="566" t="s">
        <v>9501</v>
      </c>
      <c r="S545" s="566" t="s">
        <v>4742</v>
      </c>
      <c r="T545" s="371" t="str">
        <f t="shared" si="16"/>
        <v>Tab5_Cell_F136</v>
      </c>
    </row>
    <row r="546" spans="1:21" s="371" customFormat="1" ht="89.25" x14ac:dyDescent="0.2">
      <c r="A546" s="371" t="str">
        <f t="shared" si="17"/>
        <v>Tab5_Cell_F142</v>
      </c>
      <c r="B546" s="374">
        <v>5</v>
      </c>
      <c r="C546" s="374" t="s">
        <v>4510</v>
      </c>
      <c r="D546" s="374" t="s">
        <v>4743</v>
      </c>
      <c r="E546" s="566" t="s">
        <v>4744</v>
      </c>
      <c r="F546" s="566" t="s">
        <v>4745</v>
      </c>
      <c r="G546" s="566" t="s">
        <v>4746</v>
      </c>
      <c r="H546" s="566" t="s">
        <v>4747</v>
      </c>
      <c r="I546" s="566" t="s">
        <v>4748</v>
      </c>
      <c r="J546" s="566" t="s">
        <v>4749</v>
      </c>
      <c r="K546" s="566" t="s">
        <v>4750</v>
      </c>
      <c r="L546" s="566" t="s">
        <v>4751</v>
      </c>
      <c r="M546" s="566" t="s">
        <v>4752</v>
      </c>
      <c r="N546" s="566" t="s">
        <v>4753</v>
      </c>
      <c r="O546" s="566" t="s">
        <v>4754</v>
      </c>
      <c r="P546" s="566" t="s">
        <v>4755</v>
      </c>
      <c r="Q546" s="560" t="s">
        <v>10253</v>
      </c>
      <c r="R546" s="566" t="s">
        <v>10065</v>
      </c>
      <c r="S546" s="566" t="s">
        <v>4756</v>
      </c>
      <c r="T546" s="371" t="str">
        <f t="shared" si="16"/>
        <v>Tab5_Cell_F142</v>
      </c>
    </row>
    <row r="547" spans="1:21" s="371" customFormat="1" ht="409.5" x14ac:dyDescent="0.2">
      <c r="A547" s="371" t="str">
        <f t="shared" si="17"/>
        <v>Tab5_Cell_F143</v>
      </c>
      <c r="B547" s="374">
        <v>5</v>
      </c>
      <c r="C547" s="374" t="s">
        <v>4757</v>
      </c>
      <c r="D547" s="374" t="s">
        <v>4758</v>
      </c>
      <c r="E547" s="570" t="s">
        <v>10823</v>
      </c>
      <c r="F547" s="576" t="s">
        <v>10745</v>
      </c>
      <c r="G547" s="570" t="s">
        <v>10785</v>
      </c>
      <c r="H547" s="562" t="s">
        <v>10292</v>
      </c>
      <c r="I547" s="577" t="s">
        <v>10613</v>
      </c>
      <c r="J547" s="571" t="s">
        <v>10665</v>
      </c>
      <c r="K547" s="572" t="s">
        <v>10870</v>
      </c>
      <c r="L547" s="570" t="s">
        <v>10765</v>
      </c>
      <c r="M547" s="577" t="s">
        <v>10633</v>
      </c>
      <c r="N547" s="570" t="s">
        <v>11093</v>
      </c>
      <c r="O547" s="577" t="s">
        <v>4759</v>
      </c>
      <c r="P547" s="570" t="s">
        <v>11004</v>
      </c>
      <c r="Q547" s="570" t="s">
        <v>10967</v>
      </c>
      <c r="R547" s="574" t="s">
        <v>10911</v>
      </c>
      <c r="S547" s="575" t="s">
        <v>10712</v>
      </c>
      <c r="T547" s="371" t="str">
        <f t="shared" si="16"/>
        <v>Tab5_Cell_F143</v>
      </c>
      <c r="U547" s="463" t="s">
        <v>10523</v>
      </c>
    </row>
    <row r="548" spans="1:21" s="371" customFormat="1" ht="38.25" x14ac:dyDescent="0.2">
      <c r="A548" s="371" t="str">
        <f t="shared" si="17"/>
        <v>Tab5_Cell_F144</v>
      </c>
      <c r="B548" s="374">
        <v>5</v>
      </c>
      <c r="C548" s="374" t="s">
        <v>4760</v>
      </c>
      <c r="D548" s="374" t="s">
        <v>4761</v>
      </c>
      <c r="E548" s="566" t="s">
        <v>4762</v>
      </c>
      <c r="F548" s="566" t="s">
        <v>4763</v>
      </c>
      <c r="G548" s="566" t="s">
        <v>4764</v>
      </c>
      <c r="H548" s="566" t="s">
        <v>4765</v>
      </c>
      <c r="I548" s="566" t="s">
        <v>4766</v>
      </c>
      <c r="J548" s="566" t="s">
        <v>4767</v>
      </c>
      <c r="K548" s="566" t="s">
        <v>4768</v>
      </c>
      <c r="L548" s="566" t="s">
        <v>4769</v>
      </c>
      <c r="M548" s="566" t="s">
        <v>4770</v>
      </c>
      <c r="N548" s="566" t="s">
        <v>4771</v>
      </c>
      <c r="O548" s="566" t="s">
        <v>4772</v>
      </c>
      <c r="P548" s="566" t="s">
        <v>4773</v>
      </c>
      <c r="Q548" s="566" t="s">
        <v>7894</v>
      </c>
      <c r="R548" s="566" t="s">
        <v>9502</v>
      </c>
      <c r="S548" s="566" t="s">
        <v>4774</v>
      </c>
      <c r="T548" s="371" t="str">
        <f t="shared" si="16"/>
        <v>Tab5_Cell_F144</v>
      </c>
    </row>
    <row r="549" spans="1:21" s="371" customFormat="1" x14ac:dyDescent="0.2">
      <c r="A549" s="371" t="str">
        <f t="shared" si="17"/>
        <v>Tab5_Cell_F145</v>
      </c>
      <c r="B549" s="374">
        <v>5</v>
      </c>
      <c r="C549" s="374" t="s">
        <v>4775</v>
      </c>
      <c r="D549" s="374" t="s">
        <v>4776</v>
      </c>
      <c r="E549" s="566" t="s">
        <v>4663</v>
      </c>
      <c r="F549" s="566" t="s">
        <v>4664</v>
      </c>
      <c r="G549" s="566" t="s">
        <v>4665</v>
      </c>
      <c r="H549" s="566" t="s">
        <v>4666</v>
      </c>
      <c r="I549" s="566" t="s">
        <v>4667</v>
      </c>
      <c r="J549" s="566" t="s">
        <v>4668</v>
      </c>
      <c r="K549" s="566" t="s">
        <v>4669</v>
      </c>
      <c r="L549" s="566" t="s">
        <v>4670</v>
      </c>
      <c r="M549" s="566" t="s">
        <v>4671</v>
      </c>
      <c r="N549" s="566" t="s">
        <v>4672</v>
      </c>
      <c r="O549" s="566" t="s">
        <v>4673</v>
      </c>
      <c r="P549" s="566" t="s">
        <v>4674</v>
      </c>
      <c r="Q549" s="566" t="s">
        <v>7889</v>
      </c>
      <c r="R549" s="566" t="s">
        <v>9499</v>
      </c>
      <c r="S549" s="566" t="s">
        <v>4675</v>
      </c>
      <c r="T549" s="371" t="str">
        <f t="shared" si="16"/>
        <v>Tab5_Cell_F145</v>
      </c>
    </row>
    <row r="550" spans="1:21" s="371" customFormat="1" ht="38.25" x14ac:dyDescent="0.2">
      <c r="A550" s="371" t="str">
        <f t="shared" si="17"/>
        <v>Tab5_Cell_F146</v>
      </c>
      <c r="B550" s="374">
        <v>5</v>
      </c>
      <c r="C550" s="374" t="s">
        <v>4777</v>
      </c>
      <c r="D550" s="374" t="s">
        <v>4778</v>
      </c>
      <c r="E550" s="566" t="s">
        <v>4779</v>
      </c>
      <c r="F550" s="566" t="s">
        <v>4780</v>
      </c>
      <c r="G550" s="566" t="s">
        <v>4781</v>
      </c>
      <c r="H550" s="566" t="s">
        <v>4782</v>
      </c>
      <c r="I550" s="566" t="s">
        <v>4783</v>
      </c>
      <c r="J550" s="566" t="s">
        <v>4784</v>
      </c>
      <c r="K550" s="566" t="s">
        <v>4785</v>
      </c>
      <c r="L550" s="566" t="s">
        <v>4786</v>
      </c>
      <c r="M550" s="566" t="s">
        <v>4787</v>
      </c>
      <c r="N550" s="566" t="s">
        <v>4788</v>
      </c>
      <c r="O550" s="566" t="s">
        <v>4789</v>
      </c>
      <c r="P550" s="566" t="s">
        <v>4790</v>
      </c>
      <c r="Q550" s="566" t="s">
        <v>7895</v>
      </c>
      <c r="R550" s="566" t="s">
        <v>9503</v>
      </c>
      <c r="S550" s="566" t="s">
        <v>4791</v>
      </c>
      <c r="T550" s="371" t="str">
        <f t="shared" si="16"/>
        <v>Tab5_Cell_F146</v>
      </c>
    </row>
    <row r="551" spans="1:21" s="371" customFormat="1" ht="63.75" x14ac:dyDescent="0.2">
      <c r="A551" s="371" t="str">
        <f t="shared" si="17"/>
        <v>Tab5_Cell_F147</v>
      </c>
      <c r="B551" s="374">
        <v>5</v>
      </c>
      <c r="C551" s="374" t="s">
        <v>4792</v>
      </c>
      <c r="D551" s="374" t="s">
        <v>4793</v>
      </c>
      <c r="E551" s="566" t="s">
        <v>4794</v>
      </c>
      <c r="F551" s="566" t="s">
        <v>4795</v>
      </c>
      <c r="G551" s="566" t="s">
        <v>4796</v>
      </c>
      <c r="H551" s="566" t="s">
        <v>4797</v>
      </c>
      <c r="I551" s="566" t="s">
        <v>4798</v>
      </c>
      <c r="J551" s="566" t="s">
        <v>4799</v>
      </c>
      <c r="K551" s="566" t="s">
        <v>4800</v>
      </c>
      <c r="L551" s="566" t="s">
        <v>4801</v>
      </c>
      <c r="M551" s="566" t="s">
        <v>4802</v>
      </c>
      <c r="N551" s="566" t="s">
        <v>4803</v>
      </c>
      <c r="O551" s="566" t="s">
        <v>4804</v>
      </c>
      <c r="P551" s="566" t="s">
        <v>4805</v>
      </c>
      <c r="Q551" s="566" t="s">
        <v>7896</v>
      </c>
      <c r="R551" s="566" t="s">
        <v>10066</v>
      </c>
      <c r="S551" s="566" t="s">
        <v>4806</v>
      </c>
      <c r="T551" s="371" t="str">
        <f t="shared" si="16"/>
        <v>Tab5_Cell_F147</v>
      </c>
    </row>
    <row r="552" spans="1:21" s="371" customFormat="1" x14ac:dyDescent="0.2">
      <c r="A552" s="371" t="str">
        <f t="shared" si="17"/>
        <v>Tab5_Cell_F148</v>
      </c>
      <c r="B552" s="374">
        <v>5</v>
      </c>
      <c r="C552" s="374" t="s">
        <v>4807</v>
      </c>
      <c r="D552" s="374" t="s">
        <v>4808</v>
      </c>
      <c r="E552" s="566" t="s">
        <v>2177</v>
      </c>
      <c r="F552" s="566" t="s">
        <v>4589</v>
      </c>
      <c r="G552" s="566" t="s">
        <v>2179</v>
      </c>
      <c r="H552" s="566" t="s">
        <v>2180</v>
      </c>
      <c r="I552" s="566" t="s">
        <v>4708</v>
      </c>
      <c r="J552" s="566" t="s">
        <v>4709</v>
      </c>
      <c r="K552" s="566" t="s">
        <v>4710</v>
      </c>
      <c r="L552" s="566" t="s">
        <v>4594</v>
      </c>
      <c r="M552" s="566" t="s">
        <v>2185</v>
      </c>
      <c r="N552" s="566" t="s">
        <v>4596</v>
      </c>
      <c r="O552" s="566" t="s">
        <v>4711</v>
      </c>
      <c r="P552" s="566" t="s">
        <v>2188</v>
      </c>
      <c r="Q552" s="566" t="s">
        <v>7748</v>
      </c>
      <c r="R552" s="566" t="s">
        <v>9943</v>
      </c>
      <c r="S552" s="566" t="s">
        <v>4712</v>
      </c>
      <c r="T552" s="371" t="str">
        <f t="shared" si="16"/>
        <v>Tab5_Cell_F148</v>
      </c>
    </row>
    <row r="553" spans="1:21" s="371" customFormat="1" x14ac:dyDescent="0.2">
      <c r="A553" s="371" t="str">
        <f t="shared" si="17"/>
        <v>Tab5_Cell_F149</v>
      </c>
      <c r="B553" s="374">
        <v>5</v>
      </c>
      <c r="C553" s="374" t="s">
        <v>4809</v>
      </c>
      <c r="D553" s="374" t="s">
        <v>4810</v>
      </c>
      <c r="E553" s="566" t="s">
        <v>4811</v>
      </c>
      <c r="F553" s="566" t="s">
        <v>4716</v>
      </c>
      <c r="G553" s="566" t="s">
        <v>4717</v>
      </c>
      <c r="H553" s="566" t="s">
        <v>4718</v>
      </c>
      <c r="I553" s="566" t="s">
        <v>4719</v>
      </c>
      <c r="J553" s="566" t="s">
        <v>4720</v>
      </c>
      <c r="K553" s="566" t="s">
        <v>4721</v>
      </c>
      <c r="L553" s="566" t="s">
        <v>4722</v>
      </c>
      <c r="M553" s="566" t="s">
        <v>4723</v>
      </c>
      <c r="N553" s="566" t="s">
        <v>4724</v>
      </c>
      <c r="O553" s="566" t="s">
        <v>4725</v>
      </c>
      <c r="P553" s="566" t="s">
        <v>4726</v>
      </c>
      <c r="Q553" s="566" t="s">
        <v>7892</v>
      </c>
      <c r="R553" s="566" t="s">
        <v>9500</v>
      </c>
      <c r="S553" s="566" t="s">
        <v>4727</v>
      </c>
      <c r="T553" s="371" t="str">
        <f t="shared" si="16"/>
        <v>Tab5_Cell_F149</v>
      </c>
    </row>
    <row r="554" spans="1:21" s="371" customFormat="1" ht="38.25" x14ac:dyDescent="0.2">
      <c r="A554" s="371" t="str">
        <f t="shared" si="17"/>
        <v>Tab5_Cell_F150</v>
      </c>
      <c r="B554" s="374">
        <v>5</v>
      </c>
      <c r="C554" s="374" t="s">
        <v>4812</v>
      </c>
      <c r="D554" s="374" t="s">
        <v>4813</v>
      </c>
      <c r="E554" s="566" t="s">
        <v>4814</v>
      </c>
      <c r="F554" s="566" t="s">
        <v>4815</v>
      </c>
      <c r="G554" s="566" t="s">
        <v>4816</v>
      </c>
      <c r="H554" s="566" t="s">
        <v>4817</v>
      </c>
      <c r="I554" s="566" t="s">
        <v>4818</v>
      </c>
      <c r="J554" s="566" t="s">
        <v>4819</v>
      </c>
      <c r="K554" s="566" t="s">
        <v>4820</v>
      </c>
      <c r="L554" s="566" t="s">
        <v>4821</v>
      </c>
      <c r="M554" s="566" t="s">
        <v>4822</v>
      </c>
      <c r="N554" s="566" t="s">
        <v>4823</v>
      </c>
      <c r="O554" s="566" t="s">
        <v>4824</v>
      </c>
      <c r="P554" s="566" t="s">
        <v>4825</v>
      </c>
      <c r="Q554" s="566" t="s">
        <v>7897</v>
      </c>
      <c r="R554" s="566" t="s">
        <v>9504</v>
      </c>
      <c r="S554" s="566" t="s">
        <v>4826</v>
      </c>
      <c r="T554" s="371" t="str">
        <f t="shared" si="16"/>
        <v>Tab5_Cell_F150</v>
      </c>
    </row>
    <row r="555" spans="1:21" s="371" customFormat="1" ht="89.25" x14ac:dyDescent="0.2">
      <c r="A555" s="371" t="str">
        <f t="shared" si="17"/>
        <v>Tab5_Cell_F156</v>
      </c>
      <c r="B555" s="374">
        <v>5</v>
      </c>
      <c r="C555" s="374" t="s">
        <v>4510</v>
      </c>
      <c r="D555" s="374" t="s">
        <v>4827</v>
      </c>
      <c r="E555" s="566" t="s">
        <v>4828</v>
      </c>
      <c r="F555" s="566" t="s">
        <v>4829</v>
      </c>
      <c r="G555" s="566" t="s">
        <v>4830</v>
      </c>
      <c r="H555" s="566" t="s">
        <v>4831</v>
      </c>
      <c r="I555" s="566" t="s">
        <v>4832</v>
      </c>
      <c r="J555" s="566" t="s">
        <v>4833</v>
      </c>
      <c r="K555" s="566" t="s">
        <v>4834</v>
      </c>
      <c r="L555" s="566" t="s">
        <v>4835</v>
      </c>
      <c r="M555" s="566" t="s">
        <v>4836</v>
      </c>
      <c r="N555" s="566" t="s">
        <v>4837</v>
      </c>
      <c r="O555" s="566" t="s">
        <v>4838</v>
      </c>
      <c r="P555" s="566" t="s">
        <v>4839</v>
      </c>
      <c r="Q555" s="560" t="s">
        <v>10254</v>
      </c>
      <c r="R555" s="566" t="s">
        <v>10067</v>
      </c>
      <c r="S555" s="566" t="s">
        <v>4840</v>
      </c>
      <c r="T555" s="371" t="str">
        <f t="shared" si="16"/>
        <v>Tab5_Cell_F156</v>
      </c>
    </row>
    <row r="556" spans="1:21" s="371" customFormat="1" ht="409.5" x14ac:dyDescent="0.2">
      <c r="A556" s="371" t="str">
        <f t="shared" si="17"/>
        <v>Tab5_Cell_F157</v>
      </c>
      <c r="B556" s="374">
        <v>5</v>
      </c>
      <c r="C556" s="374" t="s">
        <v>4841</v>
      </c>
      <c r="D556" s="374" t="s">
        <v>4842</v>
      </c>
      <c r="E556" s="570" t="s">
        <v>10824</v>
      </c>
      <c r="F556" s="576" t="s">
        <v>10746</v>
      </c>
      <c r="G556" s="570" t="s">
        <v>10786</v>
      </c>
      <c r="H556" s="562" t="s">
        <v>10293</v>
      </c>
      <c r="I556" s="577" t="s">
        <v>10614</v>
      </c>
      <c r="J556" s="571" t="s">
        <v>10666</v>
      </c>
      <c r="K556" s="572" t="s">
        <v>10871</v>
      </c>
      <c r="L556" s="570" t="s">
        <v>10766</v>
      </c>
      <c r="M556" s="577" t="s">
        <v>10634</v>
      </c>
      <c r="N556" s="570" t="s">
        <v>11094</v>
      </c>
      <c r="O556" s="577" t="s">
        <v>4843</v>
      </c>
      <c r="P556" s="570" t="s">
        <v>11005</v>
      </c>
      <c r="Q556" s="570" t="s">
        <v>10968</v>
      </c>
      <c r="R556" s="574" t="s">
        <v>10912</v>
      </c>
      <c r="S556" s="575" t="s">
        <v>10713</v>
      </c>
      <c r="T556" s="371" t="str">
        <f t="shared" si="16"/>
        <v>Tab5_Cell_F157</v>
      </c>
      <c r="U556" s="463" t="s">
        <v>10524</v>
      </c>
    </row>
    <row r="557" spans="1:21" s="371" customFormat="1" ht="38.25" x14ac:dyDescent="0.2">
      <c r="A557" s="371" t="str">
        <f t="shared" si="17"/>
        <v>Tab5_Cell_F158</v>
      </c>
      <c r="B557" s="374">
        <v>5</v>
      </c>
      <c r="C557" s="374" t="s">
        <v>4844</v>
      </c>
      <c r="D557" s="374" t="s">
        <v>4845</v>
      </c>
      <c r="E557" s="566" t="s">
        <v>4846</v>
      </c>
      <c r="F557" s="566" t="s">
        <v>4847</v>
      </c>
      <c r="G557" s="566" t="s">
        <v>4848</v>
      </c>
      <c r="H557" s="566" t="s">
        <v>4849</v>
      </c>
      <c r="I557" s="566" t="s">
        <v>4850</v>
      </c>
      <c r="J557" s="566" t="s">
        <v>4851</v>
      </c>
      <c r="K557" s="566" t="s">
        <v>4852</v>
      </c>
      <c r="L557" s="566" t="s">
        <v>4853</v>
      </c>
      <c r="M557" s="566" t="s">
        <v>4854</v>
      </c>
      <c r="N557" s="566" t="s">
        <v>4855</v>
      </c>
      <c r="O557" s="566" t="s">
        <v>4856</v>
      </c>
      <c r="P557" s="566" t="s">
        <v>4857</v>
      </c>
      <c r="Q557" s="566" t="s">
        <v>7898</v>
      </c>
      <c r="R557" s="566" t="s">
        <v>9505</v>
      </c>
      <c r="S557" s="566" t="s">
        <v>4858</v>
      </c>
      <c r="T557" s="371" t="str">
        <f t="shared" si="16"/>
        <v>Tab5_Cell_F158</v>
      </c>
    </row>
    <row r="558" spans="1:21" s="371" customFormat="1" x14ac:dyDescent="0.2">
      <c r="A558" s="371" t="str">
        <f t="shared" si="17"/>
        <v>Tab5_Cell_F159</v>
      </c>
      <c r="B558" s="374">
        <v>5</v>
      </c>
      <c r="C558" s="374" t="s">
        <v>4859</v>
      </c>
      <c r="D558" s="374" t="s">
        <v>4860</v>
      </c>
      <c r="E558" s="566" t="s">
        <v>4663</v>
      </c>
      <c r="F558" s="566" t="s">
        <v>4664</v>
      </c>
      <c r="G558" s="566" t="s">
        <v>4665</v>
      </c>
      <c r="H558" s="566" t="s">
        <v>4666</v>
      </c>
      <c r="I558" s="566" t="s">
        <v>4667</v>
      </c>
      <c r="J558" s="566" t="s">
        <v>4668</v>
      </c>
      <c r="K558" s="566" t="s">
        <v>4669</v>
      </c>
      <c r="L558" s="566" t="s">
        <v>4670</v>
      </c>
      <c r="M558" s="566" t="s">
        <v>4671</v>
      </c>
      <c r="N558" s="566" t="s">
        <v>4672</v>
      </c>
      <c r="O558" s="566" t="s">
        <v>4673</v>
      </c>
      <c r="P558" s="566" t="s">
        <v>4674</v>
      </c>
      <c r="Q558" s="566" t="s">
        <v>7889</v>
      </c>
      <c r="R558" s="566" t="s">
        <v>9499</v>
      </c>
      <c r="S558" s="566" t="s">
        <v>4675</v>
      </c>
      <c r="T558" s="371" t="str">
        <f t="shared" si="16"/>
        <v>Tab5_Cell_F159</v>
      </c>
    </row>
    <row r="559" spans="1:21" s="371" customFormat="1" ht="38.25" x14ac:dyDescent="0.2">
      <c r="A559" s="371" t="str">
        <f t="shared" si="17"/>
        <v>Tab5_Cell_F160</v>
      </c>
      <c r="B559" s="374">
        <v>5</v>
      </c>
      <c r="C559" s="374" t="s">
        <v>4861</v>
      </c>
      <c r="D559" s="374" t="s">
        <v>4862</v>
      </c>
      <c r="E559" s="566" t="s">
        <v>4863</v>
      </c>
      <c r="F559" s="566" t="s">
        <v>4864</v>
      </c>
      <c r="G559" s="566" t="s">
        <v>4865</v>
      </c>
      <c r="H559" s="566" t="s">
        <v>4866</v>
      </c>
      <c r="I559" s="566" t="s">
        <v>4867</v>
      </c>
      <c r="J559" s="566" t="s">
        <v>4868</v>
      </c>
      <c r="K559" s="566" t="s">
        <v>4869</v>
      </c>
      <c r="L559" s="566" t="s">
        <v>4870</v>
      </c>
      <c r="M559" s="566" t="s">
        <v>4871</v>
      </c>
      <c r="N559" s="566" t="s">
        <v>4872</v>
      </c>
      <c r="O559" s="566" t="s">
        <v>4873</v>
      </c>
      <c r="P559" s="566" t="s">
        <v>4874</v>
      </c>
      <c r="Q559" s="566" t="s">
        <v>7899</v>
      </c>
      <c r="R559" s="566" t="s">
        <v>9506</v>
      </c>
      <c r="S559" s="566" t="s">
        <v>4875</v>
      </c>
      <c r="T559" s="371" t="str">
        <f t="shared" si="16"/>
        <v>Tab5_Cell_F160</v>
      </c>
    </row>
    <row r="560" spans="1:21" s="371" customFormat="1" ht="51" x14ac:dyDescent="0.2">
      <c r="A560" s="371" t="str">
        <f t="shared" si="17"/>
        <v>Tab5_Cell_F161</v>
      </c>
      <c r="B560" s="374">
        <v>5</v>
      </c>
      <c r="C560" s="374" t="s">
        <v>4876</v>
      </c>
      <c r="D560" s="374" t="s">
        <v>4877</v>
      </c>
      <c r="E560" s="566" t="s">
        <v>4878</v>
      </c>
      <c r="F560" s="566" t="s">
        <v>4879</v>
      </c>
      <c r="G560" s="566" t="s">
        <v>4880</v>
      </c>
      <c r="H560" s="566" t="s">
        <v>4881</v>
      </c>
      <c r="I560" s="566" t="s">
        <v>4882</v>
      </c>
      <c r="J560" s="566" t="s">
        <v>4883</v>
      </c>
      <c r="K560" s="566" t="s">
        <v>4884</v>
      </c>
      <c r="L560" s="566" t="s">
        <v>4885</v>
      </c>
      <c r="M560" s="566" t="s">
        <v>4886</v>
      </c>
      <c r="N560" s="566" t="s">
        <v>4887</v>
      </c>
      <c r="O560" s="566" t="s">
        <v>4888</v>
      </c>
      <c r="P560" s="566" t="s">
        <v>4889</v>
      </c>
      <c r="Q560" s="566" t="s">
        <v>7900</v>
      </c>
      <c r="R560" s="566" t="s">
        <v>10068</v>
      </c>
      <c r="S560" s="566" t="s">
        <v>4890</v>
      </c>
      <c r="T560" s="371" t="str">
        <f t="shared" si="16"/>
        <v>Tab5_Cell_F161</v>
      </c>
    </row>
    <row r="561" spans="1:21" s="371" customFormat="1" x14ac:dyDescent="0.2">
      <c r="A561" s="371" t="str">
        <f t="shared" si="17"/>
        <v>Tab5_Cell_F162</v>
      </c>
      <c r="B561" s="374">
        <v>5</v>
      </c>
      <c r="C561" s="374" t="s">
        <v>4891</v>
      </c>
      <c r="D561" s="374" t="s">
        <v>4892</v>
      </c>
      <c r="E561" s="566" t="s">
        <v>2177</v>
      </c>
      <c r="F561" s="566" t="s">
        <v>4589</v>
      </c>
      <c r="G561" s="566" t="s">
        <v>2179</v>
      </c>
      <c r="H561" s="566" t="s">
        <v>2180</v>
      </c>
      <c r="I561" s="566" t="s">
        <v>4708</v>
      </c>
      <c r="J561" s="566" t="s">
        <v>4709</v>
      </c>
      <c r="K561" s="566" t="s">
        <v>4710</v>
      </c>
      <c r="L561" s="566" t="s">
        <v>4594</v>
      </c>
      <c r="M561" s="566" t="s">
        <v>2185</v>
      </c>
      <c r="N561" s="566" t="s">
        <v>4596</v>
      </c>
      <c r="O561" s="566" t="s">
        <v>4711</v>
      </c>
      <c r="P561" s="566" t="s">
        <v>2188</v>
      </c>
      <c r="Q561" s="566" t="s">
        <v>7748</v>
      </c>
      <c r="R561" s="566" t="s">
        <v>9943</v>
      </c>
      <c r="S561" s="566" t="s">
        <v>4712</v>
      </c>
      <c r="T561" s="371" t="str">
        <f t="shared" si="16"/>
        <v>Tab5_Cell_F162</v>
      </c>
    </row>
    <row r="562" spans="1:21" s="371" customFormat="1" x14ac:dyDescent="0.2">
      <c r="A562" s="371" t="str">
        <f t="shared" si="17"/>
        <v>Tab5_Cell_F163</v>
      </c>
      <c r="B562" s="374">
        <v>5</v>
      </c>
      <c r="C562" s="374" t="s">
        <v>4893</v>
      </c>
      <c r="D562" s="374" t="s">
        <v>4894</v>
      </c>
      <c r="E562" s="566" t="s">
        <v>4715</v>
      </c>
      <c r="F562" s="566" t="s">
        <v>4716</v>
      </c>
      <c r="G562" s="566" t="s">
        <v>4717</v>
      </c>
      <c r="H562" s="566" t="s">
        <v>4718</v>
      </c>
      <c r="I562" s="566" t="s">
        <v>4719</v>
      </c>
      <c r="J562" s="566" t="s">
        <v>4720</v>
      </c>
      <c r="K562" s="566" t="s">
        <v>4721</v>
      </c>
      <c r="L562" s="566" t="s">
        <v>4722</v>
      </c>
      <c r="M562" s="566" t="s">
        <v>4723</v>
      </c>
      <c r="N562" s="566" t="s">
        <v>4724</v>
      </c>
      <c r="O562" s="566" t="s">
        <v>4725</v>
      </c>
      <c r="P562" s="566" t="s">
        <v>4726</v>
      </c>
      <c r="Q562" s="566" t="s">
        <v>7892</v>
      </c>
      <c r="R562" s="566" t="s">
        <v>9500</v>
      </c>
      <c r="S562" s="566" t="s">
        <v>4727</v>
      </c>
      <c r="T562" s="371" t="str">
        <f t="shared" si="16"/>
        <v>Tab5_Cell_F163</v>
      </c>
    </row>
    <row r="563" spans="1:21" s="371" customFormat="1" ht="38.25" x14ac:dyDescent="0.2">
      <c r="A563" s="371" t="str">
        <f t="shared" si="17"/>
        <v>Tab5_Cell_F164</v>
      </c>
      <c r="B563" s="374">
        <v>5</v>
      </c>
      <c r="C563" s="374" t="s">
        <v>4895</v>
      </c>
      <c r="D563" s="374" t="s">
        <v>4896</v>
      </c>
      <c r="E563" s="566" t="s">
        <v>4897</v>
      </c>
      <c r="F563" s="566" t="s">
        <v>4898</v>
      </c>
      <c r="G563" s="566" t="s">
        <v>4899</v>
      </c>
      <c r="H563" s="566" t="s">
        <v>4900</v>
      </c>
      <c r="I563" s="566" t="s">
        <v>4901</v>
      </c>
      <c r="J563" s="566" t="s">
        <v>4902</v>
      </c>
      <c r="K563" s="566" t="s">
        <v>4903</v>
      </c>
      <c r="L563" s="566" t="s">
        <v>4904</v>
      </c>
      <c r="M563" s="566" t="s">
        <v>4905</v>
      </c>
      <c r="N563" s="566" t="s">
        <v>4906</v>
      </c>
      <c r="O563" s="566" t="s">
        <v>4907</v>
      </c>
      <c r="P563" s="566" t="s">
        <v>4908</v>
      </c>
      <c r="Q563" s="566" t="s">
        <v>7901</v>
      </c>
      <c r="R563" s="566" t="s">
        <v>9507</v>
      </c>
      <c r="S563" s="566" t="s">
        <v>4909</v>
      </c>
      <c r="T563" s="371" t="str">
        <f t="shared" si="16"/>
        <v>Tab5_Cell_F164</v>
      </c>
    </row>
    <row r="564" spans="1:21" s="371" customFormat="1" ht="89.25" x14ac:dyDescent="0.2">
      <c r="A564" s="371" t="str">
        <f t="shared" si="17"/>
        <v>Tab5_Cell_F170</v>
      </c>
      <c r="B564" s="374">
        <v>5</v>
      </c>
      <c r="C564" s="374" t="s">
        <v>4510</v>
      </c>
      <c r="D564" s="374" t="s">
        <v>4910</v>
      </c>
      <c r="E564" s="566" t="s">
        <v>9820</v>
      </c>
      <c r="F564" s="566" t="s">
        <v>4911</v>
      </c>
      <c r="G564" s="566" t="s">
        <v>4912</v>
      </c>
      <c r="H564" s="566" t="s">
        <v>4913</v>
      </c>
      <c r="I564" s="566" t="s">
        <v>4914</v>
      </c>
      <c r="J564" s="566" t="s">
        <v>4915</v>
      </c>
      <c r="K564" s="566" t="s">
        <v>4916</v>
      </c>
      <c r="L564" s="566" t="s">
        <v>4917</v>
      </c>
      <c r="M564" s="566" t="s">
        <v>4918</v>
      </c>
      <c r="N564" s="566" t="s">
        <v>4919</v>
      </c>
      <c r="O564" s="566" t="s">
        <v>4920</v>
      </c>
      <c r="P564" s="566" t="s">
        <v>4921</v>
      </c>
      <c r="Q564" s="560" t="s">
        <v>10255</v>
      </c>
      <c r="R564" s="566" t="s">
        <v>10069</v>
      </c>
      <c r="S564" s="566" t="s">
        <v>4922</v>
      </c>
      <c r="T564" s="371" t="str">
        <f t="shared" si="16"/>
        <v>Tab5_Cell_F170</v>
      </c>
    </row>
    <row r="565" spans="1:21" s="371" customFormat="1" ht="409.5" x14ac:dyDescent="0.2">
      <c r="A565" s="371" t="str">
        <f t="shared" si="17"/>
        <v>Tab5_Cell_F171</v>
      </c>
      <c r="B565" s="374">
        <v>5</v>
      </c>
      <c r="C565" s="374" t="s">
        <v>4923</v>
      </c>
      <c r="D565" s="374" t="s">
        <v>4924</v>
      </c>
      <c r="E565" s="570" t="s">
        <v>10825</v>
      </c>
      <c r="F565" s="576" t="s">
        <v>10747</v>
      </c>
      <c r="G565" s="570" t="s">
        <v>10787</v>
      </c>
      <c r="H565" s="562" t="s">
        <v>10294</v>
      </c>
      <c r="I565" s="577" t="s">
        <v>10615</v>
      </c>
      <c r="J565" s="571" t="s">
        <v>10667</v>
      </c>
      <c r="K565" s="572" t="s">
        <v>10872</v>
      </c>
      <c r="L565" s="570" t="s">
        <v>10767</v>
      </c>
      <c r="M565" s="577" t="s">
        <v>10635</v>
      </c>
      <c r="N565" s="570" t="s">
        <v>11095</v>
      </c>
      <c r="O565" s="577" t="s">
        <v>4925</v>
      </c>
      <c r="P565" s="570" t="s">
        <v>11006</v>
      </c>
      <c r="Q565" s="570" t="s">
        <v>10969</v>
      </c>
      <c r="R565" s="574" t="s">
        <v>10913</v>
      </c>
      <c r="S565" s="575" t="s">
        <v>10714</v>
      </c>
      <c r="T565" s="371" t="str">
        <f t="shared" si="16"/>
        <v>Tab5_Cell_F171</v>
      </c>
      <c r="U565" s="463" t="s">
        <v>10525</v>
      </c>
    </row>
    <row r="566" spans="1:21" s="371" customFormat="1" ht="38.25" x14ac:dyDescent="0.2">
      <c r="A566" s="371" t="str">
        <f t="shared" si="17"/>
        <v>Tab5_Cell_F172</v>
      </c>
      <c r="B566" s="374">
        <v>5</v>
      </c>
      <c r="C566" s="374" t="s">
        <v>4926</v>
      </c>
      <c r="D566" s="374" t="s">
        <v>4927</v>
      </c>
      <c r="E566" s="566" t="s">
        <v>4928</v>
      </c>
      <c r="F566" s="566" t="s">
        <v>4929</v>
      </c>
      <c r="G566" s="566" t="s">
        <v>4930</v>
      </c>
      <c r="H566" s="566" t="s">
        <v>4931</v>
      </c>
      <c r="I566" s="566" t="s">
        <v>4932</v>
      </c>
      <c r="J566" s="566" t="s">
        <v>4933</v>
      </c>
      <c r="K566" s="566" t="s">
        <v>4934</v>
      </c>
      <c r="L566" s="566" t="s">
        <v>4935</v>
      </c>
      <c r="M566" s="566" t="s">
        <v>4936</v>
      </c>
      <c r="N566" s="566" t="s">
        <v>4937</v>
      </c>
      <c r="O566" s="566" t="s">
        <v>4938</v>
      </c>
      <c r="P566" s="566" t="s">
        <v>4939</v>
      </c>
      <c r="Q566" s="566" t="s">
        <v>7902</v>
      </c>
      <c r="R566" s="566" t="s">
        <v>9508</v>
      </c>
      <c r="S566" s="566" t="s">
        <v>4940</v>
      </c>
      <c r="T566" s="371" t="str">
        <f t="shared" si="16"/>
        <v>Tab5_Cell_F172</v>
      </c>
    </row>
    <row r="567" spans="1:21" s="371" customFormat="1" x14ac:dyDescent="0.2">
      <c r="A567" s="371" t="str">
        <f t="shared" si="17"/>
        <v>Tab5_Cell_F173</v>
      </c>
      <c r="B567" s="374">
        <v>5</v>
      </c>
      <c r="C567" s="374" t="s">
        <v>4941</v>
      </c>
      <c r="D567" s="374" t="s">
        <v>4942</v>
      </c>
      <c r="E567" s="566" t="s">
        <v>4943</v>
      </c>
      <c r="F567" s="566" t="s">
        <v>4664</v>
      </c>
      <c r="G567" s="566" t="s">
        <v>4665</v>
      </c>
      <c r="H567" s="566" t="s">
        <v>4666</v>
      </c>
      <c r="I567" s="566" t="s">
        <v>4667</v>
      </c>
      <c r="J567" s="566" t="s">
        <v>4668</v>
      </c>
      <c r="K567" s="566" t="s">
        <v>4669</v>
      </c>
      <c r="L567" s="566" t="s">
        <v>4670</v>
      </c>
      <c r="M567" s="566" t="s">
        <v>4671</v>
      </c>
      <c r="N567" s="566" t="s">
        <v>4672</v>
      </c>
      <c r="O567" s="566" t="s">
        <v>4673</v>
      </c>
      <c r="P567" s="566" t="s">
        <v>4674</v>
      </c>
      <c r="Q567" s="566" t="s">
        <v>7889</v>
      </c>
      <c r="R567" s="566" t="s">
        <v>9499</v>
      </c>
      <c r="S567" s="566" t="s">
        <v>4675</v>
      </c>
      <c r="T567" s="371" t="str">
        <f t="shared" si="16"/>
        <v>Tab5_Cell_F173</v>
      </c>
    </row>
    <row r="568" spans="1:21" s="371" customFormat="1" ht="38.25" x14ac:dyDescent="0.2">
      <c r="A568" s="371" t="str">
        <f t="shared" si="17"/>
        <v>Tab5_Cell_F174</v>
      </c>
      <c r="B568" s="374">
        <v>5</v>
      </c>
      <c r="C568" s="374" t="s">
        <v>4944</v>
      </c>
      <c r="D568" s="374" t="s">
        <v>4945</v>
      </c>
      <c r="E568" s="566" t="s">
        <v>4946</v>
      </c>
      <c r="F568" s="566" t="s">
        <v>4947</v>
      </c>
      <c r="G568" s="566" t="s">
        <v>4948</v>
      </c>
      <c r="H568" s="566" t="s">
        <v>4949</v>
      </c>
      <c r="I568" s="566" t="s">
        <v>4950</v>
      </c>
      <c r="J568" s="566" t="s">
        <v>4951</v>
      </c>
      <c r="K568" s="566" t="s">
        <v>4952</v>
      </c>
      <c r="L568" s="566" t="s">
        <v>4953</v>
      </c>
      <c r="M568" s="566" t="s">
        <v>4954</v>
      </c>
      <c r="N568" s="566" t="s">
        <v>4955</v>
      </c>
      <c r="O568" s="566" t="s">
        <v>4956</v>
      </c>
      <c r="P568" s="566" t="s">
        <v>4957</v>
      </c>
      <c r="Q568" s="566" t="s">
        <v>7903</v>
      </c>
      <c r="R568" s="566" t="s">
        <v>9509</v>
      </c>
      <c r="S568" s="566" t="s">
        <v>4958</v>
      </c>
      <c r="T568" s="371" t="str">
        <f t="shared" si="16"/>
        <v>Tab5_Cell_F174</v>
      </c>
    </row>
    <row r="569" spans="1:21" s="371" customFormat="1" ht="51" x14ac:dyDescent="0.2">
      <c r="A569" s="371" t="str">
        <f t="shared" si="17"/>
        <v>Tab5_Cell_F175</v>
      </c>
      <c r="B569" s="374">
        <v>5</v>
      </c>
      <c r="C569" s="374" t="s">
        <v>4959</v>
      </c>
      <c r="D569" s="374" t="s">
        <v>4960</v>
      </c>
      <c r="E569" s="566" t="s">
        <v>4961</v>
      </c>
      <c r="F569" s="566" t="s">
        <v>4962</v>
      </c>
      <c r="G569" s="566" t="s">
        <v>4963</v>
      </c>
      <c r="H569" s="566" t="s">
        <v>4964</v>
      </c>
      <c r="I569" s="566" t="s">
        <v>4965</v>
      </c>
      <c r="J569" s="566" t="s">
        <v>4966</v>
      </c>
      <c r="K569" s="566" t="s">
        <v>4967</v>
      </c>
      <c r="L569" s="566" t="s">
        <v>4968</v>
      </c>
      <c r="M569" s="566" t="s">
        <v>4969</v>
      </c>
      <c r="N569" s="566" t="s">
        <v>4970</v>
      </c>
      <c r="O569" s="566" t="s">
        <v>4971</v>
      </c>
      <c r="P569" s="566" t="s">
        <v>4972</v>
      </c>
      <c r="Q569" s="566" t="s">
        <v>7904</v>
      </c>
      <c r="R569" s="566" t="s">
        <v>10070</v>
      </c>
      <c r="S569" s="566" t="s">
        <v>4973</v>
      </c>
      <c r="T569" s="371" t="str">
        <f t="shared" si="16"/>
        <v>Tab5_Cell_F175</v>
      </c>
    </row>
    <row r="570" spans="1:21" s="371" customFormat="1" x14ac:dyDescent="0.2">
      <c r="A570" s="371" t="str">
        <f t="shared" si="17"/>
        <v>Tab5_Cell_F176</v>
      </c>
      <c r="B570" s="374">
        <v>5</v>
      </c>
      <c r="C570" s="374" t="s">
        <v>4974</v>
      </c>
      <c r="D570" s="374" t="s">
        <v>4975</v>
      </c>
      <c r="E570" s="566" t="s">
        <v>2177</v>
      </c>
      <c r="F570" s="566" t="s">
        <v>4589</v>
      </c>
      <c r="G570" s="566" t="s">
        <v>2179</v>
      </c>
      <c r="H570" s="566" t="s">
        <v>2180</v>
      </c>
      <c r="I570" s="566" t="s">
        <v>4708</v>
      </c>
      <c r="J570" s="566" t="s">
        <v>4709</v>
      </c>
      <c r="K570" s="566" t="s">
        <v>4710</v>
      </c>
      <c r="L570" s="566" t="s">
        <v>4594</v>
      </c>
      <c r="M570" s="566" t="s">
        <v>2185</v>
      </c>
      <c r="N570" s="566" t="s">
        <v>4976</v>
      </c>
      <c r="O570" s="566" t="s">
        <v>4711</v>
      </c>
      <c r="P570" s="566" t="s">
        <v>2188</v>
      </c>
      <c r="Q570" s="566" t="s">
        <v>7748</v>
      </c>
      <c r="R570" s="566" t="s">
        <v>9943</v>
      </c>
      <c r="S570" s="566" t="s">
        <v>4712</v>
      </c>
      <c r="T570" s="371" t="str">
        <f t="shared" si="16"/>
        <v>Tab5_Cell_F176</v>
      </c>
    </row>
    <row r="571" spans="1:21" s="371" customFormat="1" x14ac:dyDescent="0.2">
      <c r="A571" s="371" t="str">
        <f t="shared" si="17"/>
        <v>Tab5_Cell_F177</v>
      </c>
      <c r="B571" s="374">
        <v>5</v>
      </c>
      <c r="C571" s="374" t="s">
        <v>4977</v>
      </c>
      <c r="D571" s="374" t="s">
        <v>4978</v>
      </c>
      <c r="E571" s="566" t="s">
        <v>4715</v>
      </c>
      <c r="F571" s="566" t="s">
        <v>4716</v>
      </c>
      <c r="G571" s="566" t="s">
        <v>4717</v>
      </c>
      <c r="H571" s="566" t="s">
        <v>4718</v>
      </c>
      <c r="I571" s="566" t="s">
        <v>4719</v>
      </c>
      <c r="J571" s="566" t="s">
        <v>4720</v>
      </c>
      <c r="K571" s="566" t="s">
        <v>4721</v>
      </c>
      <c r="L571" s="566" t="s">
        <v>4722</v>
      </c>
      <c r="M571" s="566" t="s">
        <v>4723</v>
      </c>
      <c r="N571" s="566" t="s">
        <v>4724</v>
      </c>
      <c r="O571" s="566" t="s">
        <v>4725</v>
      </c>
      <c r="P571" s="566" t="s">
        <v>4726</v>
      </c>
      <c r="Q571" s="566" t="s">
        <v>7892</v>
      </c>
      <c r="R571" s="566" t="s">
        <v>9500</v>
      </c>
      <c r="S571" s="566" t="s">
        <v>4727</v>
      </c>
      <c r="T571" s="371" t="str">
        <f t="shared" si="16"/>
        <v>Tab5_Cell_F177</v>
      </c>
    </row>
    <row r="572" spans="1:21" s="371" customFormat="1" ht="38.25" x14ac:dyDescent="0.2">
      <c r="A572" s="371" t="str">
        <f t="shared" si="17"/>
        <v>Tab5_Cell_F178</v>
      </c>
      <c r="B572" s="374">
        <v>5</v>
      </c>
      <c r="C572" s="374" t="s">
        <v>4979</v>
      </c>
      <c r="D572" s="374" t="s">
        <v>4980</v>
      </c>
      <c r="E572" s="566" t="s">
        <v>4981</v>
      </c>
      <c r="F572" s="566" t="s">
        <v>4982</v>
      </c>
      <c r="G572" s="566" t="s">
        <v>4983</v>
      </c>
      <c r="H572" s="566" t="s">
        <v>4984</v>
      </c>
      <c r="I572" s="566" t="s">
        <v>4985</v>
      </c>
      <c r="J572" s="566" t="s">
        <v>4986</v>
      </c>
      <c r="K572" s="566" t="s">
        <v>4987</v>
      </c>
      <c r="L572" s="566" t="s">
        <v>4988</v>
      </c>
      <c r="M572" s="566" t="s">
        <v>4989</v>
      </c>
      <c r="N572" s="566" t="s">
        <v>4990</v>
      </c>
      <c r="O572" s="566" t="s">
        <v>4991</v>
      </c>
      <c r="P572" s="566" t="s">
        <v>4992</v>
      </c>
      <c r="Q572" s="566" t="s">
        <v>7905</v>
      </c>
      <c r="R572" s="566" t="s">
        <v>9510</v>
      </c>
      <c r="S572" s="566" t="s">
        <v>4993</v>
      </c>
      <c r="T572" s="371" t="str">
        <f t="shared" si="16"/>
        <v>Tab5_Cell_F178</v>
      </c>
    </row>
    <row r="573" spans="1:21" s="371" customFormat="1" ht="153" x14ac:dyDescent="0.2">
      <c r="A573" s="371" t="str">
        <f t="shared" si="17"/>
        <v>Tab5_Cell_F179</v>
      </c>
      <c r="B573" s="374">
        <v>5</v>
      </c>
      <c r="C573" s="374" t="s">
        <v>4994</v>
      </c>
      <c r="D573" s="374" t="s">
        <v>4995</v>
      </c>
      <c r="E573" s="566" t="s">
        <v>4996</v>
      </c>
      <c r="F573" s="566" t="s">
        <v>4997</v>
      </c>
      <c r="G573" s="566" t="s">
        <v>4998</v>
      </c>
      <c r="H573" s="566" t="s">
        <v>4999</v>
      </c>
      <c r="I573" s="566" t="s">
        <v>5000</v>
      </c>
      <c r="J573" s="566" t="s">
        <v>5001</v>
      </c>
      <c r="K573" s="566" t="s">
        <v>5002</v>
      </c>
      <c r="L573" s="566" t="s">
        <v>5003</v>
      </c>
      <c r="M573" s="566" t="s">
        <v>5004</v>
      </c>
      <c r="N573" s="566" t="s">
        <v>5005</v>
      </c>
      <c r="O573" s="566" t="s">
        <v>5006</v>
      </c>
      <c r="P573" s="566" t="s">
        <v>5007</v>
      </c>
      <c r="Q573" s="566" t="s">
        <v>7906</v>
      </c>
      <c r="R573" s="574" t="s">
        <v>10914</v>
      </c>
      <c r="S573" s="566" t="s">
        <v>5008</v>
      </c>
      <c r="T573" s="371" t="str">
        <f t="shared" si="16"/>
        <v>Tab5_Cell_F179</v>
      </c>
    </row>
    <row r="574" spans="1:21" s="371" customFormat="1" ht="409.5" x14ac:dyDescent="0.2">
      <c r="A574" s="371" t="str">
        <f t="shared" si="17"/>
        <v>Tab5_Cell_F180</v>
      </c>
      <c r="B574" s="374">
        <v>5</v>
      </c>
      <c r="C574" s="374" t="s">
        <v>5009</v>
      </c>
      <c r="D574" s="374" t="s">
        <v>5010</v>
      </c>
      <c r="E574" s="570" t="s">
        <v>10826</v>
      </c>
      <c r="F574" s="576" t="s">
        <v>10748</v>
      </c>
      <c r="G574" s="570" t="s">
        <v>10788</v>
      </c>
      <c r="H574" s="562" t="s">
        <v>10295</v>
      </c>
      <c r="I574" s="577" t="s">
        <v>10616</v>
      </c>
      <c r="J574" s="571" t="s">
        <v>10668</v>
      </c>
      <c r="K574" s="572" t="s">
        <v>10873</v>
      </c>
      <c r="L574" s="570" t="s">
        <v>10768</v>
      </c>
      <c r="M574" s="577" t="s">
        <v>10636</v>
      </c>
      <c r="N574" s="570" t="s">
        <v>11096</v>
      </c>
      <c r="O574" s="577" t="s">
        <v>5011</v>
      </c>
      <c r="P574" s="570" t="s">
        <v>11007</v>
      </c>
      <c r="Q574" s="570" t="s">
        <v>10945</v>
      </c>
      <c r="R574" s="574" t="s">
        <v>10915</v>
      </c>
      <c r="S574" s="575" t="s">
        <v>10715</v>
      </c>
      <c r="T574" s="371" t="str">
        <f t="shared" si="16"/>
        <v>Tab5_Cell_F180</v>
      </c>
      <c r="U574" s="463" t="s">
        <v>10526</v>
      </c>
    </row>
    <row r="575" spans="1:21" s="371" customFormat="1" ht="255" x14ac:dyDescent="0.2">
      <c r="A575" s="371" t="str">
        <f t="shared" si="17"/>
        <v>Tab5_Cell_F181</v>
      </c>
      <c r="B575" s="374">
        <v>5</v>
      </c>
      <c r="C575" s="374" t="s">
        <v>5012</v>
      </c>
      <c r="D575" s="374" t="s">
        <v>5013</v>
      </c>
      <c r="E575" s="566" t="s">
        <v>5014</v>
      </c>
      <c r="F575" s="566" t="s">
        <v>5015</v>
      </c>
      <c r="G575" s="566" t="s">
        <v>5016</v>
      </c>
      <c r="H575" s="566" t="s">
        <v>5017</v>
      </c>
      <c r="I575" s="566" t="s">
        <v>5018</v>
      </c>
      <c r="J575" s="566" t="s">
        <v>5019</v>
      </c>
      <c r="K575" s="566" t="s">
        <v>5020</v>
      </c>
      <c r="L575" s="566" t="s">
        <v>5021</v>
      </c>
      <c r="M575" s="566" t="s">
        <v>5022</v>
      </c>
      <c r="N575" s="566" t="s">
        <v>5023</v>
      </c>
      <c r="O575" s="566" t="s">
        <v>5024</v>
      </c>
      <c r="P575" s="566" t="s">
        <v>5025</v>
      </c>
      <c r="Q575" s="566" t="s">
        <v>7907</v>
      </c>
      <c r="R575" s="574" t="s">
        <v>10916</v>
      </c>
      <c r="S575" s="566" t="s">
        <v>5026</v>
      </c>
      <c r="T575" s="371" t="str">
        <f t="shared" si="16"/>
        <v>Tab5_Cell_F181</v>
      </c>
    </row>
    <row r="576" spans="1:21" s="371" customFormat="1" ht="89.25" x14ac:dyDescent="0.2">
      <c r="A576" s="371" t="str">
        <f t="shared" si="17"/>
        <v>Tab5_Cell_F187</v>
      </c>
      <c r="B576" s="374">
        <v>5</v>
      </c>
      <c r="C576" s="374" t="s">
        <v>4510</v>
      </c>
      <c r="D576" s="374" t="s">
        <v>5027</v>
      </c>
      <c r="E576" s="566" t="s">
        <v>5028</v>
      </c>
      <c r="F576" s="566" t="s">
        <v>5029</v>
      </c>
      <c r="G576" s="566" t="s">
        <v>5030</v>
      </c>
      <c r="H576" s="566" t="s">
        <v>5031</v>
      </c>
      <c r="I576" s="566" t="s">
        <v>5032</v>
      </c>
      <c r="J576" s="566" t="s">
        <v>5033</v>
      </c>
      <c r="K576" s="566" t="s">
        <v>5034</v>
      </c>
      <c r="L576" s="566" t="s">
        <v>5035</v>
      </c>
      <c r="M576" s="566" t="s">
        <v>5036</v>
      </c>
      <c r="N576" s="566" t="s">
        <v>5037</v>
      </c>
      <c r="O576" s="566" t="s">
        <v>5038</v>
      </c>
      <c r="P576" s="566" t="s">
        <v>5039</v>
      </c>
      <c r="Q576" s="560" t="s">
        <v>10256</v>
      </c>
      <c r="R576" s="566" t="s">
        <v>10071</v>
      </c>
      <c r="S576" s="566" t="s">
        <v>5040</v>
      </c>
      <c r="T576" s="371" t="str">
        <f t="shared" si="16"/>
        <v>Tab5_Cell_F187</v>
      </c>
    </row>
    <row r="577" spans="1:21" s="371" customFormat="1" ht="408" x14ac:dyDescent="0.2">
      <c r="A577" s="371" t="str">
        <f t="shared" si="17"/>
        <v>Tab5_Cell_F188</v>
      </c>
      <c r="B577" s="374">
        <v>5</v>
      </c>
      <c r="C577" s="374" t="s">
        <v>5041</v>
      </c>
      <c r="D577" s="374" t="s">
        <v>5042</v>
      </c>
      <c r="E577" s="570" t="s">
        <v>10827</v>
      </c>
      <c r="F577" s="576" t="s">
        <v>10749</v>
      </c>
      <c r="G577" s="570" t="s">
        <v>10789</v>
      </c>
      <c r="H577" s="562" t="s">
        <v>10296</v>
      </c>
      <c r="I577" s="577" t="s">
        <v>10617</v>
      </c>
      <c r="J577" s="571" t="s">
        <v>10669</v>
      </c>
      <c r="K577" s="572" t="s">
        <v>10874</v>
      </c>
      <c r="L577" s="570" t="s">
        <v>10769</v>
      </c>
      <c r="M577" s="577" t="s">
        <v>10637</v>
      </c>
      <c r="N577" s="570" t="s">
        <v>11097</v>
      </c>
      <c r="O577" s="577" t="s">
        <v>5043</v>
      </c>
      <c r="P577" s="570" t="s">
        <v>11008</v>
      </c>
      <c r="Q577" s="570" t="s">
        <v>10970</v>
      </c>
      <c r="R577" s="574" t="s">
        <v>10917</v>
      </c>
      <c r="S577" s="575" t="s">
        <v>10716</v>
      </c>
      <c r="T577" s="371" t="str">
        <f t="shared" si="16"/>
        <v>Tab5_Cell_F188</v>
      </c>
      <c r="U577" s="463" t="s">
        <v>10527</v>
      </c>
    </row>
    <row r="578" spans="1:21" s="371" customFormat="1" ht="38.25" x14ac:dyDescent="0.2">
      <c r="A578" s="371" t="str">
        <f t="shared" si="17"/>
        <v>Tab5_Cell_F189</v>
      </c>
      <c r="B578" s="374">
        <v>5</v>
      </c>
      <c r="C578" s="374" t="s">
        <v>5044</v>
      </c>
      <c r="D578" s="374" t="s">
        <v>5045</v>
      </c>
      <c r="E578" s="566" t="s">
        <v>5046</v>
      </c>
      <c r="F578" s="566" t="s">
        <v>5047</v>
      </c>
      <c r="G578" s="566" t="s">
        <v>5048</v>
      </c>
      <c r="H578" s="566" t="s">
        <v>5049</v>
      </c>
      <c r="I578" s="566" t="s">
        <v>5050</v>
      </c>
      <c r="J578" s="566" t="s">
        <v>5051</v>
      </c>
      <c r="K578" s="566" t="s">
        <v>5052</v>
      </c>
      <c r="L578" s="566" t="s">
        <v>5053</v>
      </c>
      <c r="M578" s="566" t="s">
        <v>5054</v>
      </c>
      <c r="N578" s="566" t="s">
        <v>5055</v>
      </c>
      <c r="O578" s="566" t="s">
        <v>5056</v>
      </c>
      <c r="P578" s="566" t="s">
        <v>5057</v>
      </c>
      <c r="Q578" s="566" t="s">
        <v>7908</v>
      </c>
      <c r="R578" s="566" t="s">
        <v>9511</v>
      </c>
      <c r="S578" s="566" t="s">
        <v>5058</v>
      </c>
      <c r="T578" s="371" t="str">
        <f t="shared" si="16"/>
        <v>Tab5_Cell_F189</v>
      </c>
    </row>
    <row r="579" spans="1:21" s="371" customFormat="1" x14ac:dyDescent="0.2">
      <c r="A579" s="371" t="str">
        <f t="shared" si="17"/>
        <v>Tab5_Cell_F190</v>
      </c>
      <c r="B579" s="374">
        <v>5</v>
      </c>
      <c r="C579" s="374" t="s">
        <v>5059</v>
      </c>
      <c r="D579" s="374" t="s">
        <v>5060</v>
      </c>
      <c r="E579" s="566" t="s">
        <v>4663</v>
      </c>
      <c r="F579" s="566" t="s">
        <v>4664</v>
      </c>
      <c r="G579" s="566" t="s">
        <v>4665</v>
      </c>
      <c r="H579" s="566" t="s">
        <v>4666</v>
      </c>
      <c r="I579" s="566" t="s">
        <v>4667</v>
      </c>
      <c r="J579" s="566" t="s">
        <v>4668</v>
      </c>
      <c r="K579" s="566" t="s">
        <v>4669</v>
      </c>
      <c r="L579" s="566" t="s">
        <v>5061</v>
      </c>
      <c r="M579" s="566" t="s">
        <v>4671</v>
      </c>
      <c r="N579" s="566" t="s">
        <v>4672</v>
      </c>
      <c r="O579" s="566" t="s">
        <v>4673</v>
      </c>
      <c r="P579" s="566" t="s">
        <v>4674</v>
      </c>
      <c r="Q579" s="566" t="s">
        <v>7889</v>
      </c>
      <c r="R579" s="566" t="s">
        <v>9499</v>
      </c>
      <c r="S579" s="566" t="s">
        <v>4675</v>
      </c>
      <c r="T579" s="371" t="str">
        <f t="shared" si="16"/>
        <v>Tab5_Cell_F190</v>
      </c>
    </row>
    <row r="580" spans="1:21" s="371" customFormat="1" ht="38.25" x14ac:dyDescent="0.2">
      <c r="A580" s="371" t="str">
        <f t="shared" si="17"/>
        <v>Tab5_Cell_F191</v>
      </c>
      <c r="B580" s="374">
        <v>5</v>
      </c>
      <c r="C580" s="374" t="s">
        <v>5062</v>
      </c>
      <c r="D580" s="374" t="s">
        <v>5063</v>
      </c>
      <c r="E580" s="566" t="s">
        <v>5064</v>
      </c>
      <c r="F580" s="566" t="s">
        <v>5065</v>
      </c>
      <c r="G580" s="566" t="s">
        <v>5066</v>
      </c>
      <c r="H580" s="566" t="s">
        <v>5067</v>
      </c>
      <c r="I580" s="566" t="s">
        <v>5068</v>
      </c>
      <c r="J580" s="566" t="s">
        <v>5069</v>
      </c>
      <c r="K580" s="566" t="s">
        <v>5070</v>
      </c>
      <c r="L580" s="566" t="s">
        <v>5071</v>
      </c>
      <c r="M580" s="566" t="s">
        <v>5072</v>
      </c>
      <c r="N580" s="566" t="s">
        <v>5073</v>
      </c>
      <c r="O580" s="566" t="s">
        <v>5074</v>
      </c>
      <c r="P580" s="566" t="s">
        <v>5075</v>
      </c>
      <c r="Q580" s="566" t="s">
        <v>7909</v>
      </c>
      <c r="R580" s="566" t="s">
        <v>9512</v>
      </c>
      <c r="S580" s="566" t="s">
        <v>5076</v>
      </c>
      <c r="T580" s="371" t="str">
        <f t="shared" si="16"/>
        <v>Tab5_Cell_F191</v>
      </c>
    </row>
    <row r="581" spans="1:21" s="371" customFormat="1" ht="51" x14ac:dyDescent="0.2">
      <c r="A581" s="371" t="str">
        <f t="shared" si="17"/>
        <v>Tab5_Cell_F192</v>
      </c>
      <c r="B581" s="374">
        <v>5</v>
      </c>
      <c r="C581" s="374" t="s">
        <v>5077</v>
      </c>
      <c r="D581" s="374" t="s">
        <v>5078</v>
      </c>
      <c r="E581" s="566" t="s">
        <v>5079</v>
      </c>
      <c r="F581" s="566" t="s">
        <v>5080</v>
      </c>
      <c r="G581" s="566" t="s">
        <v>5081</v>
      </c>
      <c r="H581" s="566" t="s">
        <v>5082</v>
      </c>
      <c r="I581" s="566" t="s">
        <v>5083</v>
      </c>
      <c r="J581" s="566" t="s">
        <v>5084</v>
      </c>
      <c r="K581" s="566" t="s">
        <v>5085</v>
      </c>
      <c r="L581" s="566" t="s">
        <v>5086</v>
      </c>
      <c r="M581" s="566" t="s">
        <v>5087</v>
      </c>
      <c r="N581" s="566" t="s">
        <v>5088</v>
      </c>
      <c r="O581" s="566" t="s">
        <v>5089</v>
      </c>
      <c r="P581" s="566" t="s">
        <v>5090</v>
      </c>
      <c r="Q581" s="566" t="s">
        <v>7910</v>
      </c>
      <c r="R581" s="566" t="s">
        <v>10072</v>
      </c>
      <c r="S581" s="566" t="s">
        <v>5091</v>
      </c>
      <c r="T581" s="371" t="str">
        <f t="shared" si="16"/>
        <v>Tab5_Cell_F192</v>
      </c>
    </row>
    <row r="582" spans="1:21" s="371" customFormat="1" x14ac:dyDescent="0.2">
      <c r="A582" s="371" t="str">
        <f t="shared" si="17"/>
        <v>Tab5_Cell_F193</v>
      </c>
      <c r="B582" s="374">
        <v>5</v>
      </c>
      <c r="C582" s="374" t="s">
        <v>5092</v>
      </c>
      <c r="D582" s="374" t="s">
        <v>5093</v>
      </c>
      <c r="E582" s="566" t="s">
        <v>2177</v>
      </c>
      <c r="F582" s="566" t="s">
        <v>4589</v>
      </c>
      <c r="G582" s="566" t="s">
        <v>2179</v>
      </c>
      <c r="H582" s="566" t="s">
        <v>2180</v>
      </c>
      <c r="I582" s="566" t="s">
        <v>4708</v>
      </c>
      <c r="J582" s="566" t="s">
        <v>4709</v>
      </c>
      <c r="K582" s="566" t="s">
        <v>4710</v>
      </c>
      <c r="L582" s="566" t="s">
        <v>4594</v>
      </c>
      <c r="M582" s="566" t="s">
        <v>2185</v>
      </c>
      <c r="N582" s="566" t="s">
        <v>4596</v>
      </c>
      <c r="O582" s="566" t="s">
        <v>4711</v>
      </c>
      <c r="P582" s="566" t="s">
        <v>2188</v>
      </c>
      <c r="Q582" s="566" t="s">
        <v>7748</v>
      </c>
      <c r="R582" s="566" t="s">
        <v>9943</v>
      </c>
      <c r="S582" s="566" t="s">
        <v>4712</v>
      </c>
      <c r="T582" s="371" t="str">
        <f t="shared" si="16"/>
        <v>Tab5_Cell_F193</v>
      </c>
    </row>
    <row r="583" spans="1:21" s="371" customFormat="1" x14ac:dyDescent="0.2">
      <c r="A583" s="371" t="str">
        <f t="shared" si="17"/>
        <v>Tab5_Cell_F194</v>
      </c>
      <c r="B583" s="374">
        <v>5</v>
      </c>
      <c r="C583" s="374" t="s">
        <v>5094</v>
      </c>
      <c r="D583" s="374" t="s">
        <v>5095</v>
      </c>
      <c r="E583" s="566" t="s">
        <v>4715</v>
      </c>
      <c r="F583" s="566" t="s">
        <v>4716</v>
      </c>
      <c r="G583" s="566" t="s">
        <v>4717</v>
      </c>
      <c r="H583" s="566" t="s">
        <v>4718</v>
      </c>
      <c r="I583" s="566" t="s">
        <v>4719</v>
      </c>
      <c r="J583" s="566" t="s">
        <v>4720</v>
      </c>
      <c r="K583" s="566" t="s">
        <v>4721</v>
      </c>
      <c r="L583" s="566" t="s">
        <v>4722</v>
      </c>
      <c r="M583" s="566" t="s">
        <v>4723</v>
      </c>
      <c r="N583" s="566" t="s">
        <v>4724</v>
      </c>
      <c r="O583" s="566" t="s">
        <v>4725</v>
      </c>
      <c r="P583" s="566" t="s">
        <v>4726</v>
      </c>
      <c r="Q583" s="566" t="s">
        <v>7892</v>
      </c>
      <c r="R583" s="566" t="s">
        <v>9500</v>
      </c>
      <c r="S583" s="566" t="s">
        <v>4727</v>
      </c>
      <c r="T583" s="371" t="str">
        <f t="shared" si="16"/>
        <v>Tab5_Cell_F194</v>
      </c>
    </row>
    <row r="584" spans="1:21" s="371" customFormat="1" ht="38.25" x14ac:dyDescent="0.2">
      <c r="A584" s="371" t="str">
        <f t="shared" si="17"/>
        <v>Tab5_Cell_F195</v>
      </c>
      <c r="B584" s="374">
        <v>5</v>
      </c>
      <c r="C584" s="374" t="s">
        <v>5096</v>
      </c>
      <c r="D584" s="374" t="s">
        <v>5097</v>
      </c>
      <c r="E584" s="566" t="s">
        <v>5098</v>
      </c>
      <c r="F584" s="566" t="s">
        <v>5099</v>
      </c>
      <c r="G584" s="566" t="s">
        <v>5100</v>
      </c>
      <c r="H584" s="566" t="s">
        <v>5101</v>
      </c>
      <c r="I584" s="566" t="s">
        <v>5102</v>
      </c>
      <c r="J584" s="566" t="s">
        <v>5103</v>
      </c>
      <c r="K584" s="566" t="s">
        <v>5104</v>
      </c>
      <c r="L584" s="566" t="s">
        <v>5105</v>
      </c>
      <c r="M584" s="566" t="s">
        <v>5106</v>
      </c>
      <c r="N584" s="566" t="s">
        <v>5107</v>
      </c>
      <c r="O584" s="566" t="s">
        <v>5108</v>
      </c>
      <c r="P584" s="566" t="s">
        <v>5109</v>
      </c>
      <c r="Q584" s="566" t="s">
        <v>7911</v>
      </c>
      <c r="R584" s="566" t="s">
        <v>9513</v>
      </c>
      <c r="S584" s="566" t="s">
        <v>5110</v>
      </c>
      <c r="T584" s="371" t="str">
        <f t="shared" si="16"/>
        <v>Tab5_Cell_F195</v>
      </c>
    </row>
    <row r="585" spans="1:21" s="371" customFormat="1" ht="127.5" x14ac:dyDescent="0.2">
      <c r="A585" s="371" t="str">
        <f t="shared" si="17"/>
        <v>Tab5_Cell_F196</v>
      </c>
      <c r="B585" s="374">
        <v>5</v>
      </c>
      <c r="C585" s="374" t="s">
        <v>5111</v>
      </c>
      <c r="D585" s="374" t="s">
        <v>5112</v>
      </c>
      <c r="E585" s="566" t="s">
        <v>5113</v>
      </c>
      <c r="F585" s="566" t="s">
        <v>5114</v>
      </c>
      <c r="G585" s="566" t="s">
        <v>5115</v>
      </c>
      <c r="H585" s="566" t="s">
        <v>5116</v>
      </c>
      <c r="I585" s="566" t="s">
        <v>5117</v>
      </c>
      <c r="J585" s="566" t="s">
        <v>5118</v>
      </c>
      <c r="K585" s="566" t="s">
        <v>5119</v>
      </c>
      <c r="L585" s="566" t="s">
        <v>5120</v>
      </c>
      <c r="M585" s="566" t="s">
        <v>5121</v>
      </c>
      <c r="N585" s="566" t="s">
        <v>5122</v>
      </c>
      <c r="O585" s="566" t="s">
        <v>5123</v>
      </c>
      <c r="P585" s="566" t="s">
        <v>5124</v>
      </c>
      <c r="Q585" s="566" t="s">
        <v>7912</v>
      </c>
      <c r="R585" s="566" t="s">
        <v>10073</v>
      </c>
      <c r="S585" s="566" t="s">
        <v>5125</v>
      </c>
      <c r="T585" s="371" t="str">
        <f t="shared" si="16"/>
        <v>Tab5_Cell_F196</v>
      </c>
    </row>
    <row r="586" spans="1:21" s="371" customFormat="1" ht="409.5" x14ac:dyDescent="0.2">
      <c r="A586" s="371" t="str">
        <f t="shared" si="17"/>
        <v>Tab5_Cell_F197</v>
      </c>
      <c r="B586" s="374">
        <v>5</v>
      </c>
      <c r="C586" s="374" t="s">
        <v>5126</v>
      </c>
      <c r="D586" s="374" t="s">
        <v>5127</v>
      </c>
      <c r="E586" s="570" t="s">
        <v>10828</v>
      </c>
      <c r="F586" s="576" t="s">
        <v>10750</v>
      </c>
      <c r="G586" s="570" t="s">
        <v>10790</v>
      </c>
      <c r="H586" s="562" t="s">
        <v>10297</v>
      </c>
      <c r="I586" s="577" t="s">
        <v>10618</v>
      </c>
      <c r="J586" s="571" t="s">
        <v>10670</v>
      </c>
      <c r="K586" s="572" t="s">
        <v>10875</v>
      </c>
      <c r="L586" s="570" t="s">
        <v>10770</v>
      </c>
      <c r="M586" s="577" t="s">
        <v>10638</v>
      </c>
      <c r="N586" s="570" t="s">
        <v>11098</v>
      </c>
      <c r="O586" s="577" t="s">
        <v>5128</v>
      </c>
      <c r="P586" s="570" t="s">
        <v>11009</v>
      </c>
      <c r="Q586" s="570" t="s">
        <v>10946</v>
      </c>
      <c r="R586" s="574" t="s">
        <v>10918</v>
      </c>
      <c r="S586" s="575" t="s">
        <v>10717</v>
      </c>
      <c r="T586" s="371" t="str">
        <f t="shared" si="16"/>
        <v>Tab5_Cell_F197</v>
      </c>
      <c r="U586" s="463" t="s">
        <v>10538</v>
      </c>
    </row>
    <row r="587" spans="1:21" s="371" customFormat="1" ht="191.25" x14ac:dyDescent="0.2">
      <c r="A587" s="371" t="str">
        <f t="shared" si="17"/>
        <v>Tab5_Cell_F198</v>
      </c>
      <c r="B587" s="374">
        <v>5</v>
      </c>
      <c r="C587" s="374" t="s">
        <v>5129</v>
      </c>
      <c r="D587" s="374" t="s">
        <v>5130</v>
      </c>
      <c r="E587" s="566" t="s">
        <v>5131</v>
      </c>
      <c r="F587" s="566" t="s">
        <v>5132</v>
      </c>
      <c r="G587" s="566" t="s">
        <v>5133</v>
      </c>
      <c r="H587" s="566" t="s">
        <v>5134</v>
      </c>
      <c r="I587" s="566" t="s">
        <v>5135</v>
      </c>
      <c r="J587" s="566" t="s">
        <v>5136</v>
      </c>
      <c r="K587" s="566" t="s">
        <v>5137</v>
      </c>
      <c r="L587" s="566" t="s">
        <v>5138</v>
      </c>
      <c r="M587" s="566" t="s">
        <v>5139</v>
      </c>
      <c r="N587" s="566" t="s">
        <v>5140</v>
      </c>
      <c r="O587" s="566" t="s">
        <v>7295</v>
      </c>
      <c r="P587" s="566" t="s">
        <v>5141</v>
      </c>
      <c r="Q587" s="566" t="s">
        <v>7913</v>
      </c>
      <c r="R587" s="574" t="s">
        <v>10919</v>
      </c>
      <c r="S587" s="566" t="s">
        <v>5142</v>
      </c>
      <c r="T587" s="371" t="str">
        <f t="shared" si="16"/>
        <v>Tab5_Cell_F198</v>
      </c>
    </row>
    <row r="588" spans="1:21" s="371" customFormat="1" ht="409.5" x14ac:dyDescent="0.2">
      <c r="A588" s="371" t="str">
        <f t="shared" si="17"/>
        <v>Tab5_Cell_F204</v>
      </c>
      <c r="B588" s="374">
        <v>5</v>
      </c>
      <c r="C588" s="374" t="s">
        <v>5143</v>
      </c>
      <c r="D588" s="374" t="s">
        <v>5144</v>
      </c>
      <c r="E588" s="570" t="s">
        <v>10829</v>
      </c>
      <c r="F588" s="562" t="s">
        <v>10316</v>
      </c>
      <c r="G588" s="562" t="s">
        <v>10337</v>
      </c>
      <c r="H588" s="562" t="s">
        <v>10273</v>
      </c>
      <c r="I588" s="562" t="s">
        <v>10358</v>
      </c>
      <c r="J588" s="571" t="s">
        <v>10671</v>
      </c>
      <c r="K588" s="572" t="s">
        <v>10876</v>
      </c>
      <c r="L588" s="562" t="s">
        <v>10379</v>
      </c>
      <c r="M588" s="562" t="s">
        <v>10400</v>
      </c>
      <c r="N588" s="578" t="s">
        <v>10421</v>
      </c>
      <c r="O588" s="562" t="s">
        <v>10443</v>
      </c>
      <c r="P588" s="562" t="s">
        <v>10464</v>
      </c>
      <c r="Q588" s="570" t="s">
        <v>10971</v>
      </c>
      <c r="R588" s="562" t="s">
        <v>10487</v>
      </c>
      <c r="S588" s="575" t="s">
        <v>10718</v>
      </c>
      <c r="T588" s="371" t="str">
        <f t="shared" si="16"/>
        <v>Tab5_Cell_F204</v>
      </c>
      <c r="U588" s="463" t="s">
        <v>10537</v>
      </c>
    </row>
    <row r="589" spans="1:21" s="371" customFormat="1" ht="409.5" x14ac:dyDescent="0.2">
      <c r="A589" s="371" t="str">
        <f t="shared" si="17"/>
        <v>Tab5_Cell_F205</v>
      </c>
      <c r="B589" s="374">
        <v>5</v>
      </c>
      <c r="C589" s="374" t="s">
        <v>5145</v>
      </c>
      <c r="D589" s="374" t="s">
        <v>5146</v>
      </c>
      <c r="E589" s="570" t="s">
        <v>10830</v>
      </c>
      <c r="F589" s="562" t="s">
        <v>10317</v>
      </c>
      <c r="G589" s="562" t="s">
        <v>10338</v>
      </c>
      <c r="H589" s="562" t="s">
        <v>10272</v>
      </c>
      <c r="I589" s="562" t="s">
        <v>10359</v>
      </c>
      <c r="J589" s="571" t="s">
        <v>10672</v>
      </c>
      <c r="K589" s="572" t="s">
        <v>10877</v>
      </c>
      <c r="L589" s="562" t="s">
        <v>10380</v>
      </c>
      <c r="M589" s="562" t="s">
        <v>10401</v>
      </c>
      <c r="N589" s="578" t="s">
        <v>10422</v>
      </c>
      <c r="O589" s="562" t="s">
        <v>10444</v>
      </c>
      <c r="P589" s="562" t="s">
        <v>10465</v>
      </c>
      <c r="Q589" s="570" t="s">
        <v>10972</v>
      </c>
      <c r="R589" s="562" t="s">
        <v>10488</v>
      </c>
      <c r="S589" s="575" t="s">
        <v>10719</v>
      </c>
      <c r="T589" s="371" t="str">
        <f t="shared" si="16"/>
        <v>Tab5_Cell_F205</v>
      </c>
      <c r="U589" s="463" t="s">
        <v>10536</v>
      </c>
    </row>
    <row r="590" spans="1:21" s="371" customFormat="1" ht="409.5" x14ac:dyDescent="0.2">
      <c r="A590" s="371" t="str">
        <f t="shared" si="17"/>
        <v>Tab5_Cell_F219</v>
      </c>
      <c r="B590" s="374">
        <v>5</v>
      </c>
      <c r="C590" s="374" t="s">
        <v>5147</v>
      </c>
      <c r="D590" s="374" t="s">
        <v>5148</v>
      </c>
      <c r="E590" s="570" t="s">
        <v>10831</v>
      </c>
      <c r="F590" s="562" t="s">
        <v>10318</v>
      </c>
      <c r="G590" s="562" t="s">
        <v>10339</v>
      </c>
      <c r="H590" s="562" t="s">
        <v>10298</v>
      </c>
      <c r="I590" s="562" t="s">
        <v>10360</v>
      </c>
      <c r="J590" s="571" t="s">
        <v>10673</v>
      </c>
      <c r="K590" s="572" t="s">
        <v>10878</v>
      </c>
      <c r="L590" s="562" t="s">
        <v>10381</v>
      </c>
      <c r="M590" s="562" t="s">
        <v>10402</v>
      </c>
      <c r="N590" s="578" t="s">
        <v>10423</v>
      </c>
      <c r="O590" s="562" t="s">
        <v>10445</v>
      </c>
      <c r="P590" s="562" t="s">
        <v>10466</v>
      </c>
      <c r="Q590" s="570" t="s">
        <v>10973</v>
      </c>
      <c r="R590" s="562" t="s">
        <v>10489</v>
      </c>
      <c r="S590" s="575" t="s">
        <v>10720</v>
      </c>
      <c r="T590" s="371" t="str">
        <f t="shared" si="16"/>
        <v>Tab5_Cell_F219</v>
      </c>
      <c r="U590" s="463" t="s">
        <v>10535</v>
      </c>
    </row>
    <row r="591" spans="1:21" s="371" customFormat="1" ht="409.5" x14ac:dyDescent="0.2">
      <c r="A591" s="371" t="str">
        <f t="shared" si="17"/>
        <v>Tab5_Cell_F220</v>
      </c>
      <c r="B591" s="374">
        <v>5</v>
      </c>
      <c r="C591" s="374" t="s">
        <v>5149</v>
      </c>
      <c r="D591" s="374" t="s">
        <v>5150</v>
      </c>
      <c r="E591" s="570" t="s">
        <v>10832</v>
      </c>
      <c r="F591" s="562" t="s">
        <v>10319</v>
      </c>
      <c r="G591" s="562" t="s">
        <v>10340</v>
      </c>
      <c r="H591" s="562" t="s">
        <v>10299</v>
      </c>
      <c r="I591" s="562" t="s">
        <v>10361</v>
      </c>
      <c r="J591" s="571" t="s">
        <v>10674</v>
      </c>
      <c r="K591" s="572" t="s">
        <v>10879</v>
      </c>
      <c r="L591" s="562" t="s">
        <v>10382</v>
      </c>
      <c r="M591" s="562" t="s">
        <v>10403</v>
      </c>
      <c r="N591" s="578" t="s">
        <v>10424</v>
      </c>
      <c r="O591" s="562" t="s">
        <v>10446</v>
      </c>
      <c r="P591" s="562" t="s">
        <v>10467</v>
      </c>
      <c r="Q591" s="570" t="s">
        <v>10974</v>
      </c>
      <c r="R591" s="562" t="s">
        <v>10490</v>
      </c>
      <c r="S591" s="575" t="s">
        <v>10721</v>
      </c>
      <c r="T591" s="371" t="str">
        <f t="shared" si="16"/>
        <v>Tab5_Cell_F220</v>
      </c>
      <c r="U591" s="463" t="s">
        <v>10534</v>
      </c>
    </row>
    <row r="592" spans="1:21" s="371" customFormat="1" ht="127.5" x14ac:dyDescent="0.2">
      <c r="A592" s="371" t="str">
        <f t="shared" si="17"/>
        <v>Tab5_Cell_F221</v>
      </c>
      <c r="B592" s="374">
        <v>5</v>
      </c>
      <c r="C592" s="374" t="s">
        <v>5152</v>
      </c>
      <c r="D592" s="374" t="s">
        <v>5153</v>
      </c>
      <c r="E592" s="566" t="s">
        <v>5154</v>
      </c>
      <c r="F592" s="566" t="s">
        <v>5155</v>
      </c>
      <c r="G592" s="566" t="s">
        <v>5156</v>
      </c>
      <c r="H592" s="566" t="s">
        <v>5157</v>
      </c>
      <c r="I592" s="566" t="s">
        <v>5158</v>
      </c>
      <c r="J592" s="566" t="s">
        <v>5159</v>
      </c>
      <c r="K592" s="566" t="s">
        <v>5160</v>
      </c>
      <c r="L592" s="566" t="s">
        <v>5161</v>
      </c>
      <c r="M592" s="566" t="s">
        <v>5162</v>
      </c>
      <c r="N592" s="566" t="s">
        <v>5163</v>
      </c>
      <c r="O592" s="566" t="s">
        <v>5151</v>
      </c>
      <c r="P592" s="566" t="s">
        <v>5165</v>
      </c>
      <c r="Q592" s="566" t="s">
        <v>7914</v>
      </c>
      <c r="R592" s="574" t="s">
        <v>10920</v>
      </c>
      <c r="S592" s="566" t="s">
        <v>5166</v>
      </c>
      <c r="T592" s="371" t="str">
        <f t="shared" si="16"/>
        <v>Tab5_Cell_F221</v>
      </c>
    </row>
    <row r="593" spans="1:21" s="371" customFormat="1" ht="127.5" x14ac:dyDescent="0.2">
      <c r="A593" s="371" t="str">
        <f t="shared" si="17"/>
        <v>Tab5_Cell_F222</v>
      </c>
      <c r="B593" s="374">
        <v>5</v>
      </c>
      <c r="C593" s="374" t="s">
        <v>5167</v>
      </c>
      <c r="D593" s="374" t="s">
        <v>5168</v>
      </c>
      <c r="E593" s="566" t="s">
        <v>5169</v>
      </c>
      <c r="F593" s="566" t="s">
        <v>5170</v>
      </c>
      <c r="G593" s="566" t="s">
        <v>5171</v>
      </c>
      <c r="H593" s="566" t="s">
        <v>5172</v>
      </c>
      <c r="I593" s="566" t="s">
        <v>6678</v>
      </c>
      <c r="J593" s="566" t="s">
        <v>5173</v>
      </c>
      <c r="K593" s="566" t="s">
        <v>5174</v>
      </c>
      <c r="L593" s="566" t="s">
        <v>5175</v>
      </c>
      <c r="M593" s="566" t="s">
        <v>6679</v>
      </c>
      <c r="N593" s="566" t="s">
        <v>5176</v>
      </c>
      <c r="O593" s="566" t="s">
        <v>5164</v>
      </c>
      <c r="P593" s="566" t="s">
        <v>7464</v>
      </c>
      <c r="Q593" s="566" t="s">
        <v>7915</v>
      </c>
      <c r="R593" s="574" t="s">
        <v>10921</v>
      </c>
      <c r="S593" s="566" t="s">
        <v>6680</v>
      </c>
      <c r="T593" s="371" t="str">
        <f t="shared" si="16"/>
        <v>Tab5_Cell_F222</v>
      </c>
    </row>
    <row r="594" spans="1:21" s="371" customFormat="1" ht="178.5" x14ac:dyDescent="0.2">
      <c r="A594" s="371" t="str">
        <f t="shared" si="17"/>
        <v>Tab5_Cell_F223</v>
      </c>
      <c r="B594" s="374">
        <v>5</v>
      </c>
      <c r="C594" s="374" t="s">
        <v>5178</v>
      </c>
      <c r="D594" s="374" t="s">
        <v>5179</v>
      </c>
      <c r="E594" s="566" t="s">
        <v>9328</v>
      </c>
      <c r="F594" s="566" t="s">
        <v>9329</v>
      </c>
      <c r="G594" s="566" t="s">
        <v>9330</v>
      </c>
      <c r="H594" s="566" t="s">
        <v>9331</v>
      </c>
      <c r="I594" s="566" t="s">
        <v>9332</v>
      </c>
      <c r="J594" s="566" t="s">
        <v>9333</v>
      </c>
      <c r="K594" s="566" t="s">
        <v>9334</v>
      </c>
      <c r="L594" s="566" t="s">
        <v>9335</v>
      </c>
      <c r="M594" s="566" t="s">
        <v>9336</v>
      </c>
      <c r="N594" s="566" t="s">
        <v>9337</v>
      </c>
      <c r="O594" s="566" t="s">
        <v>5177</v>
      </c>
      <c r="P594" s="566" t="s">
        <v>9338</v>
      </c>
      <c r="Q594" s="566" t="s">
        <v>9339</v>
      </c>
      <c r="R594" s="566" t="s">
        <v>10074</v>
      </c>
      <c r="S594" s="566" t="s">
        <v>9340</v>
      </c>
      <c r="T594" s="371" t="str">
        <f t="shared" ref="T594:T654" si="18">A594</f>
        <v>Tab5_Cell_F223</v>
      </c>
    </row>
    <row r="595" spans="1:21" s="371" customFormat="1" ht="25.5" x14ac:dyDescent="0.2">
      <c r="A595" s="371" t="str">
        <f t="shared" si="17"/>
        <v>Tab5_Cell_F224</v>
      </c>
      <c r="B595" s="374">
        <v>5</v>
      </c>
      <c r="C595" s="374" t="s">
        <v>5181</v>
      </c>
      <c r="D595" s="374" t="s">
        <v>5182</v>
      </c>
      <c r="E595" s="566" t="s">
        <v>5183</v>
      </c>
      <c r="F595" s="566" t="s">
        <v>5184</v>
      </c>
      <c r="G595" s="566" t="s">
        <v>5185</v>
      </c>
      <c r="H595" s="566" t="s">
        <v>5186</v>
      </c>
      <c r="I595" s="566" t="s">
        <v>5187</v>
      </c>
      <c r="J595" s="566" t="s">
        <v>5188</v>
      </c>
      <c r="K595" s="566" t="s">
        <v>5189</v>
      </c>
      <c r="L595" s="566" t="s">
        <v>5190</v>
      </c>
      <c r="M595" s="566" t="s">
        <v>5191</v>
      </c>
      <c r="N595" s="566" t="s">
        <v>5192</v>
      </c>
      <c r="O595" s="566" t="s">
        <v>5180</v>
      </c>
      <c r="P595" s="566" t="s">
        <v>5193</v>
      </c>
      <c r="Q595" s="566" t="s">
        <v>7916</v>
      </c>
      <c r="R595" s="566" t="s">
        <v>9514</v>
      </c>
      <c r="S595" s="566" t="s">
        <v>5194</v>
      </c>
      <c r="T595" s="371" t="str">
        <f t="shared" si="18"/>
        <v>Tab5_Cell_F224</v>
      </c>
    </row>
    <row r="596" spans="1:21" s="371" customFormat="1" ht="409.5" x14ac:dyDescent="0.2">
      <c r="A596" s="371" t="str">
        <f t="shared" si="17"/>
        <v>Tab5_Cell_F225</v>
      </c>
      <c r="B596" s="374">
        <v>5</v>
      </c>
      <c r="C596" s="374" t="s">
        <v>5195</v>
      </c>
      <c r="D596" s="374" t="s">
        <v>5196</v>
      </c>
      <c r="E596" s="570" t="s">
        <v>10833</v>
      </c>
      <c r="F596" s="562" t="s">
        <v>10320</v>
      </c>
      <c r="G596" s="562" t="s">
        <v>10341</v>
      </c>
      <c r="H596" s="562" t="s">
        <v>10300</v>
      </c>
      <c r="I596" s="562" t="s">
        <v>10362</v>
      </c>
      <c r="J596" s="571" t="s">
        <v>10675</v>
      </c>
      <c r="K596" s="572" t="s">
        <v>10880</v>
      </c>
      <c r="L596" s="562" t="s">
        <v>10383</v>
      </c>
      <c r="M596" s="562" t="s">
        <v>10404</v>
      </c>
      <c r="N596" s="578" t="s">
        <v>10425</v>
      </c>
      <c r="O596" s="562" t="s">
        <v>10447</v>
      </c>
      <c r="P596" s="562" t="s">
        <v>10468</v>
      </c>
      <c r="Q596" s="570" t="s">
        <v>10975</v>
      </c>
      <c r="R596" s="562" t="s">
        <v>10491</v>
      </c>
      <c r="S596" s="575" t="s">
        <v>10722</v>
      </c>
      <c r="T596" s="371" t="str">
        <f t="shared" si="18"/>
        <v>Tab5_Cell_F225</v>
      </c>
      <c r="U596" s="463" t="s">
        <v>10533</v>
      </c>
    </row>
    <row r="597" spans="1:21" s="371" customFormat="1" ht="102" x14ac:dyDescent="0.2">
      <c r="A597" s="371" t="str">
        <f t="shared" si="17"/>
        <v>Tab5_Cell_F226</v>
      </c>
      <c r="B597" s="374">
        <v>5</v>
      </c>
      <c r="C597" s="374" t="s">
        <v>5197</v>
      </c>
      <c r="D597" s="374" t="s">
        <v>5198</v>
      </c>
      <c r="E597" s="570" t="s">
        <v>10834</v>
      </c>
      <c r="F597" s="562" t="s">
        <v>10321</v>
      </c>
      <c r="G597" s="562" t="s">
        <v>10342</v>
      </c>
      <c r="H597" s="562" t="s">
        <v>10301</v>
      </c>
      <c r="I597" s="562" t="s">
        <v>10363</v>
      </c>
      <c r="J597" s="571" t="s">
        <v>10676</v>
      </c>
      <c r="K597" s="572" t="s">
        <v>10881</v>
      </c>
      <c r="L597" s="562" t="s">
        <v>10384</v>
      </c>
      <c r="M597" s="562" t="s">
        <v>10405</v>
      </c>
      <c r="N597" s="578" t="s">
        <v>10426</v>
      </c>
      <c r="O597" s="562" t="s">
        <v>10448</v>
      </c>
      <c r="P597" s="562" t="s">
        <v>10469</v>
      </c>
      <c r="Q597" s="570" t="s">
        <v>10976</v>
      </c>
      <c r="R597" s="562" t="s">
        <v>10492</v>
      </c>
      <c r="S597" s="575" t="s">
        <v>10723</v>
      </c>
      <c r="T597" s="371" t="str">
        <f t="shared" si="18"/>
        <v>Tab5_Cell_F226</v>
      </c>
      <c r="U597" s="463" t="s">
        <v>10532</v>
      </c>
    </row>
    <row r="598" spans="1:21" s="371" customFormat="1" x14ac:dyDescent="0.2">
      <c r="A598" s="371" t="str">
        <f t="shared" si="17"/>
        <v>Tab5_Cell_F227</v>
      </c>
      <c r="B598" s="374">
        <v>5</v>
      </c>
      <c r="C598" s="374" t="s">
        <v>5201</v>
      </c>
      <c r="D598" s="374" t="s">
        <v>5202</v>
      </c>
      <c r="E598" s="566" t="s">
        <v>5203</v>
      </c>
      <c r="F598" s="566" t="s">
        <v>5204</v>
      </c>
      <c r="G598" s="566" t="s">
        <v>5205</v>
      </c>
      <c r="H598" s="566" t="s">
        <v>5206</v>
      </c>
      <c r="I598" s="566" t="s">
        <v>5207</v>
      </c>
      <c r="J598" s="566" t="s">
        <v>5208</v>
      </c>
      <c r="K598" s="566" t="s">
        <v>5209</v>
      </c>
      <c r="L598" s="566" t="s">
        <v>5210</v>
      </c>
      <c r="M598" s="566" t="s">
        <v>5211</v>
      </c>
      <c r="N598" s="566" t="s">
        <v>5212</v>
      </c>
      <c r="O598" s="566" t="s">
        <v>5200</v>
      </c>
      <c r="P598" s="566" t="s">
        <v>5214</v>
      </c>
      <c r="Q598" s="566" t="s">
        <v>7917</v>
      </c>
      <c r="R598" s="566" t="s">
        <v>9515</v>
      </c>
      <c r="S598" s="566" t="s">
        <v>5215</v>
      </c>
      <c r="T598" s="371" t="str">
        <f t="shared" si="18"/>
        <v>Tab5_Cell_F227</v>
      </c>
    </row>
    <row r="599" spans="1:21" s="371" customFormat="1" x14ac:dyDescent="0.2">
      <c r="A599" s="371" t="str">
        <f t="shared" si="17"/>
        <v>Tab5_Cell_F228</v>
      </c>
      <c r="B599" s="374">
        <v>5</v>
      </c>
      <c r="C599" s="374" t="s">
        <v>5216</v>
      </c>
      <c r="D599" s="374" t="s">
        <v>5217</v>
      </c>
      <c r="E599" s="566" t="s">
        <v>5218</v>
      </c>
      <c r="F599" s="566" t="s">
        <v>5219</v>
      </c>
      <c r="G599" s="566" t="s">
        <v>5220</v>
      </c>
      <c r="H599" s="566" t="s">
        <v>5221</v>
      </c>
      <c r="I599" s="566" t="s">
        <v>5222</v>
      </c>
      <c r="J599" s="566" t="s">
        <v>5223</v>
      </c>
      <c r="K599" s="566" t="s">
        <v>5224</v>
      </c>
      <c r="L599" s="566" t="s">
        <v>5225</v>
      </c>
      <c r="M599" s="566" t="s">
        <v>5226</v>
      </c>
      <c r="N599" s="566" t="s">
        <v>5227</v>
      </c>
      <c r="O599" s="566" t="s">
        <v>5213</v>
      </c>
      <c r="P599" s="566" t="s">
        <v>5229</v>
      </c>
      <c r="Q599" s="566" t="s">
        <v>7918</v>
      </c>
      <c r="R599" s="566" t="s">
        <v>9516</v>
      </c>
      <c r="S599" s="566" t="s">
        <v>5230</v>
      </c>
      <c r="T599" s="371" t="str">
        <f t="shared" si="18"/>
        <v>Tab5_Cell_F228</v>
      </c>
    </row>
    <row r="600" spans="1:21" s="371" customFormat="1" x14ac:dyDescent="0.2">
      <c r="A600" s="371" t="str">
        <f t="shared" si="17"/>
        <v>Tab5_Cell_F229</v>
      </c>
      <c r="B600" s="374">
        <v>5</v>
      </c>
      <c r="C600" s="374" t="s">
        <v>5231</v>
      </c>
      <c r="D600" s="374" t="s">
        <v>5232</v>
      </c>
      <c r="E600" s="566" t="s">
        <v>5233</v>
      </c>
      <c r="F600" s="566" t="s">
        <v>5234</v>
      </c>
      <c r="G600" s="566" t="s">
        <v>5235</v>
      </c>
      <c r="H600" s="566" t="s">
        <v>5236</v>
      </c>
      <c r="I600" s="566" t="s">
        <v>5237</v>
      </c>
      <c r="J600" s="566" t="s">
        <v>5238</v>
      </c>
      <c r="K600" s="566" t="s">
        <v>5239</v>
      </c>
      <c r="L600" s="566" t="s">
        <v>5240</v>
      </c>
      <c r="M600" s="566" t="s">
        <v>5241</v>
      </c>
      <c r="N600" s="566" t="s">
        <v>5242</v>
      </c>
      <c r="O600" s="566" t="s">
        <v>5228</v>
      </c>
      <c r="P600" s="566" t="s">
        <v>5244</v>
      </c>
      <c r="Q600" s="566" t="s">
        <v>7919</v>
      </c>
      <c r="R600" s="566" t="s">
        <v>9517</v>
      </c>
      <c r="S600" s="566" t="s">
        <v>5245</v>
      </c>
      <c r="T600" s="371" t="str">
        <f t="shared" si="18"/>
        <v>Tab5_Cell_F229</v>
      </c>
    </row>
    <row r="601" spans="1:21" s="371" customFormat="1" ht="38.25" x14ac:dyDescent="0.2">
      <c r="A601" s="371" t="str">
        <f t="shared" si="17"/>
        <v>Tab5_Cell_F230</v>
      </c>
      <c r="B601" s="374">
        <v>5</v>
      </c>
      <c r="C601" s="374" t="s">
        <v>5246</v>
      </c>
      <c r="D601" s="374" t="s">
        <v>5247</v>
      </c>
      <c r="E601" s="566" t="s">
        <v>5248</v>
      </c>
      <c r="F601" s="566" t="s">
        <v>5249</v>
      </c>
      <c r="G601" s="566" t="s">
        <v>5250</v>
      </c>
      <c r="H601" s="566" t="s">
        <v>5251</v>
      </c>
      <c r="I601" s="566" t="s">
        <v>5252</v>
      </c>
      <c r="J601" s="566" t="s">
        <v>5253</v>
      </c>
      <c r="K601" s="566" t="s">
        <v>5254</v>
      </c>
      <c r="L601" s="566" t="s">
        <v>5255</v>
      </c>
      <c r="M601" s="566" t="s">
        <v>5256</v>
      </c>
      <c r="N601" s="566" t="s">
        <v>5257</v>
      </c>
      <c r="O601" s="566" t="s">
        <v>5243</v>
      </c>
      <c r="P601" s="566" t="s">
        <v>5258</v>
      </c>
      <c r="Q601" s="566" t="s">
        <v>7920</v>
      </c>
      <c r="R601" s="566" t="s">
        <v>9518</v>
      </c>
      <c r="S601" s="566" t="s">
        <v>5259</v>
      </c>
      <c r="T601" s="371" t="str">
        <f t="shared" si="18"/>
        <v>Tab5_Cell_F230</v>
      </c>
    </row>
    <row r="602" spans="1:21" s="371" customFormat="1" ht="38.25" x14ac:dyDescent="0.2">
      <c r="A602" s="371" t="str">
        <f t="shared" si="17"/>
        <v>Tab5_Cell_F231</v>
      </c>
      <c r="B602" s="374">
        <v>5</v>
      </c>
      <c r="C602" s="374" t="s">
        <v>5260</v>
      </c>
      <c r="D602" s="374" t="s">
        <v>5261</v>
      </c>
      <c r="E602" s="566" t="s">
        <v>5248</v>
      </c>
      <c r="F602" s="566" t="s">
        <v>5249</v>
      </c>
      <c r="G602" s="566" t="s">
        <v>5250</v>
      </c>
      <c r="H602" s="566" t="s">
        <v>5251</v>
      </c>
      <c r="I602" s="566" t="s">
        <v>5252</v>
      </c>
      <c r="J602" s="566" t="s">
        <v>5253</v>
      </c>
      <c r="K602" s="566" t="s">
        <v>5254</v>
      </c>
      <c r="L602" s="566" t="s">
        <v>5255</v>
      </c>
      <c r="M602" s="566" t="s">
        <v>5256</v>
      </c>
      <c r="N602" s="566" t="s">
        <v>5257</v>
      </c>
      <c r="O602" s="566" t="s">
        <v>5243</v>
      </c>
      <c r="P602" s="566" t="s">
        <v>5258</v>
      </c>
      <c r="Q602" s="566" t="s">
        <v>7920</v>
      </c>
      <c r="R602" s="566" t="s">
        <v>9518</v>
      </c>
      <c r="S602" s="566" t="s">
        <v>5259</v>
      </c>
      <c r="T602" s="371" t="str">
        <f t="shared" si="18"/>
        <v>Tab5_Cell_F231</v>
      </c>
    </row>
    <row r="603" spans="1:21" s="371" customFormat="1" x14ac:dyDescent="0.2">
      <c r="A603" s="371" t="str">
        <f t="shared" ref="A603:A666" si="19">"Tab"&amp;B603&amp;"_Cell_"&amp;+D603</f>
        <v>Tab5_Cell_F232</v>
      </c>
      <c r="B603" s="374">
        <v>5</v>
      </c>
      <c r="C603" s="374" t="s">
        <v>5263</v>
      </c>
      <c r="D603" s="374" t="s">
        <v>5264</v>
      </c>
      <c r="E603" s="566" t="s">
        <v>5265</v>
      </c>
      <c r="F603" s="566" t="s">
        <v>5266</v>
      </c>
      <c r="G603" s="566" t="s">
        <v>5267</v>
      </c>
      <c r="H603" s="566" t="s">
        <v>5268</v>
      </c>
      <c r="I603" s="566" t="s">
        <v>5269</v>
      </c>
      <c r="J603" s="566" t="s">
        <v>5270</v>
      </c>
      <c r="K603" s="566" t="s">
        <v>5271</v>
      </c>
      <c r="L603" s="566" t="s">
        <v>5272</v>
      </c>
      <c r="M603" s="566" t="s">
        <v>5273</v>
      </c>
      <c r="N603" s="566" t="s">
        <v>5274</v>
      </c>
      <c r="O603" s="566" t="s">
        <v>5262</v>
      </c>
      <c r="P603" s="566" t="s">
        <v>5276</v>
      </c>
      <c r="Q603" s="566" t="s">
        <v>7921</v>
      </c>
      <c r="R603" s="566" t="s">
        <v>9519</v>
      </c>
      <c r="S603" s="566" t="s">
        <v>5277</v>
      </c>
      <c r="T603" s="371" t="str">
        <f t="shared" si="18"/>
        <v>Tab5_Cell_F232</v>
      </c>
    </row>
    <row r="604" spans="1:21" s="371" customFormat="1" ht="102" x14ac:dyDescent="0.2">
      <c r="A604" s="371" t="str">
        <f t="shared" si="19"/>
        <v>Tab5_Cell_F233</v>
      </c>
      <c r="B604" s="374">
        <v>5</v>
      </c>
      <c r="C604" s="374" t="s">
        <v>5278</v>
      </c>
      <c r="D604" s="374" t="s">
        <v>5279</v>
      </c>
      <c r="E604" s="566" t="s">
        <v>8540</v>
      </c>
      <c r="F604" s="566" t="s">
        <v>8525</v>
      </c>
      <c r="G604" s="566" t="s">
        <v>8572</v>
      </c>
      <c r="H604" s="566" t="s">
        <v>8325</v>
      </c>
      <c r="I604" s="566" t="s">
        <v>8551</v>
      </c>
      <c r="J604" s="566" t="s">
        <v>8559</v>
      </c>
      <c r="K604" s="566" t="s">
        <v>8590</v>
      </c>
      <c r="L604" s="566" t="s">
        <v>8622</v>
      </c>
      <c r="M604" s="566" t="s">
        <v>5280</v>
      </c>
      <c r="N604" s="566" t="s">
        <v>5281</v>
      </c>
      <c r="O604" s="566" t="s">
        <v>5275</v>
      </c>
      <c r="P604" s="566" t="s">
        <v>5282</v>
      </c>
      <c r="Q604" s="566" t="s">
        <v>8786</v>
      </c>
      <c r="R604" s="566" t="s">
        <v>9520</v>
      </c>
      <c r="S604" s="566" t="s">
        <v>8616</v>
      </c>
      <c r="T604" s="371" t="str">
        <f t="shared" si="18"/>
        <v>Tab5_Cell_F233</v>
      </c>
    </row>
    <row r="605" spans="1:21" s="371" customFormat="1" x14ac:dyDescent="0.2">
      <c r="A605" s="371" t="str">
        <f t="shared" si="19"/>
        <v>Tab5_Cell_F234</v>
      </c>
      <c r="B605" s="374">
        <v>5</v>
      </c>
      <c r="C605" s="374" t="s">
        <v>5283</v>
      </c>
      <c r="D605" s="374" t="s">
        <v>5284</v>
      </c>
      <c r="E605" s="566" t="s">
        <v>5265</v>
      </c>
      <c r="F605" s="566" t="s">
        <v>5266</v>
      </c>
      <c r="G605" s="566" t="s">
        <v>5267</v>
      </c>
      <c r="H605" s="566" t="s">
        <v>5268</v>
      </c>
      <c r="I605" s="566" t="s">
        <v>5269</v>
      </c>
      <c r="J605" s="566" t="s">
        <v>5270</v>
      </c>
      <c r="K605" s="566" t="s">
        <v>5271</v>
      </c>
      <c r="L605" s="566" t="s">
        <v>5272</v>
      </c>
      <c r="M605" s="566" t="s">
        <v>5273</v>
      </c>
      <c r="N605" s="566" t="s">
        <v>5274</v>
      </c>
      <c r="O605" s="566" t="s">
        <v>5262</v>
      </c>
      <c r="P605" s="566" t="s">
        <v>5276</v>
      </c>
      <c r="Q605" s="566" t="s">
        <v>7921</v>
      </c>
      <c r="R605" s="566" t="s">
        <v>9519</v>
      </c>
      <c r="S605" s="566" t="s">
        <v>5277</v>
      </c>
      <c r="T605" s="371" t="str">
        <f t="shared" si="18"/>
        <v>Tab5_Cell_F234</v>
      </c>
    </row>
    <row r="606" spans="1:21" s="371" customFormat="1" ht="409.5" x14ac:dyDescent="0.2">
      <c r="A606" s="371" t="str">
        <f t="shared" si="19"/>
        <v>Tab5_Cell_F240</v>
      </c>
      <c r="B606" s="374">
        <v>5</v>
      </c>
      <c r="C606" s="374" t="s">
        <v>5285</v>
      </c>
      <c r="D606" s="374" t="s">
        <v>5286</v>
      </c>
      <c r="E606" s="570" t="s">
        <v>10835</v>
      </c>
      <c r="F606" s="562" t="s">
        <v>10322</v>
      </c>
      <c r="G606" s="562" t="s">
        <v>10343</v>
      </c>
      <c r="H606" s="562" t="s">
        <v>10302</v>
      </c>
      <c r="I606" s="562" t="s">
        <v>10364</v>
      </c>
      <c r="J606" s="571" t="s">
        <v>10677</v>
      </c>
      <c r="K606" s="572" t="s">
        <v>10882</v>
      </c>
      <c r="L606" s="562" t="s">
        <v>10385</v>
      </c>
      <c r="M606" s="562" t="s">
        <v>10406</v>
      </c>
      <c r="N606" s="578" t="s">
        <v>10427</v>
      </c>
      <c r="O606" s="562" t="s">
        <v>10449</v>
      </c>
      <c r="P606" s="562" t="s">
        <v>10470</v>
      </c>
      <c r="Q606" s="570" t="s">
        <v>10977</v>
      </c>
      <c r="R606" s="562" t="s">
        <v>10493</v>
      </c>
      <c r="S606" s="575" t="s">
        <v>10724</v>
      </c>
      <c r="T606" s="371" t="str">
        <f t="shared" si="18"/>
        <v>Tab5_Cell_F240</v>
      </c>
      <c r="U606" s="463" t="s">
        <v>10531</v>
      </c>
    </row>
    <row r="607" spans="1:21" s="371" customFormat="1" ht="409.5" x14ac:dyDescent="0.2">
      <c r="A607" s="371" t="str">
        <f t="shared" si="19"/>
        <v>Tab5_Cell_F241</v>
      </c>
      <c r="B607" s="374">
        <v>5</v>
      </c>
      <c r="C607" s="374" t="s">
        <v>5287</v>
      </c>
      <c r="D607" s="374" t="s">
        <v>5288</v>
      </c>
      <c r="E607" s="570" t="s">
        <v>10836</v>
      </c>
      <c r="F607" s="562" t="s">
        <v>10323</v>
      </c>
      <c r="G607" s="562" t="s">
        <v>10344</v>
      </c>
      <c r="H607" s="562" t="s">
        <v>10303</v>
      </c>
      <c r="I607" s="562" t="s">
        <v>10365</v>
      </c>
      <c r="J607" s="571" t="s">
        <v>10678</v>
      </c>
      <c r="K607" s="572" t="s">
        <v>10883</v>
      </c>
      <c r="L607" s="562" t="s">
        <v>10386</v>
      </c>
      <c r="M607" s="562" t="s">
        <v>10407</v>
      </c>
      <c r="N607" s="578" t="s">
        <v>10428</v>
      </c>
      <c r="O607" s="562" t="s">
        <v>10450</v>
      </c>
      <c r="P607" s="562" t="s">
        <v>10471</v>
      </c>
      <c r="Q607" s="570" t="s">
        <v>10978</v>
      </c>
      <c r="R607" s="562" t="s">
        <v>10494</v>
      </c>
      <c r="S607" s="575" t="s">
        <v>10725</v>
      </c>
      <c r="T607" s="371" t="str">
        <f t="shared" si="18"/>
        <v>Tab5_Cell_F241</v>
      </c>
      <c r="U607" s="463" t="s">
        <v>10530</v>
      </c>
    </row>
    <row r="608" spans="1:21" s="371" customFormat="1" x14ac:dyDescent="0.2">
      <c r="A608" s="371" t="str">
        <f t="shared" si="19"/>
        <v>Tab5_Cell_F242</v>
      </c>
      <c r="B608" s="374">
        <v>5</v>
      </c>
      <c r="C608" s="374" t="s">
        <v>5289</v>
      </c>
      <c r="D608" s="374" t="s">
        <v>5290</v>
      </c>
      <c r="E608" s="566" t="s">
        <v>5203</v>
      </c>
      <c r="F608" s="566" t="s">
        <v>5204</v>
      </c>
      <c r="G608" s="566" t="s">
        <v>5205</v>
      </c>
      <c r="H608" s="566" t="s">
        <v>5206</v>
      </c>
      <c r="I608" s="566" t="s">
        <v>5207</v>
      </c>
      <c r="J608" s="566" t="s">
        <v>5208</v>
      </c>
      <c r="K608" s="566" t="s">
        <v>5209</v>
      </c>
      <c r="L608" s="566" t="s">
        <v>5210</v>
      </c>
      <c r="M608" s="566" t="s">
        <v>5211</v>
      </c>
      <c r="N608" s="566" t="s">
        <v>5212</v>
      </c>
      <c r="O608" s="566" t="s">
        <v>5200</v>
      </c>
      <c r="P608" s="566" t="s">
        <v>5214</v>
      </c>
      <c r="Q608" s="566" t="s">
        <v>7917</v>
      </c>
      <c r="R608" s="566" t="s">
        <v>9515</v>
      </c>
      <c r="S608" s="566" t="s">
        <v>5215</v>
      </c>
      <c r="T608" s="371" t="str">
        <f t="shared" si="18"/>
        <v>Tab5_Cell_F242</v>
      </c>
    </row>
    <row r="609" spans="1:21" s="371" customFormat="1" x14ac:dyDescent="0.2">
      <c r="A609" s="371" t="str">
        <f t="shared" si="19"/>
        <v>Tab5_Cell_F243</v>
      </c>
      <c r="B609" s="374">
        <v>5</v>
      </c>
      <c r="C609" s="374" t="s">
        <v>5291</v>
      </c>
      <c r="D609" s="374" t="s">
        <v>5292</v>
      </c>
      <c r="E609" s="566" t="s">
        <v>5218</v>
      </c>
      <c r="F609" s="566" t="s">
        <v>5219</v>
      </c>
      <c r="G609" s="566" t="s">
        <v>5220</v>
      </c>
      <c r="H609" s="566" t="s">
        <v>5221</v>
      </c>
      <c r="I609" s="566" t="s">
        <v>5222</v>
      </c>
      <c r="J609" s="566" t="s">
        <v>5223</v>
      </c>
      <c r="K609" s="566" t="s">
        <v>5224</v>
      </c>
      <c r="L609" s="566" t="s">
        <v>5225</v>
      </c>
      <c r="M609" s="566" t="s">
        <v>5226</v>
      </c>
      <c r="N609" s="566" t="s">
        <v>5227</v>
      </c>
      <c r="O609" s="566" t="s">
        <v>5213</v>
      </c>
      <c r="P609" s="566" t="s">
        <v>5229</v>
      </c>
      <c r="Q609" s="566" t="s">
        <v>7918</v>
      </c>
      <c r="R609" s="566" t="s">
        <v>9516</v>
      </c>
      <c r="S609" s="566" t="s">
        <v>5230</v>
      </c>
      <c r="T609" s="371" t="str">
        <f t="shared" si="18"/>
        <v>Tab5_Cell_F243</v>
      </c>
    </row>
    <row r="610" spans="1:21" s="371" customFormat="1" x14ac:dyDescent="0.2">
      <c r="A610" s="371" t="str">
        <f t="shared" si="19"/>
        <v>Tab5_Cell_F244</v>
      </c>
      <c r="B610" s="374">
        <v>5</v>
      </c>
      <c r="C610" s="374" t="s">
        <v>5293</v>
      </c>
      <c r="D610" s="374" t="s">
        <v>5294</v>
      </c>
      <c r="E610" s="566" t="s">
        <v>5233</v>
      </c>
      <c r="F610" s="566" t="s">
        <v>8798</v>
      </c>
      <c r="G610" s="566" t="s">
        <v>5235</v>
      </c>
      <c r="H610" s="566" t="s">
        <v>5236</v>
      </c>
      <c r="I610" s="566" t="s">
        <v>5237</v>
      </c>
      <c r="J610" s="566" t="s">
        <v>5238</v>
      </c>
      <c r="K610" s="566" t="s">
        <v>5239</v>
      </c>
      <c r="L610" s="566" t="s">
        <v>5240</v>
      </c>
      <c r="M610" s="566" t="s">
        <v>5241</v>
      </c>
      <c r="N610" s="566" t="s">
        <v>5242</v>
      </c>
      <c r="O610" s="566" t="s">
        <v>5228</v>
      </c>
      <c r="P610" s="566" t="s">
        <v>5244</v>
      </c>
      <c r="Q610" s="566" t="s">
        <v>7919</v>
      </c>
      <c r="R610" s="566" t="s">
        <v>9517</v>
      </c>
      <c r="S610" s="566" t="s">
        <v>5245</v>
      </c>
      <c r="T610" s="371" t="str">
        <f t="shared" si="18"/>
        <v>Tab5_Cell_F244</v>
      </c>
    </row>
    <row r="611" spans="1:21" s="371" customFormat="1" ht="25.5" x14ac:dyDescent="0.2">
      <c r="A611" s="371" t="str">
        <f t="shared" si="19"/>
        <v>Tab5_Cell_F245</v>
      </c>
      <c r="B611" s="374">
        <v>5</v>
      </c>
      <c r="C611" s="374" t="s">
        <v>5296</v>
      </c>
      <c r="D611" s="374" t="s">
        <v>5297</v>
      </c>
      <c r="E611" s="566" t="s">
        <v>5298</v>
      </c>
      <c r="F611" s="566" t="s">
        <v>5299</v>
      </c>
      <c r="G611" s="566" t="s">
        <v>5300</v>
      </c>
      <c r="H611" s="566" t="s">
        <v>5301</v>
      </c>
      <c r="I611" s="566" t="s">
        <v>5302</v>
      </c>
      <c r="J611" s="566" t="s">
        <v>5303</v>
      </c>
      <c r="K611" s="566" t="s">
        <v>5304</v>
      </c>
      <c r="L611" s="566" t="s">
        <v>5305</v>
      </c>
      <c r="M611" s="566" t="s">
        <v>5306</v>
      </c>
      <c r="N611" s="566" t="s">
        <v>5307</v>
      </c>
      <c r="O611" s="566" t="s">
        <v>5295</v>
      </c>
      <c r="P611" s="566" t="s">
        <v>5308</v>
      </c>
      <c r="Q611" s="566" t="s">
        <v>7922</v>
      </c>
      <c r="R611" s="566" t="s">
        <v>9521</v>
      </c>
      <c r="S611" s="566" t="s">
        <v>5309</v>
      </c>
      <c r="T611" s="371" t="str">
        <f t="shared" si="18"/>
        <v>Tab5_Cell_F245</v>
      </c>
    </row>
    <row r="612" spans="1:21" s="371" customFormat="1" ht="409.5" x14ac:dyDescent="0.2">
      <c r="A612" s="371" t="str">
        <f t="shared" si="19"/>
        <v>Tab5_Cell_F251</v>
      </c>
      <c r="B612" s="374">
        <v>5</v>
      </c>
      <c r="C612" s="374" t="s">
        <v>5310</v>
      </c>
      <c r="D612" s="374" t="s">
        <v>5311</v>
      </c>
      <c r="E612" s="570" t="s">
        <v>10837</v>
      </c>
      <c r="F612" s="562" t="s">
        <v>10324</v>
      </c>
      <c r="G612" s="562" t="s">
        <v>10345</v>
      </c>
      <c r="H612" s="562" t="s">
        <v>10304</v>
      </c>
      <c r="I612" s="562" t="s">
        <v>10366</v>
      </c>
      <c r="J612" s="571" t="s">
        <v>10679</v>
      </c>
      <c r="K612" s="572" t="s">
        <v>10884</v>
      </c>
      <c r="L612" s="562" t="s">
        <v>10387</v>
      </c>
      <c r="M612" s="562" t="s">
        <v>10408</v>
      </c>
      <c r="N612" s="578" t="s">
        <v>10429</v>
      </c>
      <c r="O612" s="562" t="s">
        <v>10451</v>
      </c>
      <c r="P612" s="562" t="s">
        <v>10472</v>
      </c>
      <c r="Q612" s="570" t="s">
        <v>10979</v>
      </c>
      <c r="R612" s="562" t="s">
        <v>10495</v>
      </c>
      <c r="S612" s="575" t="s">
        <v>10726</v>
      </c>
      <c r="T612" s="371" t="str">
        <f t="shared" si="18"/>
        <v>Tab5_Cell_F251</v>
      </c>
      <c r="U612" s="463" t="s">
        <v>10529</v>
      </c>
    </row>
    <row r="613" spans="1:21" s="371" customFormat="1" ht="409.5" x14ac:dyDescent="0.2">
      <c r="A613" s="371" t="str">
        <f t="shared" si="19"/>
        <v>Tab5_Cell_F252</v>
      </c>
      <c r="B613" s="374">
        <v>5</v>
      </c>
      <c r="C613" s="374" t="s">
        <v>5312</v>
      </c>
      <c r="D613" s="374" t="s">
        <v>5313</v>
      </c>
      <c r="E613" s="570" t="s">
        <v>10838</v>
      </c>
      <c r="F613" s="562" t="s">
        <v>10325</v>
      </c>
      <c r="G613" s="562" t="s">
        <v>10346</v>
      </c>
      <c r="H613" s="562" t="s">
        <v>10305</v>
      </c>
      <c r="I613" s="562" t="s">
        <v>10367</v>
      </c>
      <c r="J613" s="571" t="s">
        <v>10680</v>
      </c>
      <c r="K613" s="572" t="s">
        <v>10885</v>
      </c>
      <c r="L613" s="562" t="s">
        <v>10388</v>
      </c>
      <c r="M613" s="562" t="s">
        <v>10409</v>
      </c>
      <c r="N613" s="578" t="s">
        <v>10430</v>
      </c>
      <c r="O613" s="562" t="s">
        <v>10452</v>
      </c>
      <c r="P613" s="562" t="s">
        <v>10473</v>
      </c>
      <c r="Q613" s="570" t="s">
        <v>10980</v>
      </c>
      <c r="R613" s="562" t="s">
        <v>10496</v>
      </c>
      <c r="S613" s="575" t="s">
        <v>10727</v>
      </c>
      <c r="T613" s="371" t="str">
        <f t="shared" si="18"/>
        <v>Tab5_Cell_F252</v>
      </c>
      <c r="U613" s="463" t="s">
        <v>10528</v>
      </c>
    </row>
    <row r="614" spans="1:21" s="371" customFormat="1" x14ac:dyDescent="0.2">
      <c r="A614" s="371" t="str">
        <f t="shared" si="19"/>
        <v>Tab5_Cell_F253</v>
      </c>
      <c r="B614" s="374">
        <v>5</v>
      </c>
      <c r="C614" s="374" t="s">
        <v>5314</v>
      </c>
      <c r="D614" s="374" t="s">
        <v>5315</v>
      </c>
      <c r="E614" s="566" t="s">
        <v>6681</v>
      </c>
      <c r="F614" s="566" t="s">
        <v>5204</v>
      </c>
      <c r="G614" s="566" t="s">
        <v>5205</v>
      </c>
      <c r="H614" s="566" t="s">
        <v>5206</v>
      </c>
      <c r="I614" s="566" t="s">
        <v>5207</v>
      </c>
      <c r="J614" s="566" t="s">
        <v>5199</v>
      </c>
      <c r="K614" s="566" t="s">
        <v>5209</v>
      </c>
      <c r="L614" s="566" t="s">
        <v>5210</v>
      </c>
      <c r="M614" s="566" t="s">
        <v>6682</v>
      </c>
      <c r="N614" s="566" t="s">
        <v>6683</v>
      </c>
      <c r="O614" s="566" t="s">
        <v>5200</v>
      </c>
      <c r="P614" s="566" t="s">
        <v>5214</v>
      </c>
      <c r="Q614" s="566" t="s">
        <v>7917</v>
      </c>
      <c r="R614" s="566" t="s">
        <v>9515</v>
      </c>
      <c r="S614" s="566" t="s">
        <v>5215</v>
      </c>
      <c r="T614" s="371" t="str">
        <f t="shared" si="18"/>
        <v>Tab5_Cell_F253</v>
      </c>
    </row>
    <row r="615" spans="1:21" s="371" customFormat="1" x14ac:dyDescent="0.2">
      <c r="A615" s="371" t="str">
        <f t="shared" si="19"/>
        <v>Tab5_Cell_F254</v>
      </c>
      <c r="B615" s="374">
        <v>5</v>
      </c>
      <c r="C615" s="374" t="s">
        <v>5316</v>
      </c>
      <c r="D615" s="374" t="s">
        <v>5317</v>
      </c>
      <c r="E615" s="566" t="s">
        <v>6684</v>
      </c>
      <c r="F615" s="566" t="s">
        <v>5219</v>
      </c>
      <c r="G615" s="566" t="s">
        <v>5205</v>
      </c>
      <c r="H615" s="566" t="s">
        <v>5221</v>
      </c>
      <c r="I615" s="566" t="s">
        <v>5222</v>
      </c>
      <c r="J615" s="566" t="s">
        <v>5223</v>
      </c>
      <c r="K615" s="566" t="s">
        <v>5224</v>
      </c>
      <c r="L615" s="566" t="s">
        <v>5225</v>
      </c>
      <c r="M615" s="566" t="s">
        <v>6685</v>
      </c>
      <c r="N615" s="566" t="s">
        <v>6686</v>
      </c>
      <c r="O615" s="566" t="s">
        <v>5213</v>
      </c>
      <c r="P615" s="566" t="s">
        <v>5229</v>
      </c>
      <c r="Q615" s="566" t="s">
        <v>7918</v>
      </c>
      <c r="R615" s="566" t="s">
        <v>9516</v>
      </c>
      <c r="S615" s="566" t="s">
        <v>6687</v>
      </c>
      <c r="T615" s="371" t="str">
        <f t="shared" si="18"/>
        <v>Tab5_Cell_F254</v>
      </c>
    </row>
    <row r="616" spans="1:21" s="371" customFormat="1" x14ac:dyDescent="0.2">
      <c r="A616" s="371" t="str">
        <f t="shared" si="19"/>
        <v>Tab5_Cell_F255</v>
      </c>
      <c r="B616" s="374">
        <v>5</v>
      </c>
      <c r="C616" s="374" t="s">
        <v>5318</v>
      </c>
      <c r="D616" s="374" t="s">
        <v>5319</v>
      </c>
      <c r="E616" s="566" t="s">
        <v>6688</v>
      </c>
      <c r="F616" s="566" t="s">
        <v>5234</v>
      </c>
      <c r="G616" s="566" t="s">
        <v>5235</v>
      </c>
      <c r="H616" s="566" t="s">
        <v>5236</v>
      </c>
      <c r="I616" s="566" t="s">
        <v>5237</v>
      </c>
      <c r="J616" s="566" t="s">
        <v>5238</v>
      </c>
      <c r="K616" s="566" t="s">
        <v>5239</v>
      </c>
      <c r="L616" s="566" t="s">
        <v>5240</v>
      </c>
      <c r="M616" s="566" t="s">
        <v>5241</v>
      </c>
      <c r="N616" s="566" t="s">
        <v>5242</v>
      </c>
      <c r="O616" s="566" t="s">
        <v>5228</v>
      </c>
      <c r="P616" s="566" t="s">
        <v>5244</v>
      </c>
      <c r="Q616" s="566" t="s">
        <v>7919</v>
      </c>
      <c r="R616" s="566" t="s">
        <v>9517</v>
      </c>
      <c r="S616" s="566" t="s">
        <v>5245</v>
      </c>
      <c r="T616" s="371" t="str">
        <f t="shared" si="18"/>
        <v>Tab5_Cell_F255</v>
      </c>
    </row>
    <row r="617" spans="1:21" s="371" customFormat="1" ht="38.25" x14ac:dyDescent="0.2">
      <c r="A617" s="371" t="str">
        <f t="shared" si="19"/>
        <v>Tab5_Cell_F256</v>
      </c>
      <c r="B617" s="374">
        <v>5</v>
      </c>
      <c r="C617" s="374" t="s">
        <v>5320</v>
      </c>
      <c r="D617" s="374" t="s">
        <v>5321</v>
      </c>
      <c r="E617" s="566" t="s">
        <v>6689</v>
      </c>
      <c r="F617" s="566" t="s">
        <v>7074</v>
      </c>
      <c r="G617" s="566" t="s">
        <v>6690</v>
      </c>
      <c r="H617" s="566" t="s">
        <v>7073</v>
      </c>
      <c r="I617" s="566" t="s">
        <v>7076</v>
      </c>
      <c r="J617" s="566" t="s">
        <v>7075</v>
      </c>
      <c r="K617" s="566" t="s">
        <v>7077</v>
      </c>
      <c r="L617" s="566" t="s">
        <v>7078</v>
      </c>
      <c r="M617" s="566" t="s">
        <v>7079</v>
      </c>
      <c r="N617" s="566" t="s">
        <v>7081</v>
      </c>
      <c r="O617" s="566" t="s">
        <v>7080</v>
      </c>
      <c r="P617" s="566" t="s">
        <v>7082</v>
      </c>
      <c r="Q617" s="566" t="s">
        <v>7923</v>
      </c>
      <c r="R617" s="566" t="s">
        <v>9522</v>
      </c>
      <c r="S617" s="566" t="s">
        <v>7083</v>
      </c>
      <c r="T617" s="371" t="str">
        <f t="shared" si="18"/>
        <v>Tab5_Cell_F256</v>
      </c>
    </row>
    <row r="618" spans="1:21" s="371" customFormat="1" ht="38.25" x14ac:dyDescent="0.2">
      <c r="A618" s="371" t="str">
        <f t="shared" si="19"/>
        <v>Tab5_Cell_F257</v>
      </c>
      <c r="B618" s="374">
        <v>5</v>
      </c>
      <c r="C618" s="374" t="s">
        <v>5322</v>
      </c>
      <c r="D618" s="374" t="s">
        <v>5323</v>
      </c>
      <c r="E618" s="566" t="s">
        <v>6689</v>
      </c>
      <c r="F618" s="566" t="s">
        <v>7471</v>
      </c>
      <c r="G618" s="566" t="s">
        <v>7457</v>
      </c>
      <c r="H618" s="566" t="s">
        <v>7066</v>
      </c>
      <c r="I618" s="566" t="s">
        <v>9842</v>
      </c>
      <c r="J618" s="566" t="s">
        <v>7067</v>
      </c>
      <c r="K618" s="566" t="s">
        <v>7072</v>
      </c>
      <c r="L618" s="566" t="s">
        <v>7447</v>
      </c>
      <c r="M618" s="566" t="s">
        <v>7069</v>
      </c>
      <c r="N618" s="566" t="s">
        <v>7070</v>
      </c>
      <c r="O618" s="566" t="s">
        <v>7068</v>
      </c>
      <c r="P618" s="566" t="s">
        <v>7082</v>
      </c>
      <c r="Q618" s="566" t="s">
        <v>7923</v>
      </c>
      <c r="R618" s="566" t="s">
        <v>9523</v>
      </c>
      <c r="S618" s="566" t="s">
        <v>7071</v>
      </c>
      <c r="T618" s="371" t="str">
        <f t="shared" si="18"/>
        <v>Tab5_Cell_F257</v>
      </c>
    </row>
    <row r="619" spans="1:21" s="371" customFormat="1" x14ac:dyDescent="0.2">
      <c r="A619" s="371" t="str">
        <f t="shared" si="19"/>
        <v>Tab5_Cell_F258</v>
      </c>
      <c r="B619" s="374">
        <v>5</v>
      </c>
      <c r="C619" s="374" t="s">
        <v>5324</v>
      </c>
      <c r="D619" s="374" t="s">
        <v>5325</v>
      </c>
      <c r="E619" s="566"/>
      <c r="F619" s="566"/>
      <c r="G619" s="566"/>
      <c r="H619" s="566"/>
      <c r="I619" s="566"/>
      <c r="J619" s="566"/>
      <c r="K619" s="566"/>
      <c r="L619" s="566"/>
      <c r="M619" s="566"/>
      <c r="N619" s="566"/>
      <c r="O619" s="566"/>
      <c r="P619" s="566"/>
      <c r="Q619" s="566"/>
      <c r="R619" s="566"/>
      <c r="S619" s="566"/>
      <c r="T619" s="371" t="str">
        <f t="shared" si="18"/>
        <v>Tab5_Cell_F258</v>
      </c>
    </row>
    <row r="620" spans="1:21" s="371" customFormat="1" ht="63.75" x14ac:dyDescent="0.2">
      <c r="A620" s="371" t="str">
        <f t="shared" si="19"/>
        <v>Tab5_Cell_F264</v>
      </c>
      <c r="B620" s="374">
        <v>5</v>
      </c>
      <c r="C620" s="374" t="s">
        <v>5326</v>
      </c>
      <c r="D620" s="374" t="s">
        <v>5327</v>
      </c>
      <c r="E620" s="566" t="s">
        <v>6691</v>
      </c>
      <c r="F620" s="566" t="s">
        <v>7472</v>
      </c>
      <c r="G620" s="566" t="s">
        <v>6692</v>
      </c>
      <c r="H620" s="566" t="s">
        <v>5328</v>
      </c>
      <c r="I620" s="566" t="s">
        <v>6693</v>
      </c>
      <c r="J620" s="566" t="s">
        <v>6694</v>
      </c>
      <c r="K620" s="566" t="s">
        <v>6695</v>
      </c>
      <c r="L620" s="566" t="s">
        <v>7448</v>
      </c>
      <c r="M620" s="566" t="s">
        <v>6696</v>
      </c>
      <c r="N620" s="566" t="s">
        <v>6697</v>
      </c>
      <c r="O620" s="566" t="s">
        <v>6698</v>
      </c>
      <c r="P620" s="566" t="s">
        <v>6699</v>
      </c>
      <c r="Q620" s="570" t="s">
        <v>10981</v>
      </c>
      <c r="R620" s="566" t="s">
        <v>10075</v>
      </c>
      <c r="S620" s="566" t="s">
        <v>6700</v>
      </c>
      <c r="T620" s="371" t="str">
        <f t="shared" si="18"/>
        <v>Tab5_Cell_F264</v>
      </c>
    </row>
    <row r="621" spans="1:21" s="371" customFormat="1" ht="25.5" x14ac:dyDescent="0.2">
      <c r="A621" s="371" t="str">
        <f t="shared" si="19"/>
        <v>Tab5_Cell_F265</v>
      </c>
      <c r="B621" s="374">
        <v>5</v>
      </c>
      <c r="C621" s="374" t="s">
        <v>5333</v>
      </c>
      <c r="D621" s="374" t="s">
        <v>5334</v>
      </c>
      <c r="E621" s="566" t="s">
        <v>5335</v>
      </c>
      <c r="F621" s="566" t="s">
        <v>5336</v>
      </c>
      <c r="G621" s="566" t="s">
        <v>5329</v>
      </c>
      <c r="H621" s="566" t="s">
        <v>5338</v>
      </c>
      <c r="I621" s="566" t="s">
        <v>5339</v>
      </c>
      <c r="J621" s="566" t="s">
        <v>5330</v>
      </c>
      <c r="K621" s="566" t="s">
        <v>5341</v>
      </c>
      <c r="L621" s="566" t="s">
        <v>5342</v>
      </c>
      <c r="M621" s="566" t="s">
        <v>5343</v>
      </c>
      <c r="N621" s="566" t="s">
        <v>5344</v>
      </c>
      <c r="O621" s="566" t="s">
        <v>5332</v>
      </c>
      <c r="P621" s="566" t="s">
        <v>5346</v>
      </c>
      <c r="Q621" s="566" t="s">
        <v>7924</v>
      </c>
      <c r="R621" s="574" t="s">
        <v>10922</v>
      </c>
      <c r="S621" s="566" t="s">
        <v>5347</v>
      </c>
      <c r="T621" s="371" t="str">
        <f t="shared" si="18"/>
        <v>Tab5_Cell_F265</v>
      </c>
    </row>
    <row r="622" spans="1:21" s="371" customFormat="1" ht="25.5" x14ac:dyDescent="0.2">
      <c r="A622" s="371" t="str">
        <f t="shared" si="19"/>
        <v>Tab5_Cell_F266</v>
      </c>
      <c r="B622" s="374">
        <v>5</v>
      </c>
      <c r="C622" s="374" t="s">
        <v>5348</v>
      </c>
      <c r="D622" s="374" t="s">
        <v>5349</v>
      </c>
      <c r="E622" s="566" t="s">
        <v>5350</v>
      </c>
      <c r="F622" s="566" t="s">
        <v>5351</v>
      </c>
      <c r="G622" s="566" t="s">
        <v>5337</v>
      </c>
      <c r="H622" s="566" t="s">
        <v>5353</v>
      </c>
      <c r="I622" s="566" t="s">
        <v>5354</v>
      </c>
      <c r="J622" s="566" t="s">
        <v>5340</v>
      </c>
      <c r="K622" s="566" t="s">
        <v>5356</v>
      </c>
      <c r="L622" s="566" t="s">
        <v>5357</v>
      </c>
      <c r="M622" s="566" t="s">
        <v>5358</v>
      </c>
      <c r="N622" s="566" t="s">
        <v>5359</v>
      </c>
      <c r="O622" s="566" t="s">
        <v>5345</v>
      </c>
      <c r="P622" s="566" t="s">
        <v>5361</v>
      </c>
      <c r="Q622" s="566" t="s">
        <v>7925</v>
      </c>
      <c r="R622" s="574" t="s">
        <v>10923</v>
      </c>
      <c r="S622" s="566" t="s">
        <v>5362</v>
      </c>
      <c r="T622" s="371" t="str">
        <f t="shared" si="18"/>
        <v>Tab5_Cell_F266</v>
      </c>
    </row>
    <row r="623" spans="1:21" s="371" customFormat="1" ht="25.5" x14ac:dyDescent="0.2">
      <c r="A623" s="371" t="str">
        <f t="shared" si="19"/>
        <v>Tab5_Cell_F267</v>
      </c>
      <c r="B623" s="374">
        <v>5</v>
      </c>
      <c r="C623" s="374" t="s">
        <v>5363</v>
      </c>
      <c r="D623" s="374" t="s">
        <v>5364</v>
      </c>
      <c r="E623" s="566" t="s">
        <v>5365</v>
      </c>
      <c r="F623" s="566" t="s">
        <v>5366</v>
      </c>
      <c r="G623" s="566" t="s">
        <v>5352</v>
      </c>
      <c r="H623" s="566" t="s">
        <v>5368</v>
      </c>
      <c r="I623" s="566" t="s">
        <v>5369</v>
      </c>
      <c r="J623" s="566" t="s">
        <v>5355</v>
      </c>
      <c r="K623" s="566" t="s">
        <v>5371</v>
      </c>
      <c r="L623" s="566" t="s">
        <v>5372</v>
      </c>
      <c r="M623" s="566" t="s">
        <v>5373</v>
      </c>
      <c r="N623" s="566" t="s">
        <v>5374</v>
      </c>
      <c r="O623" s="566" t="s">
        <v>5360</v>
      </c>
      <c r="P623" s="566" t="s">
        <v>5376</v>
      </c>
      <c r="Q623" s="566" t="s">
        <v>7926</v>
      </c>
      <c r="R623" s="574" t="s">
        <v>10924</v>
      </c>
      <c r="S623" s="566" t="s">
        <v>5377</v>
      </c>
      <c r="T623" s="371" t="str">
        <f t="shared" si="18"/>
        <v>Tab5_Cell_F267</v>
      </c>
    </row>
    <row r="624" spans="1:21" s="371" customFormat="1" ht="38.25" x14ac:dyDescent="0.2">
      <c r="A624" s="371" t="str">
        <f t="shared" si="19"/>
        <v>Tab5_Cell_F268</v>
      </c>
      <c r="B624" s="374">
        <v>5</v>
      </c>
      <c r="C624" s="374" t="s">
        <v>5378</v>
      </c>
      <c r="D624" s="374" t="s">
        <v>5379</v>
      </c>
      <c r="E624" s="566" t="s">
        <v>5380</v>
      </c>
      <c r="F624" s="566" t="s">
        <v>5381</v>
      </c>
      <c r="G624" s="566" t="s">
        <v>5367</v>
      </c>
      <c r="H624" s="566" t="s">
        <v>5382</v>
      </c>
      <c r="I624" s="566" t="s">
        <v>5383</v>
      </c>
      <c r="J624" s="566" t="s">
        <v>5370</v>
      </c>
      <c r="K624" s="566" t="s">
        <v>5384</v>
      </c>
      <c r="L624" s="566" t="s">
        <v>5385</v>
      </c>
      <c r="M624" s="566" t="s">
        <v>5386</v>
      </c>
      <c r="N624" s="566" t="s">
        <v>5331</v>
      </c>
      <c r="O624" s="566" t="s">
        <v>5375</v>
      </c>
      <c r="P624" s="566" t="s">
        <v>5387</v>
      </c>
      <c r="Q624" s="570" t="s">
        <v>10982</v>
      </c>
      <c r="R624" s="566" t="s">
        <v>9524</v>
      </c>
      <c r="S624" s="566" t="s">
        <v>5388</v>
      </c>
      <c r="T624" s="371" t="str">
        <f t="shared" si="18"/>
        <v>Tab5_Cell_F268</v>
      </c>
    </row>
    <row r="625" spans="1:21" s="371" customFormat="1" ht="25.5" x14ac:dyDescent="0.2">
      <c r="A625" s="371" t="str">
        <f t="shared" si="19"/>
        <v>Tab5_Cell_F269</v>
      </c>
      <c r="B625" s="374">
        <v>5</v>
      </c>
      <c r="C625" s="374" t="s">
        <v>5389</v>
      </c>
      <c r="D625" s="374" t="s">
        <v>5390</v>
      </c>
      <c r="E625" s="566" t="s">
        <v>5335</v>
      </c>
      <c r="F625" s="566" t="s">
        <v>5336</v>
      </c>
      <c r="G625" s="566" t="s">
        <v>5329</v>
      </c>
      <c r="H625" s="566" t="s">
        <v>5338</v>
      </c>
      <c r="I625" s="566" t="s">
        <v>5339</v>
      </c>
      <c r="J625" s="566" t="s">
        <v>5330</v>
      </c>
      <c r="K625" s="566" t="s">
        <v>5341</v>
      </c>
      <c r="L625" s="566" t="s">
        <v>5342</v>
      </c>
      <c r="M625" s="566" t="s">
        <v>5343</v>
      </c>
      <c r="N625" s="566" t="s">
        <v>5344</v>
      </c>
      <c r="O625" s="566" t="s">
        <v>5332</v>
      </c>
      <c r="P625" s="566" t="s">
        <v>5346</v>
      </c>
      <c r="Q625" s="566" t="s">
        <v>7924</v>
      </c>
      <c r="R625" s="574" t="s">
        <v>10922</v>
      </c>
      <c r="S625" s="566" t="s">
        <v>5347</v>
      </c>
      <c r="T625" s="371" t="str">
        <f t="shared" si="18"/>
        <v>Tab5_Cell_F269</v>
      </c>
    </row>
    <row r="626" spans="1:21" s="371" customFormat="1" ht="25.5" x14ac:dyDescent="0.2">
      <c r="A626" s="371" t="str">
        <f t="shared" si="19"/>
        <v>Tab5_Cell_F270</v>
      </c>
      <c r="B626" s="374">
        <v>5</v>
      </c>
      <c r="C626" s="374" t="s">
        <v>5391</v>
      </c>
      <c r="D626" s="374" t="s">
        <v>5392</v>
      </c>
      <c r="E626" s="566" t="s">
        <v>5350</v>
      </c>
      <c r="F626" s="566" t="s">
        <v>5351</v>
      </c>
      <c r="G626" s="566" t="s">
        <v>5337</v>
      </c>
      <c r="H626" s="566" t="s">
        <v>5353</v>
      </c>
      <c r="I626" s="566" t="s">
        <v>5354</v>
      </c>
      <c r="J626" s="566" t="s">
        <v>5340</v>
      </c>
      <c r="K626" s="566" t="s">
        <v>5356</v>
      </c>
      <c r="L626" s="566" t="s">
        <v>5357</v>
      </c>
      <c r="M626" s="566" t="s">
        <v>5358</v>
      </c>
      <c r="N626" s="566" t="s">
        <v>5359</v>
      </c>
      <c r="O626" s="566" t="s">
        <v>5345</v>
      </c>
      <c r="P626" s="566" t="s">
        <v>5361</v>
      </c>
      <c r="Q626" s="566" t="s">
        <v>7925</v>
      </c>
      <c r="R626" s="574" t="s">
        <v>10923</v>
      </c>
      <c r="S626" s="566" t="s">
        <v>5362</v>
      </c>
      <c r="T626" s="371" t="str">
        <f t="shared" si="18"/>
        <v>Tab5_Cell_F270</v>
      </c>
    </row>
    <row r="627" spans="1:21" s="371" customFormat="1" ht="25.5" x14ac:dyDescent="0.2">
      <c r="A627" s="371" t="str">
        <f t="shared" si="19"/>
        <v>Tab5_Cell_F271</v>
      </c>
      <c r="B627" s="374">
        <v>5</v>
      </c>
      <c r="C627" s="374" t="s">
        <v>5393</v>
      </c>
      <c r="D627" s="374" t="s">
        <v>5394</v>
      </c>
      <c r="E627" s="566" t="s">
        <v>5365</v>
      </c>
      <c r="F627" s="566" t="s">
        <v>5366</v>
      </c>
      <c r="G627" s="566" t="s">
        <v>5352</v>
      </c>
      <c r="H627" s="566" t="s">
        <v>5368</v>
      </c>
      <c r="I627" s="566" t="s">
        <v>5369</v>
      </c>
      <c r="J627" s="566" t="s">
        <v>5355</v>
      </c>
      <c r="K627" s="566" t="s">
        <v>5371</v>
      </c>
      <c r="L627" s="566" t="s">
        <v>5372</v>
      </c>
      <c r="M627" s="566" t="s">
        <v>5373</v>
      </c>
      <c r="N627" s="566" t="s">
        <v>5374</v>
      </c>
      <c r="O627" s="566" t="s">
        <v>5360</v>
      </c>
      <c r="P627" s="566" t="s">
        <v>5376</v>
      </c>
      <c r="Q627" s="566" t="s">
        <v>7926</v>
      </c>
      <c r="R627" s="574" t="s">
        <v>10924</v>
      </c>
      <c r="S627" s="566" t="s">
        <v>5377</v>
      </c>
      <c r="T627" s="371" t="str">
        <f t="shared" si="18"/>
        <v>Tab5_Cell_F271</v>
      </c>
    </row>
    <row r="628" spans="1:21" s="371" customFormat="1" ht="38.25" x14ac:dyDescent="0.2">
      <c r="A628" s="371" t="str">
        <f t="shared" si="19"/>
        <v>Tab5_Cell_F272</v>
      </c>
      <c r="B628" s="374">
        <v>5</v>
      </c>
      <c r="C628" s="374" t="s">
        <v>5397</v>
      </c>
      <c r="D628" s="374" t="s">
        <v>5398</v>
      </c>
      <c r="E628" s="566" t="s">
        <v>5399</v>
      </c>
      <c r="F628" s="566" t="s">
        <v>5400</v>
      </c>
      <c r="G628" s="566" t="s">
        <v>5395</v>
      </c>
      <c r="H628" s="566" t="s">
        <v>5401</v>
      </c>
      <c r="I628" s="566" t="s">
        <v>5402</v>
      </c>
      <c r="J628" s="566" t="s">
        <v>5396</v>
      </c>
      <c r="K628" s="566" t="s">
        <v>5403</v>
      </c>
      <c r="L628" s="566" t="s">
        <v>5404</v>
      </c>
      <c r="M628" s="566" t="s">
        <v>5405</v>
      </c>
      <c r="N628" s="566" t="s">
        <v>5406</v>
      </c>
      <c r="O628" s="566" t="s">
        <v>5375</v>
      </c>
      <c r="P628" s="566" t="s">
        <v>5407</v>
      </c>
      <c r="Q628" s="570" t="s">
        <v>10983</v>
      </c>
      <c r="R628" s="566" t="s">
        <v>9524</v>
      </c>
      <c r="S628" s="566" t="s">
        <v>5408</v>
      </c>
      <c r="T628" s="371" t="str">
        <f t="shared" si="18"/>
        <v>Tab5_Cell_F272</v>
      </c>
    </row>
    <row r="629" spans="1:21" s="371" customFormat="1" ht="38.25" x14ac:dyDescent="0.2">
      <c r="A629" s="371" t="str">
        <f t="shared" si="19"/>
        <v>Tab5_Cell_F273</v>
      </c>
      <c r="B629" s="374">
        <v>5</v>
      </c>
      <c r="C629" s="374" t="s">
        <v>5409</v>
      </c>
      <c r="D629" s="374" t="s">
        <v>5410</v>
      </c>
      <c r="E629" s="566" t="s">
        <v>5380</v>
      </c>
      <c r="F629" s="566" t="s">
        <v>5381</v>
      </c>
      <c r="G629" s="566" t="s">
        <v>5367</v>
      </c>
      <c r="H629" s="566" t="s">
        <v>5382</v>
      </c>
      <c r="I629" s="566" t="s">
        <v>5383</v>
      </c>
      <c r="J629" s="566" t="s">
        <v>5370</v>
      </c>
      <c r="K629" s="566" t="s">
        <v>5384</v>
      </c>
      <c r="L629" s="566" t="s">
        <v>5385</v>
      </c>
      <c r="M629" s="566" t="s">
        <v>5386</v>
      </c>
      <c r="N629" s="566" t="s">
        <v>5331</v>
      </c>
      <c r="O629" s="566" t="s">
        <v>5375</v>
      </c>
      <c r="P629" s="566" t="s">
        <v>5387</v>
      </c>
      <c r="Q629" s="570" t="s">
        <v>10984</v>
      </c>
      <c r="R629" s="566" t="s">
        <v>9524</v>
      </c>
      <c r="S629" s="566" t="s">
        <v>5388</v>
      </c>
      <c r="T629" s="371" t="str">
        <f t="shared" si="18"/>
        <v>Tab5_Cell_F273</v>
      </c>
    </row>
    <row r="630" spans="1:21" s="371" customFormat="1" ht="25.5" x14ac:dyDescent="0.2">
      <c r="A630" s="371" t="str">
        <f t="shared" si="19"/>
        <v>Tab5_Cell_F274</v>
      </c>
      <c r="B630" s="374">
        <v>5</v>
      </c>
      <c r="C630" s="374" t="s">
        <v>5411</v>
      </c>
      <c r="D630" s="374" t="s">
        <v>5412</v>
      </c>
      <c r="E630" s="566" t="s">
        <v>5335</v>
      </c>
      <c r="F630" s="566" t="s">
        <v>5336</v>
      </c>
      <c r="G630" s="566" t="s">
        <v>5329</v>
      </c>
      <c r="H630" s="566" t="s">
        <v>5338</v>
      </c>
      <c r="I630" s="566" t="s">
        <v>5339</v>
      </c>
      <c r="J630" s="566" t="s">
        <v>5330</v>
      </c>
      <c r="K630" s="566" t="s">
        <v>5341</v>
      </c>
      <c r="L630" s="566" t="s">
        <v>5342</v>
      </c>
      <c r="M630" s="566" t="s">
        <v>5343</v>
      </c>
      <c r="N630" s="566" t="s">
        <v>5344</v>
      </c>
      <c r="O630" s="566" t="s">
        <v>5332</v>
      </c>
      <c r="P630" s="566" t="s">
        <v>5346</v>
      </c>
      <c r="Q630" s="566" t="s">
        <v>7924</v>
      </c>
      <c r="R630" s="574" t="s">
        <v>10922</v>
      </c>
      <c r="S630" s="566" t="s">
        <v>5347</v>
      </c>
      <c r="T630" s="371" t="str">
        <f t="shared" si="18"/>
        <v>Tab5_Cell_F274</v>
      </c>
    </row>
    <row r="631" spans="1:21" s="371" customFormat="1" ht="25.5" x14ac:dyDescent="0.2">
      <c r="A631" s="371" t="str">
        <f t="shared" si="19"/>
        <v>Tab5_Cell_F275</v>
      </c>
      <c r="B631" s="374">
        <v>5</v>
      </c>
      <c r="C631" s="374" t="s">
        <v>5413</v>
      </c>
      <c r="D631" s="374" t="s">
        <v>5414</v>
      </c>
      <c r="E631" s="566" t="s">
        <v>5350</v>
      </c>
      <c r="F631" s="566" t="s">
        <v>5351</v>
      </c>
      <c r="G631" s="566" t="s">
        <v>5337</v>
      </c>
      <c r="H631" s="566" t="s">
        <v>5353</v>
      </c>
      <c r="I631" s="566" t="s">
        <v>5354</v>
      </c>
      <c r="J631" s="566" t="s">
        <v>5340</v>
      </c>
      <c r="K631" s="566" t="s">
        <v>5356</v>
      </c>
      <c r="L631" s="566" t="s">
        <v>5357</v>
      </c>
      <c r="M631" s="566" t="s">
        <v>5358</v>
      </c>
      <c r="N631" s="566" t="s">
        <v>5359</v>
      </c>
      <c r="O631" s="566" t="s">
        <v>5345</v>
      </c>
      <c r="P631" s="566" t="s">
        <v>5361</v>
      </c>
      <c r="Q631" s="566" t="s">
        <v>7925</v>
      </c>
      <c r="R631" s="574" t="s">
        <v>10923</v>
      </c>
      <c r="S631" s="566" t="s">
        <v>5362</v>
      </c>
      <c r="T631" s="371" t="str">
        <f t="shared" si="18"/>
        <v>Tab5_Cell_F275</v>
      </c>
    </row>
    <row r="632" spans="1:21" s="371" customFormat="1" ht="25.5" x14ac:dyDescent="0.2">
      <c r="A632" s="371" t="str">
        <f t="shared" si="19"/>
        <v>Tab5_Cell_F276</v>
      </c>
      <c r="B632" s="374">
        <v>5</v>
      </c>
      <c r="C632" s="374" t="s">
        <v>5415</v>
      </c>
      <c r="D632" s="374" t="s">
        <v>5416</v>
      </c>
      <c r="E632" s="566" t="s">
        <v>5365</v>
      </c>
      <c r="F632" s="566" t="s">
        <v>5366</v>
      </c>
      <c r="G632" s="566" t="s">
        <v>5352</v>
      </c>
      <c r="H632" s="566" t="s">
        <v>5368</v>
      </c>
      <c r="I632" s="566" t="s">
        <v>5369</v>
      </c>
      <c r="J632" s="566" t="s">
        <v>5355</v>
      </c>
      <c r="K632" s="566" t="s">
        <v>5371</v>
      </c>
      <c r="L632" s="566" t="s">
        <v>5372</v>
      </c>
      <c r="M632" s="566" t="s">
        <v>5373</v>
      </c>
      <c r="N632" s="566" t="s">
        <v>5374</v>
      </c>
      <c r="O632" s="566" t="s">
        <v>5360</v>
      </c>
      <c r="P632" s="566" t="s">
        <v>5376</v>
      </c>
      <c r="Q632" s="566" t="s">
        <v>7926</v>
      </c>
      <c r="R632" s="574" t="s">
        <v>10924</v>
      </c>
      <c r="S632" s="566" t="s">
        <v>5377</v>
      </c>
      <c r="T632" s="371" t="str">
        <f t="shared" si="18"/>
        <v>Tab5_Cell_F276</v>
      </c>
    </row>
    <row r="633" spans="1:21" s="371" customFormat="1" x14ac:dyDescent="0.2">
      <c r="A633" s="371" t="str">
        <f t="shared" si="19"/>
        <v>Tab5_Cell_F277</v>
      </c>
      <c r="B633" s="374">
        <v>5</v>
      </c>
      <c r="C633" s="374" t="s">
        <v>5417</v>
      </c>
      <c r="D633" s="374" t="s">
        <v>5418</v>
      </c>
      <c r="E633" s="566" t="s">
        <v>5265</v>
      </c>
      <c r="F633" s="566" t="s">
        <v>5266</v>
      </c>
      <c r="G633" s="566" t="s">
        <v>5267</v>
      </c>
      <c r="H633" s="566" t="s">
        <v>5268</v>
      </c>
      <c r="I633" s="566" t="s">
        <v>5269</v>
      </c>
      <c r="J633" s="566" t="s">
        <v>5270</v>
      </c>
      <c r="K633" s="566" t="s">
        <v>5271</v>
      </c>
      <c r="L633" s="566" t="s">
        <v>5272</v>
      </c>
      <c r="M633" s="566" t="s">
        <v>5273</v>
      </c>
      <c r="N633" s="566" t="s">
        <v>5274</v>
      </c>
      <c r="O633" s="566" t="s">
        <v>5262</v>
      </c>
      <c r="P633" s="566" t="s">
        <v>5276</v>
      </c>
      <c r="Q633" s="566" t="s">
        <v>7921</v>
      </c>
      <c r="R633" s="566" t="s">
        <v>9519</v>
      </c>
      <c r="S633" s="566" t="s">
        <v>5277</v>
      </c>
      <c r="T633" s="371" t="str">
        <f t="shared" si="18"/>
        <v>Tab5_Cell_F277</v>
      </c>
    </row>
    <row r="634" spans="1:21" s="371" customFormat="1" x14ac:dyDescent="0.2">
      <c r="A634" s="371" t="str">
        <f t="shared" si="19"/>
        <v>Tab5_Cell_F278</v>
      </c>
      <c r="B634" s="374">
        <v>5</v>
      </c>
      <c r="C634" s="374" t="s">
        <v>5419</v>
      </c>
      <c r="D634" s="374" t="s">
        <v>5420</v>
      </c>
      <c r="E634" s="566" t="s">
        <v>5265</v>
      </c>
      <c r="F634" s="566" t="s">
        <v>5266</v>
      </c>
      <c r="G634" s="566" t="s">
        <v>5267</v>
      </c>
      <c r="H634" s="566" t="s">
        <v>5268</v>
      </c>
      <c r="I634" s="566" t="s">
        <v>5269</v>
      </c>
      <c r="J634" s="566" t="s">
        <v>5270</v>
      </c>
      <c r="K634" s="566" t="s">
        <v>5271</v>
      </c>
      <c r="L634" s="566" t="s">
        <v>5272</v>
      </c>
      <c r="M634" s="566" t="s">
        <v>5273</v>
      </c>
      <c r="N634" s="566" t="s">
        <v>5274</v>
      </c>
      <c r="O634" s="566" t="s">
        <v>5262</v>
      </c>
      <c r="P634" s="566" t="s">
        <v>5276</v>
      </c>
      <c r="Q634" s="566" t="s">
        <v>7921</v>
      </c>
      <c r="R634" s="566" t="s">
        <v>9519</v>
      </c>
      <c r="S634" s="566" t="s">
        <v>5277</v>
      </c>
      <c r="T634" s="371" t="str">
        <f t="shared" si="18"/>
        <v>Tab5_Cell_F278</v>
      </c>
    </row>
    <row r="635" spans="1:21" s="371" customFormat="1" ht="51" x14ac:dyDescent="0.2">
      <c r="A635" s="371" t="str">
        <f t="shared" si="19"/>
        <v>Tab5_Cell_F282</v>
      </c>
      <c r="B635" s="374">
        <v>5</v>
      </c>
      <c r="C635" s="374" t="s">
        <v>5424</v>
      </c>
      <c r="D635" s="374" t="s">
        <v>5439</v>
      </c>
      <c r="E635" s="566" t="s">
        <v>5425</v>
      </c>
      <c r="F635" s="566" t="s">
        <v>5426</v>
      </c>
      <c r="G635" s="566" t="s">
        <v>5421</v>
      </c>
      <c r="H635" s="566" t="s">
        <v>5427</v>
      </c>
      <c r="I635" s="566" t="s">
        <v>5428</v>
      </c>
      <c r="J635" s="566" t="s">
        <v>5422</v>
      </c>
      <c r="K635" s="566" t="s">
        <v>5429</v>
      </c>
      <c r="L635" s="566" t="s">
        <v>5430</v>
      </c>
      <c r="M635" s="566" t="s">
        <v>5431</v>
      </c>
      <c r="N635" s="566" t="s">
        <v>5432</v>
      </c>
      <c r="O635" s="566" t="s">
        <v>5423</v>
      </c>
      <c r="P635" s="566" t="s">
        <v>5433</v>
      </c>
      <c r="Q635" s="566" t="s">
        <v>7927</v>
      </c>
      <c r="R635" s="566" t="s">
        <v>9525</v>
      </c>
      <c r="S635" s="566" t="s">
        <v>5434</v>
      </c>
      <c r="T635" s="371" t="str">
        <f t="shared" si="18"/>
        <v>Tab5_Cell_F282</v>
      </c>
    </row>
    <row r="636" spans="1:21" s="371" customFormat="1" ht="51" x14ac:dyDescent="0.2">
      <c r="A636" s="371" t="str">
        <f t="shared" si="19"/>
        <v>Tab5_Cell_F283</v>
      </c>
      <c r="B636" s="374">
        <v>5</v>
      </c>
      <c r="C636" s="374" t="s">
        <v>5435</v>
      </c>
      <c r="D636" s="374" t="s">
        <v>9314</v>
      </c>
      <c r="E636" s="570" t="s">
        <v>10839</v>
      </c>
      <c r="F636" s="562" t="s">
        <v>4299</v>
      </c>
      <c r="G636" s="562" t="s">
        <v>4300</v>
      </c>
      <c r="H636" s="562" t="s">
        <v>4301</v>
      </c>
      <c r="I636" s="562" t="s">
        <v>4302</v>
      </c>
      <c r="J636" s="571" t="s">
        <v>10681</v>
      </c>
      <c r="K636" s="572" t="s">
        <v>10856</v>
      </c>
      <c r="L636" s="562" t="s">
        <v>4303</v>
      </c>
      <c r="M636" s="562" t="s">
        <v>4304</v>
      </c>
      <c r="N636" s="578" t="s">
        <v>4305</v>
      </c>
      <c r="O636" s="562" t="s">
        <v>4306</v>
      </c>
      <c r="P636" s="562" t="s">
        <v>4307</v>
      </c>
      <c r="Q636" s="570" t="s">
        <v>10956</v>
      </c>
      <c r="R636" s="562" t="s">
        <v>9488</v>
      </c>
      <c r="S636" s="575" t="s">
        <v>10728</v>
      </c>
      <c r="T636" s="371" t="str">
        <f t="shared" si="18"/>
        <v>Tab5_Cell_F283</v>
      </c>
      <c r="U636" s="555" t="s">
        <v>4301</v>
      </c>
    </row>
    <row r="637" spans="1:21" s="371" customFormat="1" ht="204" x14ac:dyDescent="0.2">
      <c r="A637" s="371" t="str">
        <f t="shared" si="19"/>
        <v>Tab5_Cell_F284</v>
      </c>
      <c r="B637" s="374">
        <v>5</v>
      </c>
      <c r="C637" s="374" t="s">
        <v>5437</v>
      </c>
      <c r="D637" s="374" t="s">
        <v>9315</v>
      </c>
      <c r="E637" s="578" t="s">
        <v>11051</v>
      </c>
      <c r="F637" s="578" t="s">
        <v>11046</v>
      </c>
      <c r="G637" s="578" t="s">
        <v>11024</v>
      </c>
      <c r="H637" s="562" t="s">
        <v>10586</v>
      </c>
      <c r="I637" s="578" t="s">
        <v>11041</v>
      </c>
      <c r="J637" s="578" t="s">
        <v>11019</v>
      </c>
      <c r="K637" s="578" t="s">
        <v>11078</v>
      </c>
      <c r="L637" s="578" t="s">
        <v>11029</v>
      </c>
      <c r="M637" s="578" t="s">
        <v>11073</v>
      </c>
      <c r="N637" s="578" t="s">
        <v>11083</v>
      </c>
      <c r="O637" s="566" t="s">
        <v>5436</v>
      </c>
      <c r="P637" s="578" t="s">
        <v>11037</v>
      </c>
      <c r="Q637" s="578" t="s">
        <v>11057</v>
      </c>
      <c r="R637" s="578" t="s">
        <v>11061</v>
      </c>
      <c r="S637" s="578" t="s">
        <v>11068</v>
      </c>
      <c r="T637" s="371" t="str">
        <f t="shared" si="18"/>
        <v>Tab5_Cell_F284</v>
      </c>
      <c r="U637" s="463" t="s">
        <v>10585</v>
      </c>
    </row>
    <row r="638" spans="1:21" s="371" customFormat="1" ht="178.5" x14ac:dyDescent="0.2">
      <c r="A638" s="371" t="str">
        <f t="shared" si="19"/>
        <v>Tab5_Cell_F285</v>
      </c>
      <c r="B638" s="374">
        <v>5</v>
      </c>
      <c r="C638" s="374" t="s">
        <v>5438</v>
      </c>
      <c r="D638" s="374" t="s">
        <v>9316</v>
      </c>
      <c r="E638" s="578" t="s">
        <v>11052</v>
      </c>
      <c r="F638" s="578" t="s">
        <v>11047</v>
      </c>
      <c r="G638" s="578" t="s">
        <v>11025</v>
      </c>
      <c r="H638" s="562" t="s">
        <v>10590</v>
      </c>
      <c r="I638" s="578" t="s">
        <v>11038</v>
      </c>
      <c r="J638" s="578" t="s">
        <v>11020</v>
      </c>
      <c r="K638" s="578" t="s">
        <v>11033</v>
      </c>
      <c r="L638" s="578" t="s">
        <v>11030</v>
      </c>
      <c r="M638" s="578" t="s">
        <v>11069</v>
      </c>
      <c r="N638" s="578" t="s">
        <v>11084</v>
      </c>
      <c r="O638" s="566" t="s">
        <v>9282</v>
      </c>
      <c r="P638" s="578" t="s">
        <v>11064</v>
      </c>
      <c r="Q638" s="578" t="s">
        <v>11053</v>
      </c>
      <c r="R638" s="578" t="s">
        <v>11062</v>
      </c>
      <c r="S638" s="578" t="s">
        <v>11063</v>
      </c>
      <c r="T638" s="371" t="str">
        <f t="shared" si="18"/>
        <v>Tab5_Cell_F285</v>
      </c>
      <c r="U638" s="555" t="s">
        <v>10584</v>
      </c>
    </row>
    <row r="639" spans="1:21" s="371" customFormat="1" ht="51" x14ac:dyDescent="0.2">
      <c r="A639" s="371" t="str">
        <f t="shared" si="19"/>
        <v>Tab5_Cell_H17</v>
      </c>
      <c r="B639" s="374">
        <v>5</v>
      </c>
      <c r="C639" s="374"/>
      <c r="D639" s="374" t="s">
        <v>7400</v>
      </c>
      <c r="E639" s="566" t="s">
        <v>8913</v>
      </c>
      <c r="F639" s="566" t="s">
        <v>8914</v>
      </c>
      <c r="G639" s="566" t="s">
        <v>8915</v>
      </c>
      <c r="H639" s="566" t="s">
        <v>8916</v>
      </c>
      <c r="I639" s="566" t="s">
        <v>8917</v>
      </c>
      <c r="J639" s="566" t="s">
        <v>8918</v>
      </c>
      <c r="K639" s="566" t="s">
        <v>8919</v>
      </c>
      <c r="L639" s="566" t="s">
        <v>8920</v>
      </c>
      <c r="M639" s="566" t="s">
        <v>8921</v>
      </c>
      <c r="N639" s="566" t="s">
        <v>8922</v>
      </c>
      <c r="O639" s="566" t="s">
        <v>8923</v>
      </c>
      <c r="P639" s="566" t="s">
        <v>8924</v>
      </c>
      <c r="Q639" s="566" t="s">
        <v>8925</v>
      </c>
      <c r="R639" s="566" t="s">
        <v>9526</v>
      </c>
      <c r="S639" s="566" t="s">
        <v>8926</v>
      </c>
      <c r="T639" s="371" t="str">
        <f t="shared" si="18"/>
        <v>Tab5_Cell_H17</v>
      </c>
    </row>
    <row r="640" spans="1:21" s="371" customFormat="1" x14ac:dyDescent="0.2">
      <c r="A640" s="371" t="str">
        <f t="shared" si="19"/>
        <v>Tab6_Cell_B4</v>
      </c>
      <c r="B640" s="374">
        <v>6</v>
      </c>
      <c r="C640" s="374"/>
      <c r="D640" s="374" t="s">
        <v>754</v>
      </c>
      <c r="E640" s="566" t="s">
        <v>9655</v>
      </c>
      <c r="F640" s="566" t="s">
        <v>9657</v>
      </c>
      <c r="G640" s="566" t="s">
        <v>9659</v>
      </c>
      <c r="H640" s="566" t="s">
        <v>681</v>
      </c>
      <c r="I640" s="566" t="s">
        <v>9661</v>
      </c>
      <c r="J640" s="566" t="s">
        <v>9663</v>
      </c>
      <c r="K640" s="566" t="s">
        <v>9665</v>
      </c>
      <c r="L640" s="566" t="s">
        <v>9667</v>
      </c>
      <c r="M640" s="566" t="s">
        <v>9669</v>
      </c>
      <c r="N640" s="566" t="s">
        <v>9671</v>
      </c>
      <c r="O640" s="566" t="s">
        <v>9672</v>
      </c>
      <c r="P640" s="566" t="s">
        <v>9675</v>
      </c>
      <c r="Q640" s="566" t="s">
        <v>9677</v>
      </c>
      <c r="R640" s="566" t="s">
        <v>10076</v>
      </c>
      <c r="S640" s="566" t="s">
        <v>9680</v>
      </c>
      <c r="T640" s="371" t="str">
        <f t="shared" si="18"/>
        <v>Tab6_Cell_B4</v>
      </c>
    </row>
    <row r="641" spans="1:20" s="371" customFormat="1" ht="89.25" customHeight="1" x14ac:dyDescent="0.2">
      <c r="A641" s="371" t="str">
        <f t="shared" si="19"/>
        <v>Tab6_Cell_B6</v>
      </c>
      <c r="B641" s="374">
        <v>6</v>
      </c>
      <c r="C641" s="374"/>
      <c r="D641" s="374" t="s">
        <v>686</v>
      </c>
      <c r="E641" s="566" t="s">
        <v>5440</v>
      </c>
      <c r="F641" s="566" t="s">
        <v>5441</v>
      </c>
      <c r="G641" s="566" t="s">
        <v>5442</v>
      </c>
      <c r="H641" s="566" t="s">
        <v>355</v>
      </c>
      <c r="I641" s="566" t="s">
        <v>5443</v>
      </c>
      <c r="J641" s="566" t="s">
        <v>5444</v>
      </c>
      <c r="K641" s="566" t="s">
        <v>5445</v>
      </c>
      <c r="L641" s="566" t="s">
        <v>5446</v>
      </c>
      <c r="M641" s="566" t="s">
        <v>5447</v>
      </c>
      <c r="N641" s="566" t="s">
        <v>5448</v>
      </c>
      <c r="O641" s="566" t="s">
        <v>5449</v>
      </c>
      <c r="P641" s="566" t="s">
        <v>5450</v>
      </c>
      <c r="Q641" s="566" t="s">
        <v>7928</v>
      </c>
      <c r="R641" s="566" t="s">
        <v>10077</v>
      </c>
      <c r="S641" s="566" t="s">
        <v>5451</v>
      </c>
      <c r="T641" s="371" t="str">
        <f t="shared" si="18"/>
        <v>Tab6_Cell_B6</v>
      </c>
    </row>
    <row r="642" spans="1:20" s="371" customFormat="1" ht="25.5" customHeight="1" x14ac:dyDescent="0.2">
      <c r="A642" s="371" t="str">
        <f t="shared" si="19"/>
        <v>Tab6_Cell_B9</v>
      </c>
      <c r="B642" s="374">
        <v>6</v>
      </c>
      <c r="C642" s="374"/>
      <c r="D642" s="374" t="s">
        <v>1362</v>
      </c>
      <c r="E642" s="566" t="s">
        <v>644</v>
      </c>
      <c r="F642" s="566" t="s">
        <v>648</v>
      </c>
      <c r="G642" s="566" t="s">
        <v>646</v>
      </c>
      <c r="H642" s="566" t="s">
        <v>357</v>
      </c>
      <c r="I642" s="566" t="s">
        <v>647</v>
      </c>
      <c r="J642" s="566" t="s">
        <v>649</v>
      </c>
      <c r="K642" s="566" t="s">
        <v>645</v>
      </c>
      <c r="L642" s="566" t="s">
        <v>650</v>
      </c>
      <c r="M642" s="566" t="s">
        <v>651</v>
      </c>
      <c r="N642" s="566" t="s">
        <v>652</v>
      </c>
      <c r="O642" s="566" t="s">
        <v>653</v>
      </c>
      <c r="P642" s="566" t="s">
        <v>654</v>
      </c>
      <c r="Q642" s="566" t="s">
        <v>7929</v>
      </c>
      <c r="R642" s="566" t="s">
        <v>10078</v>
      </c>
      <c r="S642" s="566" t="s">
        <v>655</v>
      </c>
      <c r="T642" s="371" t="str">
        <f t="shared" si="18"/>
        <v>Tab6_Cell_B9</v>
      </c>
    </row>
    <row r="643" spans="1:20" s="371" customFormat="1" ht="51" customHeight="1" x14ac:dyDescent="0.2">
      <c r="A643" s="371" t="str">
        <f t="shared" si="19"/>
        <v>Tab6_Cell_B9</v>
      </c>
      <c r="B643" s="374">
        <v>6</v>
      </c>
      <c r="C643" s="374"/>
      <c r="D643" s="374" t="s">
        <v>1362</v>
      </c>
      <c r="E643" s="566" t="s">
        <v>644</v>
      </c>
      <c r="F643" s="566" t="s">
        <v>648</v>
      </c>
      <c r="G643" s="566" t="s">
        <v>646</v>
      </c>
      <c r="H643" s="566" t="s">
        <v>357</v>
      </c>
      <c r="I643" s="566" t="s">
        <v>647</v>
      </c>
      <c r="J643" s="566" t="s">
        <v>649</v>
      </c>
      <c r="K643" s="566" t="s">
        <v>645</v>
      </c>
      <c r="L643" s="566" t="s">
        <v>650</v>
      </c>
      <c r="M643" s="566" t="s">
        <v>651</v>
      </c>
      <c r="N643" s="566" t="s">
        <v>652</v>
      </c>
      <c r="O643" s="566" t="s">
        <v>653</v>
      </c>
      <c r="P643" s="566" t="s">
        <v>654</v>
      </c>
      <c r="Q643" s="566" t="s">
        <v>7929</v>
      </c>
      <c r="R643" s="566" t="s">
        <v>10078</v>
      </c>
      <c r="S643" s="566" t="s">
        <v>655</v>
      </c>
      <c r="T643" s="371" t="str">
        <f t="shared" si="18"/>
        <v>Tab6_Cell_B9</v>
      </c>
    </row>
    <row r="644" spans="1:20" s="371" customFormat="1" ht="12.75" customHeight="1" x14ac:dyDescent="0.2">
      <c r="A644" s="371" t="str">
        <f t="shared" si="19"/>
        <v>Tab6_Cell_B42</v>
      </c>
      <c r="B644" s="374">
        <v>6</v>
      </c>
      <c r="C644" s="374"/>
      <c r="D644" s="374" t="s">
        <v>10169</v>
      </c>
      <c r="E644" s="566" t="s">
        <v>5452</v>
      </c>
      <c r="F644" s="566" t="s">
        <v>383</v>
      </c>
      <c r="G644" s="566" t="s">
        <v>5453</v>
      </c>
      <c r="H644" s="566" t="s">
        <v>383</v>
      </c>
      <c r="I644" s="566" t="s">
        <v>5454</v>
      </c>
      <c r="J644" s="566" t="s">
        <v>5455</v>
      </c>
      <c r="K644" s="566" t="s">
        <v>5456</v>
      </c>
      <c r="L644" s="566" t="s">
        <v>5457</v>
      </c>
      <c r="M644" s="566" t="s">
        <v>5458</v>
      </c>
      <c r="N644" s="566" t="s">
        <v>5459</v>
      </c>
      <c r="O644" s="566" t="s">
        <v>5460</v>
      </c>
      <c r="P644" s="566" t="s">
        <v>5461</v>
      </c>
      <c r="Q644" s="566" t="s">
        <v>7930</v>
      </c>
      <c r="R644" s="578" t="s">
        <v>10933</v>
      </c>
      <c r="S644" s="566" t="s">
        <v>5462</v>
      </c>
      <c r="T644" s="371" t="str">
        <f t="shared" si="18"/>
        <v>Tab6_Cell_B42</v>
      </c>
    </row>
    <row r="645" spans="1:20" s="371" customFormat="1" ht="54" customHeight="1" x14ac:dyDescent="0.2">
      <c r="A645" s="371" t="str">
        <f t="shared" si="19"/>
        <v>Tab6_Cell_B108</v>
      </c>
      <c r="B645" s="374">
        <v>6</v>
      </c>
      <c r="C645" s="374"/>
      <c r="D645" s="374" t="s">
        <v>10604</v>
      </c>
      <c r="E645" s="566" t="s">
        <v>408</v>
      </c>
      <c r="F645" s="566" t="s">
        <v>408</v>
      </c>
      <c r="G645" s="566" t="s">
        <v>408</v>
      </c>
      <c r="H645" s="566" t="s">
        <v>408</v>
      </c>
      <c r="I645" s="566" t="s">
        <v>5463</v>
      </c>
      <c r="J645" s="566" t="s">
        <v>408</v>
      </c>
      <c r="K645" s="566" t="s">
        <v>408</v>
      </c>
      <c r="L645" s="566" t="s">
        <v>408</v>
      </c>
      <c r="M645" s="566" t="s">
        <v>408</v>
      </c>
      <c r="N645" s="566" t="s">
        <v>408</v>
      </c>
      <c r="O645" s="566" t="s">
        <v>408</v>
      </c>
      <c r="P645" s="566" t="s">
        <v>408</v>
      </c>
      <c r="Q645" s="566" t="s">
        <v>408</v>
      </c>
      <c r="R645" s="566" t="s">
        <v>10079</v>
      </c>
      <c r="S645" s="566" t="s">
        <v>408</v>
      </c>
      <c r="T645" s="371" t="str">
        <f t="shared" si="18"/>
        <v>Tab6_Cell_B108</v>
      </c>
    </row>
    <row r="646" spans="1:20" s="421" customFormat="1" ht="38.25" customHeight="1" x14ac:dyDescent="0.2">
      <c r="A646" s="371" t="str">
        <f t="shared" si="19"/>
        <v>Tab6_Cell_E11</v>
      </c>
      <c r="B646" s="374">
        <v>6</v>
      </c>
      <c r="C646" s="374"/>
      <c r="D646" s="374" t="s">
        <v>7406</v>
      </c>
      <c r="E646" s="566" t="s">
        <v>6624</v>
      </c>
      <c r="F646" s="566" t="s">
        <v>7486</v>
      </c>
      <c r="G646" s="566" t="s">
        <v>6626</v>
      </c>
      <c r="H646" s="566" t="s">
        <v>359</v>
      </c>
      <c r="I646" s="566" t="s">
        <v>6627</v>
      </c>
      <c r="J646" s="566" t="s">
        <v>6628</v>
      </c>
      <c r="K646" s="566" t="s">
        <v>6625</v>
      </c>
      <c r="L646" s="566" t="s">
        <v>6629</v>
      </c>
      <c r="M646" s="566" t="s">
        <v>6630</v>
      </c>
      <c r="N646" s="566" t="s">
        <v>6631</v>
      </c>
      <c r="O646" s="566" t="s">
        <v>6632</v>
      </c>
      <c r="P646" s="566" t="s">
        <v>6633</v>
      </c>
      <c r="Q646" s="566" t="s">
        <v>7983</v>
      </c>
      <c r="R646" s="566" t="s">
        <v>9527</v>
      </c>
      <c r="S646" s="566" t="s">
        <v>6634</v>
      </c>
      <c r="T646" s="371" t="str">
        <f t="shared" si="18"/>
        <v>Tab6_Cell_E11</v>
      </c>
    </row>
    <row r="647" spans="1:20" s="371" customFormat="1" ht="25.5" customHeight="1" x14ac:dyDescent="0.2">
      <c r="A647" s="371" t="str">
        <f t="shared" si="19"/>
        <v>Tab6_Cell_G13</v>
      </c>
      <c r="B647" s="374">
        <v>6</v>
      </c>
      <c r="C647" s="374"/>
      <c r="D647" s="374" t="s">
        <v>7401</v>
      </c>
      <c r="E647" s="566" t="s">
        <v>611</v>
      </c>
      <c r="F647" s="566" t="s">
        <v>614</v>
      </c>
      <c r="G647" s="566" t="s">
        <v>7408</v>
      </c>
      <c r="H647" s="566" t="s">
        <v>610</v>
      </c>
      <c r="I647" s="566" t="s">
        <v>613</v>
      </c>
      <c r="J647" s="566" t="s">
        <v>615</v>
      </c>
      <c r="K647" s="566" t="s">
        <v>612</v>
      </c>
      <c r="L647" s="566" t="s">
        <v>616</v>
      </c>
      <c r="M647" s="566" t="s">
        <v>617</v>
      </c>
      <c r="N647" s="566" t="s">
        <v>618</v>
      </c>
      <c r="O647" s="566" t="s">
        <v>619</v>
      </c>
      <c r="P647" s="566" t="s">
        <v>7409</v>
      </c>
      <c r="Q647" s="566" t="s">
        <v>7978</v>
      </c>
      <c r="R647" s="566" t="s">
        <v>9528</v>
      </c>
      <c r="S647" s="566" t="s">
        <v>620</v>
      </c>
      <c r="T647" s="371" t="str">
        <f t="shared" si="18"/>
        <v>Tab6_Cell_G13</v>
      </c>
    </row>
    <row r="648" spans="1:20" s="371" customFormat="1" ht="38.25" customHeight="1" x14ac:dyDescent="0.2">
      <c r="A648" s="371" t="str">
        <f t="shared" si="19"/>
        <v>Tab6_Cell_H13</v>
      </c>
      <c r="B648" s="374">
        <v>6</v>
      </c>
      <c r="C648" s="374"/>
      <c r="D648" s="374" t="s">
        <v>7402</v>
      </c>
      <c r="E648" s="566" t="s">
        <v>6601</v>
      </c>
      <c r="F648" s="566" t="s">
        <v>6605</v>
      </c>
      <c r="G648" s="566" t="s">
        <v>6603</v>
      </c>
      <c r="H648" s="566" t="s">
        <v>621</v>
      </c>
      <c r="I648" s="566" t="s">
        <v>6604</v>
      </c>
      <c r="J648" s="566" t="s">
        <v>6606</v>
      </c>
      <c r="K648" s="566" t="s">
        <v>6602</v>
      </c>
      <c r="L648" s="566" t="s">
        <v>6607</v>
      </c>
      <c r="M648" s="566" t="s">
        <v>6608</v>
      </c>
      <c r="N648" s="566" t="s">
        <v>6609</v>
      </c>
      <c r="O648" s="566" t="s">
        <v>6610</v>
      </c>
      <c r="P648" s="566" t="s">
        <v>6611</v>
      </c>
      <c r="Q648" s="566" t="s">
        <v>7979</v>
      </c>
      <c r="R648" s="566" t="s">
        <v>9529</v>
      </c>
      <c r="S648" s="566" t="s">
        <v>6612</v>
      </c>
      <c r="T648" s="371" t="str">
        <f t="shared" si="18"/>
        <v>Tab6_Cell_H13</v>
      </c>
    </row>
    <row r="649" spans="1:20" s="421" customFormat="1" ht="38.25" customHeight="1" x14ac:dyDescent="0.2">
      <c r="A649" s="371" t="str">
        <f t="shared" si="19"/>
        <v>Tab6_Cell_I13</v>
      </c>
      <c r="B649" s="374">
        <v>6</v>
      </c>
      <c r="C649" s="374"/>
      <c r="D649" s="374" t="s">
        <v>7403</v>
      </c>
      <c r="E649" s="566" t="s">
        <v>623</v>
      </c>
      <c r="F649" s="566" t="s">
        <v>626</v>
      </c>
      <c r="G649" s="566" t="s">
        <v>7410</v>
      </c>
      <c r="H649" s="566" t="s">
        <v>622</v>
      </c>
      <c r="I649" s="566" t="s">
        <v>625</v>
      </c>
      <c r="J649" s="566" t="s">
        <v>627</v>
      </c>
      <c r="K649" s="566" t="s">
        <v>624</v>
      </c>
      <c r="L649" s="566" t="s">
        <v>628</v>
      </c>
      <c r="M649" s="566" t="s">
        <v>629</v>
      </c>
      <c r="N649" s="566" t="s">
        <v>630</v>
      </c>
      <c r="O649" s="566" t="s">
        <v>631</v>
      </c>
      <c r="P649" s="566" t="s">
        <v>7411</v>
      </c>
      <c r="Q649" s="566" t="s">
        <v>7980</v>
      </c>
      <c r="R649" s="566" t="s">
        <v>10080</v>
      </c>
      <c r="S649" s="566" t="s">
        <v>632</v>
      </c>
      <c r="T649" s="371" t="str">
        <f t="shared" si="18"/>
        <v>Tab6_Cell_I13</v>
      </c>
    </row>
    <row r="650" spans="1:20" s="421" customFormat="1" ht="38.25" customHeight="1" x14ac:dyDescent="0.2">
      <c r="A650" s="371" t="str">
        <f t="shared" si="19"/>
        <v>Tab6_Cell_K9</v>
      </c>
      <c r="B650" s="374">
        <v>6</v>
      </c>
      <c r="C650" s="374"/>
      <c r="D650" s="374" t="s">
        <v>5464</v>
      </c>
      <c r="E650" s="566" t="s">
        <v>656</v>
      </c>
      <c r="F650" s="566" t="s">
        <v>660</v>
      </c>
      <c r="G650" s="566" t="s">
        <v>658</v>
      </c>
      <c r="H650" s="566" t="s">
        <v>358</v>
      </c>
      <c r="I650" s="566" t="s">
        <v>659</v>
      </c>
      <c r="J650" s="566" t="s">
        <v>661</v>
      </c>
      <c r="K650" s="566" t="s">
        <v>657</v>
      </c>
      <c r="L650" s="566" t="s">
        <v>639</v>
      </c>
      <c r="M650" s="566" t="s">
        <v>662</v>
      </c>
      <c r="N650" s="566" t="s">
        <v>663</v>
      </c>
      <c r="O650" s="566" t="s">
        <v>664</v>
      </c>
      <c r="P650" s="566" t="s">
        <v>665</v>
      </c>
      <c r="Q650" s="566" t="s">
        <v>7931</v>
      </c>
      <c r="R650" s="566" t="s">
        <v>10081</v>
      </c>
      <c r="S650" s="566" t="s">
        <v>666</v>
      </c>
      <c r="T650" s="371" t="str">
        <f t="shared" si="18"/>
        <v>Tab6_Cell_K9</v>
      </c>
    </row>
    <row r="651" spans="1:20" s="421" customFormat="1" ht="38.25" customHeight="1" x14ac:dyDescent="0.2">
      <c r="A651" s="371" t="str">
        <f t="shared" si="19"/>
        <v>Tab6_Cell_N13</v>
      </c>
      <c r="B651" s="374">
        <v>6</v>
      </c>
      <c r="C651" s="374"/>
      <c r="D651" s="374" t="s">
        <v>7404</v>
      </c>
      <c r="E651" s="566" t="s">
        <v>6613</v>
      </c>
      <c r="F651" s="566" t="s">
        <v>6617</v>
      </c>
      <c r="G651" s="566" t="s">
        <v>6615</v>
      </c>
      <c r="H651" s="566" t="s">
        <v>633</v>
      </c>
      <c r="I651" s="566" t="s">
        <v>6616</v>
      </c>
      <c r="J651" s="566" t="s">
        <v>6618</v>
      </c>
      <c r="K651" s="566" t="s">
        <v>6614</v>
      </c>
      <c r="L651" s="566" t="s">
        <v>6619</v>
      </c>
      <c r="M651" s="566" t="s">
        <v>6620</v>
      </c>
      <c r="N651" s="566" t="s">
        <v>6621</v>
      </c>
      <c r="O651" s="566" t="s">
        <v>6622</v>
      </c>
      <c r="P651" s="566" t="s">
        <v>7466</v>
      </c>
      <c r="Q651" s="566" t="s">
        <v>7981</v>
      </c>
      <c r="R651" s="566" t="s">
        <v>9530</v>
      </c>
      <c r="S651" s="566" t="s">
        <v>6623</v>
      </c>
      <c r="T651" s="371" t="str">
        <f t="shared" si="18"/>
        <v>Tab6_Cell_N13</v>
      </c>
    </row>
    <row r="652" spans="1:20" s="421" customFormat="1" ht="38.25" customHeight="1" x14ac:dyDescent="0.2">
      <c r="A652" s="371" t="str">
        <f t="shared" si="19"/>
        <v>Tab6_Cell_O11</v>
      </c>
      <c r="B652" s="374">
        <v>6</v>
      </c>
      <c r="C652" s="374"/>
      <c r="D652" s="374" t="s">
        <v>7407</v>
      </c>
      <c r="E652" s="566" t="s">
        <v>6635</v>
      </c>
      <c r="F652" s="566" t="s">
        <v>7487</v>
      </c>
      <c r="G652" s="566" t="s">
        <v>6637</v>
      </c>
      <c r="H652" s="566" t="s">
        <v>360</v>
      </c>
      <c r="I652" s="566" t="s">
        <v>6638</v>
      </c>
      <c r="J652" s="566" t="s">
        <v>6639</v>
      </c>
      <c r="K652" s="566" t="s">
        <v>6636</v>
      </c>
      <c r="L652" s="566" t="s">
        <v>6640</v>
      </c>
      <c r="M652" s="566" t="s">
        <v>6641</v>
      </c>
      <c r="N652" s="566" t="s">
        <v>6642</v>
      </c>
      <c r="O652" s="566" t="s">
        <v>6643</v>
      </c>
      <c r="P652" s="566" t="s">
        <v>6644</v>
      </c>
      <c r="Q652" s="566" t="s">
        <v>7984</v>
      </c>
      <c r="R652" s="566" t="s">
        <v>9531</v>
      </c>
      <c r="S652" s="566" t="s">
        <v>6645</v>
      </c>
      <c r="T652" s="371" t="str">
        <f t="shared" si="18"/>
        <v>Tab6_Cell_O11</v>
      </c>
    </row>
    <row r="653" spans="1:20" s="371" customFormat="1" ht="51" customHeight="1" x14ac:dyDescent="0.2">
      <c r="A653" s="421" t="str">
        <f t="shared" si="19"/>
        <v>Tab6_Cell_O13</v>
      </c>
      <c r="B653" s="374">
        <v>6</v>
      </c>
      <c r="C653" s="374"/>
      <c r="D653" s="374" t="s">
        <v>7405</v>
      </c>
      <c r="E653" s="566" t="s">
        <v>634</v>
      </c>
      <c r="F653" s="566" t="s">
        <v>637</v>
      </c>
      <c r="G653" s="566" t="s">
        <v>7412</v>
      </c>
      <c r="H653" s="566" t="s">
        <v>362</v>
      </c>
      <c r="I653" s="566" t="s">
        <v>636</v>
      </c>
      <c r="J653" s="566" t="s">
        <v>638</v>
      </c>
      <c r="K653" s="566" t="s">
        <v>635</v>
      </c>
      <c r="L653" s="566" t="s">
        <v>639</v>
      </c>
      <c r="M653" s="566" t="s">
        <v>640</v>
      </c>
      <c r="N653" s="566" t="s">
        <v>641</v>
      </c>
      <c r="O653" s="566" t="s">
        <v>642</v>
      </c>
      <c r="P653" s="566" t="s">
        <v>6657</v>
      </c>
      <c r="Q653" s="566" t="s">
        <v>7982</v>
      </c>
      <c r="R653" s="566" t="s">
        <v>10082</v>
      </c>
      <c r="S653" s="566" t="s">
        <v>643</v>
      </c>
      <c r="T653" s="371" t="str">
        <f t="shared" si="18"/>
        <v>Tab6_Cell_O13</v>
      </c>
    </row>
    <row r="654" spans="1:20" s="371" customFormat="1" ht="89.25" customHeight="1" x14ac:dyDescent="0.2">
      <c r="A654" s="421" t="str">
        <f t="shared" si="19"/>
        <v>Tab6_Cell_O14</v>
      </c>
      <c r="B654" s="374">
        <v>6</v>
      </c>
      <c r="C654" s="374" t="s">
        <v>8434</v>
      </c>
      <c r="D654" s="374" t="s">
        <v>5465</v>
      </c>
      <c r="E654" s="566" t="s">
        <v>6701</v>
      </c>
      <c r="F654" s="566" t="s">
        <v>7473</v>
      </c>
      <c r="G654" s="566" t="s">
        <v>7458</v>
      </c>
      <c r="H654" s="566" t="s">
        <v>5466</v>
      </c>
      <c r="I654" s="566" t="s">
        <v>6702</v>
      </c>
      <c r="J654" s="566" t="s">
        <v>7054</v>
      </c>
      <c r="K654" s="566" t="s">
        <v>7053</v>
      </c>
      <c r="L654" s="566" t="s">
        <v>6703</v>
      </c>
      <c r="M654" s="566" t="s">
        <v>6704</v>
      </c>
      <c r="N654" s="566" t="s">
        <v>6705</v>
      </c>
      <c r="O654" s="566" t="s">
        <v>7055</v>
      </c>
      <c r="P654" s="566" t="s">
        <v>7465</v>
      </c>
      <c r="Q654" s="566" t="s">
        <v>7932</v>
      </c>
      <c r="R654" s="566" t="s">
        <v>10083</v>
      </c>
      <c r="S654" s="566" t="s">
        <v>6706</v>
      </c>
      <c r="T654" s="371" t="str">
        <f t="shared" si="18"/>
        <v>Tab6_Cell_O14</v>
      </c>
    </row>
    <row r="655" spans="1:20" s="371" customFormat="1" ht="38.25" customHeight="1" x14ac:dyDescent="0.2">
      <c r="A655" s="371" t="str">
        <f t="shared" si="19"/>
        <v>Tab6_Cell_O15</v>
      </c>
      <c r="B655" s="374">
        <v>6</v>
      </c>
      <c r="C655" s="374" t="s">
        <v>8435</v>
      </c>
      <c r="D655" s="374" t="s">
        <v>5468</v>
      </c>
      <c r="E655" s="566" t="s">
        <v>6707</v>
      </c>
      <c r="F655" s="566" t="s">
        <v>6708</v>
      </c>
      <c r="G655" s="566" t="s">
        <v>6709</v>
      </c>
      <c r="H655" s="566" t="s">
        <v>5469</v>
      </c>
      <c r="I655" s="566" t="s">
        <v>6710</v>
      </c>
      <c r="J655" s="566" t="s">
        <v>6711</v>
      </c>
      <c r="K655" s="566" t="s">
        <v>6712</v>
      </c>
      <c r="L655" s="566" t="s">
        <v>6713</v>
      </c>
      <c r="M655" s="566" t="s">
        <v>6714</v>
      </c>
      <c r="N655" s="566" t="s">
        <v>6715</v>
      </c>
      <c r="O655" s="566" t="s">
        <v>6716</v>
      </c>
      <c r="P655" s="566" t="s">
        <v>6717</v>
      </c>
      <c r="Q655" s="566" t="s">
        <v>7933</v>
      </c>
      <c r="R655" s="566" t="s">
        <v>10084</v>
      </c>
      <c r="S655" s="566" t="s">
        <v>6718</v>
      </c>
      <c r="T655" s="371" t="str">
        <f t="shared" ref="T655:T724" si="20">A655</f>
        <v>Tab6_Cell_O15</v>
      </c>
    </row>
    <row r="656" spans="1:20" s="371" customFormat="1" ht="38.25" customHeight="1" x14ac:dyDescent="0.2">
      <c r="A656" s="371" t="str">
        <f t="shared" si="19"/>
        <v>Tab6_Cell_O16</v>
      </c>
      <c r="B656" s="374">
        <v>6</v>
      </c>
      <c r="C656" s="374" t="s">
        <v>8436</v>
      </c>
      <c r="D656" s="374" t="s">
        <v>5470</v>
      </c>
      <c r="E656" s="566" t="s">
        <v>5471</v>
      </c>
      <c r="F656" s="566" t="s">
        <v>5467</v>
      </c>
      <c r="G656" s="566" t="s">
        <v>5472</v>
      </c>
      <c r="H656" s="566" t="s">
        <v>5467</v>
      </c>
      <c r="I656" s="566" t="s">
        <v>5473</v>
      </c>
      <c r="J656" s="566" t="s">
        <v>5474</v>
      </c>
      <c r="K656" s="566" t="s">
        <v>5475</v>
      </c>
      <c r="L656" s="566" t="s">
        <v>5476</v>
      </c>
      <c r="M656" s="566" t="s">
        <v>5477</v>
      </c>
      <c r="N656" s="566" t="s">
        <v>5478</v>
      </c>
      <c r="O656" s="566" t="s">
        <v>5479</v>
      </c>
      <c r="P656" s="566" t="s">
        <v>5480</v>
      </c>
      <c r="Q656" s="566" t="s">
        <v>7934</v>
      </c>
      <c r="R656" s="566" t="s">
        <v>9532</v>
      </c>
      <c r="S656" s="566" t="s">
        <v>5481</v>
      </c>
      <c r="T656" s="371" t="str">
        <f t="shared" si="20"/>
        <v>Tab6_Cell_O16</v>
      </c>
    </row>
    <row r="657" spans="1:20" s="371" customFormat="1" ht="89.25" customHeight="1" x14ac:dyDescent="0.2">
      <c r="A657" s="371" t="str">
        <f t="shared" si="19"/>
        <v>Tab6_Cell_O17</v>
      </c>
      <c r="B657" s="374">
        <v>6</v>
      </c>
      <c r="C657" s="374" t="s">
        <v>8437</v>
      </c>
      <c r="D657" s="374" t="s">
        <v>5482</v>
      </c>
      <c r="E657" s="566" t="s">
        <v>7360</v>
      </c>
      <c r="F657" s="566" t="s">
        <v>7474</v>
      </c>
      <c r="G657" s="566" t="s">
        <v>7366</v>
      </c>
      <c r="H657" s="566" t="s">
        <v>7298</v>
      </c>
      <c r="I657" s="566" t="s">
        <v>7369</v>
      </c>
      <c r="J657" s="566" t="s">
        <v>7372</v>
      </c>
      <c r="K657" s="566" t="s">
        <v>11079</v>
      </c>
      <c r="L657" s="566" t="s">
        <v>7376</v>
      </c>
      <c r="M657" s="566" t="s">
        <v>7379</v>
      </c>
      <c r="N657" s="566" t="s">
        <v>7382</v>
      </c>
      <c r="O657" s="566" t="s">
        <v>7385</v>
      </c>
      <c r="P657" s="566" t="s">
        <v>7388</v>
      </c>
      <c r="Q657" s="560" t="s">
        <v>10257</v>
      </c>
      <c r="R657" s="566" t="s">
        <v>9533</v>
      </c>
      <c r="S657" s="566" t="s">
        <v>7391</v>
      </c>
      <c r="T657" s="371" t="str">
        <f t="shared" si="20"/>
        <v>Tab6_Cell_O17</v>
      </c>
    </row>
    <row r="658" spans="1:20" s="371" customFormat="1" ht="51" customHeight="1" x14ac:dyDescent="0.2">
      <c r="A658" s="371" t="str">
        <f t="shared" si="19"/>
        <v>Tab6_Cell_O18</v>
      </c>
      <c r="B658" s="374">
        <v>6</v>
      </c>
      <c r="C658" s="374" t="s">
        <v>8438</v>
      </c>
      <c r="D658" s="374" t="s">
        <v>5483</v>
      </c>
      <c r="E658" s="566" t="s">
        <v>7361</v>
      </c>
      <c r="F658" s="566" t="s">
        <v>7475</v>
      </c>
      <c r="G658" s="566" t="s">
        <v>7365</v>
      </c>
      <c r="H658" s="566" t="s">
        <v>7299</v>
      </c>
      <c r="I658" s="566" t="s">
        <v>7368</v>
      </c>
      <c r="J658" s="566" t="s">
        <v>7371</v>
      </c>
      <c r="K658" s="566" t="s">
        <v>11080</v>
      </c>
      <c r="L658" s="566" t="s">
        <v>7375</v>
      </c>
      <c r="M658" s="566" t="s">
        <v>7378</v>
      </c>
      <c r="N658" s="566" t="s">
        <v>7381</v>
      </c>
      <c r="O658" s="566" t="s">
        <v>7384</v>
      </c>
      <c r="P658" s="566" t="s">
        <v>7387</v>
      </c>
      <c r="Q658" s="566" t="s">
        <v>7935</v>
      </c>
      <c r="R658" s="566" t="s">
        <v>9534</v>
      </c>
      <c r="S658" s="566" t="s">
        <v>7390</v>
      </c>
      <c r="T658" s="371" t="str">
        <f t="shared" si="20"/>
        <v>Tab6_Cell_O18</v>
      </c>
    </row>
    <row r="659" spans="1:20" s="371" customFormat="1" ht="89.25" customHeight="1" x14ac:dyDescent="0.2">
      <c r="A659" s="371" t="str">
        <f t="shared" si="19"/>
        <v>Tab6_Cell_O19</v>
      </c>
      <c r="B659" s="374">
        <v>6</v>
      </c>
      <c r="C659" s="374" t="s">
        <v>8439</v>
      </c>
      <c r="D659" s="374" t="s">
        <v>5484</v>
      </c>
      <c r="E659" s="566" t="s">
        <v>7362</v>
      </c>
      <c r="F659" s="566" t="s">
        <v>7363</v>
      </c>
      <c r="G659" s="566" t="s">
        <v>7364</v>
      </c>
      <c r="H659" s="566" t="s">
        <v>7297</v>
      </c>
      <c r="I659" s="566" t="s">
        <v>7367</v>
      </c>
      <c r="J659" s="566" t="s">
        <v>7370</v>
      </c>
      <c r="K659" s="566" t="s">
        <v>7373</v>
      </c>
      <c r="L659" s="566" t="s">
        <v>7374</v>
      </c>
      <c r="M659" s="566" t="s">
        <v>7377</v>
      </c>
      <c r="N659" s="566" t="s">
        <v>7380</v>
      </c>
      <c r="O659" s="566" t="s">
        <v>7383</v>
      </c>
      <c r="P659" s="566" t="s">
        <v>7386</v>
      </c>
      <c r="Q659" s="566" t="s">
        <v>7936</v>
      </c>
      <c r="R659" s="566" t="s">
        <v>9535</v>
      </c>
      <c r="S659" s="566" t="s">
        <v>7389</v>
      </c>
      <c r="T659" s="371" t="str">
        <f t="shared" si="20"/>
        <v>Tab6_Cell_O19</v>
      </c>
    </row>
    <row r="660" spans="1:20" s="371" customFormat="1" ht="89.25" customHeight="1" x14ac:dyDescent="0.2">
      <c r="A660" s="371" t="str">
        <f t="shared" si="19"/>
        <v>Tab6_Cell_O20</v>
      </c>
      <c r="B660" s="374">
        <v>6</v>
      </c>
      <c r="C660" s="374" t="s">
        <v>8440</v>
      </c>
      <c r="D660" s="374" t="s">
        <v>5485</v>
      </c>
      <c r="E660" s="566" t="s">
        <v>7499</v>
      </c>
      <c r="F660" s="566" t="s">
        <v>8527</v>
      </c>
      <c r="G660" s="566" t="s">
        <v>7500</v>
      </c>
      <c r="H660" s="566" t="s">
        <v>7501</v>
      </c>
      <c r="I660" s="566" t="s">
        <v>7502</v>
      </c>
      <c r="J660" s="566" t="s">
        <v>8561</v>
      </c>
      <c r="K660" s="566" t="s">
        <v>8595</v>
      </c>
      <c r="L660" s="566" t="s">
        <v>7503</v>
      </c>
      <c r="M660" s="566" t="s">
        <v>7504</v>
      </c>
      <c r="N660" s="566" t="s">
        <v>7505</v>
      </c>
      <c r="O660" s="566" t="s">
        <v>7506</v>
      </c>
      <c r="P660" s="566" t="s">
        <v>7507</v>
      </c>
      <c r="Q660" s="566" t="s">
        <v>7937</v>
      </c>
      <c r="R660" s="566" t="s">
        <v>9536</v>
      </c>
      <c r="S660" s="566" t="s">
        <v>7508</v>
      </c>
      <c r="T660" s="371" t="str">
        <f t="shared" si="20"/>
        <v>Tab6_Cell_O20</v>
      </c>
    </row>
    <row r="661" spans="1:20" s="371" customFormat="1" ht="89.25" customHeight="1" x14ac:dyDescent="0.2">
      <c r="A661" s="371" t="str">
        <f t="shared" si="19"/>
        <v>Tab6_Cell_O21</v>
      </c>
      <c r="B661" s="374">
        <v>6</v>
      </c>
      <c r="C661" s="374" t="s">
        <v>8441</v>
      </c>
      <c r="D661" s="374" t="s">
        <v>5486</v>
      </c>
      <c r="E661" s="566" t="s">
        <v>5487</v>
      </c>
      <c r="F661" s="566" t="s">
        <v>5488</v>
      </c>
      <c r="G661" s="566" t="s">
        <v>5489</v>
      </c>
      <c r="H661" s="566" t="s">
        <v>5490</v>
      </c>
      <c r="I661" s="566" t="s">
        <v>5491</v>
      </c>
      <c r="J661" s="566" t="s">
        <v>5492</v>
      </c>
      <c r="K661" s="566" t="s">
        <v>5493</v>
      </c>
      <c r="L661" s="566" t="s">
        <v>5494</v>
      </c>
      <c r="M661" s="566" t="s">
        <v>5495</v>
      </c>
      <c r="N661" s="566" t="s">
        <v>5496</v>
      </c>
      <c r="O661" s="566" t="s">
        <v>5497</v>
      </c>
      <c r="P661" s="566" t="s">
        <v>5498</v>
      </c>
      <c r="Q661" s="566" t="s">
        <v>7938</v>
      </c>
      <c r="R661" s="566" t="s">
        <v>9537</v>
      </c>
      <c r="S661" s="566" t="s">
        <v>5499</v>
      </c>
      <c r="T661" s="371" t="str">
        <f t="shared" si="20"/>
        <v>Tab6_Cell_O21</v>
      </c>
    </row>
    <row r="662" spans="1:20" s="371" customFormat="1" ht="89.25" customHeight="1" x14ac:dyDescent="0.2">
      <c r="A662" s="371" t="str">
        <f t="shared" si="19"/>
        <v>Tab6_Cell_O22</v>
      </c>
      <c r="B662" s="374">
        <v>6</v>
      </c>
      <c r="C662" s="374" t="s">
        <v>8442</v>
      </c>
      <c r="D662" s="374" t="s">
        <v>5500</v>
      </c>
      <c r="E662" s="566" t="s">
        <v>6719</v>
      </c>
      <c r="F662" s="566" t="s">
        <v>7476</v>
      </c>
      <c r="G662" s="566" t="s">
        <v>6720</v>
      </c>
      <c r="H662" s="566" t="s">
        <v>5501</v>
      </c>
      <c r="I662" s="566" t="s">
        <v>6721</v>
      </c>
      <c r="J662" s="566" t="s">
        <v>6722</v>
      </c>
      <c r="K662" s="566" t="s">
        <v>7490</v>
      </c>
      <c r="L662" s="566" t="s">
        <v>6723</v>
      </c>
      <c r="M662" s="566" t="s">
        <v>6724</v>
      </c>
      <c r="N662" s="566" t="s">
        <v>6725</v>
      </c>
      <c r="O662" s="566" t="s">
        <v>6726</v>
      </c>
      <c r="P662" s="566" t="s">
        <v>6727</v>
      </c>
      <c r="Q662" s="566" t="s">
        <v>7939</v>
      </c>
      <c r="R662" s="566" t="s">
        <v>10085</v>
      </c>
      <c r="S662" s="566" t="s">
        <v>6728</v>
      </c>
      <c r="T662" s="371" t="str">
        <f t="shared" si="20"/>
        <v>Tab6_Cell_O22</v>
      </c>
    </row>
    <row r="663" spans="1:20" s="371" customFormat="1" ht="89.25" customHeight="1" x14ac:dyDescent="0.2">
      <c r="A663" s="371" t="str">
        <f t="shared" si="19"/>
        <v>Tab6_Cell_O23</v>
      </c>
      <c r="B663" s="374">
        <v>6</v>
      </c>
      <c r="C663" s="374" t="s">
        <v>8443</v>
      </c>
      <c r="D663" s="374" t="s">
        <v>5502</v>
      </c>
      <c r="E663" s="566" t="s">
        <v>5503</v>
      </c>
      <c r="F663" s="566" t="s">
        <v>5504</v>
      </c>
      <c r="G663" s="566" t="s">
        <v>5505</v>
      </c>
      <c r="H663" s="566" t="s">
        <v>5506</v>
      </c>
      <c r="I663" s="566" t="s">
        <v>5507</v>
      </c>
      <c r="J663" s="566" t="s">
        <v>5508</v>
      </c>
      <c r="K663" s="566" t="s">
        <v>5509</v>
      </c>
      <c r="L663" s="566" t="s">
        <v>5510</v>
      </c>
      <c r="M663" s="566" t="s">
        <v>5511</v>
      </c>
      <c r="N663" s="566" t="s">
        <v>5512</v>
      </c>
      <c r="O663" s="566" t="s">
        <v>5513</v>
      </c>
      <c r="P663" s="566" t="s">
        <v>5514</v>
      </c>
      <c r="Q663" s="566" t="s">
        <v>7940</v>
      </c>
      <c r="R663" s="566" t="s">
        <v>9538</v>
      </c>
      <c r="S663" s="566" t="s">
        <v>5515</v>
      </c>
      <c r="T663" s="371" t="str">
        <f t="shared" si="20"/>
        <v>Tab6_Cell_O23</v>
      </c>
    </row>
    <row r="664" spans="1:20" s="371" customFormat="1" ht="63.75" customHeight="1" x14ac:dyDescent="0.2">
      <c r="A664" s="371" t="str">
        <f t="shared" si="19"/>
        <v>Tab6_Cell_O24</v>
      </c>
      <c r="B664" s="374">
        <v>6</v>
      </c>
      <c r="C664" s="374" t="s">
        <v>8444</v>
      </c>
      <c r="D664" s="374" t="s">
        <v>5516</v>
      </c>
      <c r="E664" s="566" t="s">
        <v>6729</v>
      </c>
      <c r="F664" s="566" t="s">
        <v>5518</v>
      </c>
      <c r="G664" s="566" t="s">
        <v>6730</v>
      </c>
      <c r="H664" s="566" t="s">
        <v>5517</v>
      </c>
      <c r="I664" s="566" t="s">
        <v>6731</v>
      </c>
      <c r="J664" s="566" t="s">
        <v>5519</v>
      </c>
      <c r="K664" s="566" t="s">
        <v>5520</v>
      </c>
      <c r="L664" s="566" t="s">
        <v>6732</v>
      </c>
      <c r="M664" s="566" t="s">
        <v>6733</v>
      </c>
      <c r="N664" s="566" t="s">
        <v>6734</v>
      </c>
      <c r="O664" s="566" t="s">
        <v>5521</v>
      </c>
      <c r="P664" s="566" t="s">
        <v>6735</v>
      </c>
      <c r="Q664" s="566" t="s">
        <v>7941</v>
      </c>
      <c r="R664" s="566" t="s">
        <v>10086</v>
      </c>
      <c r="S664" s="566" t="s">
        <v>6736</v>
      </c>
      <c r="T664" s="371" t="str">
        <f t="shared" si="20"/>
        <v>Tab6_Cell_O24</v>
      </c>
    </row>
    <row r="665" spans="1:20" s="371" customFormat="1" ht="75.75" customHeight="1" x14ac:dyDescent="0.2">
      <c r="A665" s="371" t="str">
        <f t="shared" si="19"/>
        <v>Tab6_Cell_O25</v>
      </c>
      <c r="B665" s="374">
        <v>6</v>
      </c>
      <c r="C665" s="374" t="s">
        <v>8445</v>
      </c>
      <c r="D665" s="374" t="s">
        <v>5522</v>
      </c>
      <c r="E665" s="566" t="s">
        <v>9303</v>
      </c>
      <c r="F665" s="566" t="s">
        <v>9304</v>
      </c>
      <c r="G665" s="566" t="s">
        <v>5524</v>
      </c>
      <c r="H665" s="566" t="s">
        <v>5523</v>
      </c>
      <c r="I665" s="566" t="s">
        <v>5525</v>
      </c>
      <c r="J665" s="566" t="s">
        <v>9305</v>
      </c>
      <c r="K665" s="566" t="s">
        <v>5526</v>
      </c>
      <c r="L665" s="566" t="s">
        <v>5527</v>
      </c>
      <c r="M665" s="566" t="s">
        <v>5528</v>
      </c>
      <c r="N665" s="566" t="s">
        <v>5529</v>
      </c>
      <c r="O665" s="566" t="s">
        <v>9306</v>
      </c>
      <c r="P665" s="566" t="s">
        <v>5530</v>
      </c>
      <c r="Q665" s="560" t="s">
        <v>10258</v>
      </c>
      <c r="R665" s="566" t="s">
        <v>9539</v>
      </c>
      <c r="S665" s="566" t="s">
        <v>9307</v>
      </c>
      <c r="T665" s="371" t="str">
        <f t="shared" si="20"/>
        <v>Tab6_Cell_O25</v>
      </c>
    </row>
    <row r="666" spans="1:20" s="371" customFormat="1" ht="38.25" customHeight="1" x14ac:dyDescent="0.2">
      <c r="A666" s="371" t="str">
        <f t="shared" si="19"/>
        <v>Tab6_Cell_O26</v>
      </c>
      <c r="B666" s="374">
        <v>6</v>
      </c>
      <c r="C666" s="374" t="s">
        <v>8446</v>
      </c>
      <c r="D666" s="374" t="s">
        <v>5531</v>
      </c>
      <c r="E666" s="566" t="s">
        <v>5532</v>
      </c>
      <c r="F666" s="566" t="s">
        <v>5533</v>
      </c>
      <c r="G666" s="566" t="s">
        <v>5534</v>
      </c>
      <c r="H666" s="566" t="s">
        <v>5535</v>
      </c>
      <c r="I666" s="566" t="s">
        <v>5536</v>
      </c>
      <c r="J666" s="566" t="s">
        <v>5537</v>
      </c>
      <c r="K666" s="566" t="s">
        <v>5538</v>
      </c>
      <c r="L666" s="566" t="s">
        <v>5539</v>
      </c>
      <c r="M666" s="566" t="s">
        <v>5540</v>
      </c>
      <c r="N666" s="566" t="s">
        <v>5541</v>
      </c>
      <c r="O666" s="566" t="s">
        <v>5542</v>
      </c>
      <c r="P666" s="566" t="s">
        <v>5543</v>
      </c>
      <c r="Q666" s="566" t="s">
        <v>7942</v>
      </c>
      <c r="R666" s="566" t="s">
        <v>9540</v>
      </c>
      <c r="S666" s="566" t="s">
        <v>5544</v>
      </c>
      <c r="T666" s="371" t="str">
        <f t="shared" si="20"/>
        <v>Tab6_Cell_O26</v>
      </c>
    </row>
    <row r="667" spans="1:20" s="371" customFormat="1" ht="51" customHeight="1" x14ac:dyDescent="0.2">
      <c r="A667" s="371" t="str">
        <f t="shared" ref="A667:A736" si="21">"Tab"&amp;B667&amp;"_Cell_"&amp;+D667</f>
        <v>Tab6_Cell_O27</v>
      </c>
      <c r="B667" s="374">
        <v>6</v>
      </c>
      <c r="C667" s="374" t="s">
        <v>8447</v>
      </c>
      <c r="D667" s="374" t="s">
        <v>5545</v>
      </c>
      <c r="E667" s="566" t="s">
        <v>5546</v>
      </c>
      <c r="F667" s="566" t="s">
        <v>5547</v>
      </c>
      <c r="G667" s="566" t="s">
        <v>5548</v>
      </c>
      <c r="H667" s="566" t="s">
        <v>5549</v>
      </c>
      <c r="I667" s="566" t="s">
        <v>5550</v>
      </c>
      <c r="J667" s="566" t="s">
        <v>5551</v>
      </c>
      <c r="K667" s="566" t="s">
        <v>5552</v>
      </c>
      <c r="L667" s="566" t="s">
        <v>5553</v>
      </c>
      <c r="M667" s="566" t="s">
        <v>5554</v>
      </c>
      <c r="N667" s="566" t="s">
        <v>5555</v>
      </c>
      <c r="O667" s="566" t="s">
        <v>5556</v>
      </c>
      <c r="P667" s="566" t="s">
        <v>5557</v>
      </c>
      <c r="Q667" s="566" t="s">
        <v>7943</v>
      </c>
      <c r="R667" s="566" t="s">
        <v>10087</v>
      </c>
      <c r="S667" s="566" t="s">
        <v>5558</v>
      </c>
      <c r="T667" s="371" t="str">
        <f t="shared" si="20"/>
        <v>Tab6_Cell_O27</v>
      </c>
    </row>
    <row r="668" spans="1:20" s="371" customFormat="1" ht="51" customHeight="1" x14ac:dyDescent="0.2">
      <c r="A668" s="371" t="str">
        <f t="shared" si="21"/>
        <v>Tab6_Cell_O28</v>
      </c>
      <c r="B668" s="374">
        <v>6</v>
      </c>
      <c r="C668" s="374" t="s">
        <v>8448</v>
      </c>
      <c r="D668" s="374" t="s">
        <v>5559</v>
      </c>
      <c r="E668" s="566" t="s">
        <v>5560</v>
      </c>
      <c r="F668" s="566" t="s">
        <v>5561</v>
      </c>
      <c r="G668" s="566" t="s">
        <v>5562</v>
      </c>
      <c r="H668" s="566" t="s">
        <v>5563</v>
      </c>
      <c r="I668" s="566" t="s">
        <v>5564</v>
      </c>
      <c r="J668" s="566" t="s">
        <v>5565</v>
      </c>
      <c r="K668" s="566" t="s">
        <v>5566</v>
      </c>
      <c r="L668" s="566" t="s">
        <v>5567</v>
      </c>
      <c r="M668" s="566" t="s">
        <v>5568</v>
      </c>
      <c r="N668" s="566" t="s">
        <v>5569</v>
      </c>
      <c r="O668" s="566" t="s">
        <v>5570</v>
      </c>
      <c r="P668" s="566" t="s">
        <v>5571</v>
      </c>
      <c r="Q668" s="566" t="s">
        <v>7944</v>
      </c>
      <c r="R668" s="566" t="s">
        <v>10088</v>
      </c>
      <c r="S668" s="566" t="s">
        <v>5572</v>
      </c>
      <c r="T668" s="371" t="str">
        <f t="shared" si="20"/>
        <v>Tab6_Cell_O28</v>
      </c>
    </row>
    <row r="669" spans="1:20" s="371" customFormat="1" ht="51" customHeight="1" x14ac:dyDescent="0.2">
      <c r="A669" s="371" t="str">
        <f t="shared" si="21"/>
        <v>Tab6_Cell_O29</v>
      </c>
      <c r="B669" s="374">
        <v>6</v>
      </c>
      <c r="C669" s="374" t="s">
        <v>8449</v>
      </c>
      <c r="D669" s="374" t="s">
        <v>5573</v>
      </c>
      <c r="E669" s="566" t="s">
        <v>5574</v>
      </c>
      <c r="F669" s="566" t="s">
        <v>5575</v>
      </c>
      <c r="G669" s="566" t="s">
        <v>5576</v>
      </c>
      <c r="H669" s="566" t="s">
        <v>5577</v>
      </c>
      <c r="I669" s="566" t="s">
        <v>5578</v>
      </c>
      <c r="J669" s="566" t="s">
        <v>5579</v>
      </c>
      <c r="K669" s="566" t="s">
        <v>5580</v>
      </c>
      <c r="L669" s="566" t="s">
        <v>5581</v>
      </c>
      <c r="M669" s="566" t="s">
        <v>5582</v>
      </c>
      <c r="N669" s="566" t="s">
        <v>5583</v>
      </c>
      <c r="O669" s="566" t="s">
        <v>5584</v>
      </c>
      <c r="P669" s="566" t="s">
        <v>5585</v>
      </c>
      <c r="Q669" s="566" t="s">
        <v>7945</v>
      </c>
      <c r="R669" s="566" t="s">
        <v>10089</v>
      </c>
      <c r="S669" s="566" t="s">
        <v>5586</v>
      </c>
      <c r="T669" s="371" t="str">
        <f t="shared" si="20"/>
        <v>Tab6_Cell_O29</v>
      </c>
    </row>
    <row r="670" spans="1:20" s="371" customFormat="1" ht="63.75" customHeight="1" x14ac:dyDescent="0.2">
      <c r="A670" s="371" t="str">
        <f t="shared" si="21"/>
        <v>Tab6_Cell_O30</v>
      </c>
      <c r="B670" s="374">
        <v>6</v>
      </c>
      <c r="C670" s="374" t="s">
        <v>8450</v>
      </c>
      <c r="D670" s="374" t="s">
        <v>5587</v>
      </c>
      <c r="E670" s="566" t="s">
        <v>5588</v>
      </c>
      <c r="F670" s="566" t="s">
        <v>5589</v>
      </c>
      <c r="G670" s="566" t="s">
        <v>5590</v>
      </c>
      <c r="H670" s="566" t="s">
        <v>5591</v>
      </c>
      <c r="I670" s="566" t="s">
        <v>5592</v>
      </c>
      <c r="J670" s="566" t="s">
        <v>5593</v>
      </c>
      <c r="K670" s="566" t="s">
        <v>5594</v>
      </c>
      <c r="L670" s="566" t="s">
        <v>5595</v>
      </c>
      <c r="M670" s="566" t="s">
        <v>5596</v>
      </c>
      <c r="N670" s="566" t="s">
        <v>5597</v>
      </c>
      <c r="O670" s="566" t="s">
        <v>5598</v>
      </c>
      <c r="P670" s="566" t="s">
        <v>5599</v>
      </c>
      <c r="Q670" s="566" t="s">
        <v>7946</v>
      </c>
      <c r="R670" s="566" t="s">
        <v>10090</v>
      </c>
      <c r="S670" s="566" t="s">
        <v>5600</v>
      </c>
      <c r="T670" s="371" t="str">
        <f t="shared" si="20"/>
        <v>Tab6_Cell_O30</v>
      </c>
    </row>
    <row r="671" spans="1:20" s="371" customFormat="1" ht="51" customHeight="1" x14ac:dyDescent="0.2">
      <c r="A671" s="371" t="str">
        <f t="shared" si="21"/>
        <v>Tab6_Cell_O31</v>
      </c>
      <c r="B671" s="374">
        <v>6</v>
      </c>
      <c r="C671" s="374" t="s">
        <v>8451</v>
      </c>
      <c r="D671" s="374" t="s">
        <v>5601</v>
      </c>
      <c r="E671" s="566" t="s">
        <v>6737</v>
      </c>
      <c r="F671" s="566" t="s">
        <v>5603</v>
      </c>
      <c r="G671" s="566" t="s">
        <v>6738</v>
      </c>
      <c r="H671" s="566" t="s">
        <v>5602</v>
      </c>
      <c r="I671" s="566" t="s">
        <v>6739</v>
      </c>
      <c r="J671" s="566" t="s">
        <v>5604</v>
      </c>
      <c r="K671" s="566" t="s">
        <v>5605</v>
      </c>
      <c r="L671" s="566" t="s">
        <v>6740</v>
      </c>
      <c r="M671" s="566" t="s">
        <v>6741</v>
      </c>
      <c r="N671" s="566" t="s">
        <v>6742</v>
      </c>
      <c r="O671" s="566" t="s">
        <v>5606</v>
      </c>
      <c r="P671" s="566" t="s">
        <v>6743</v>
      </c>
      <c r="Q671" s="566" t="s">
        <v>7947</v>
      </c>
      <c r="R671" s="566" t="s">
        <v>10091</v>
      </c>
      <c r="S671" s="566" t="s">
        <v>6744</v>
      </c>
      <c r="T671" s="371" t="str">
        <f t="shared" si="20"/>
        <v>Tab6_Cell_O31</v>
      </c>
    </row>
    <row r="672" spans="1:20" s="371" customFormat="1" ht="89.25" customHeight="1" x14ac:dyDescent="0.2">
      <c r="A672" s="371" t="str">
        <f t="shared" si="21"/>
        <v>Tab6_Cell_O32</v>
      </c>
      <c r="B672" s="374">
        <v>6</v>
      </c>
      <c r="C672" s="374" t="s">
        <v>8452</v>
      </c>
      <c r="D672" s="374" t="s">
        <v>5607</v>
      </c>
      <c r="E672" s="566" t="s">
        <v>6745</v>
      </c>
      <c r="F672" s="566" t="s">
        <v>6746</v>
      </c>
      <c r="G672" s="566" t="s">
        <v>6747</v>
      </c>
      <c r="H672" s="566" t="s">
        <v>7300</v>
      </c>
      <c r="I672" s="566" t="s">
        <v>6748</v>
      </c>
      <c r="J672" s="566" t="s">
        <v>6749</v>
      </c>
      <c r="K672" s="566" t="s">
        <v>6750</v>
      </c>
      <c r="L672" s="566" t="s">
        <v>6751</v>
      </c>
      <c r="M672" s="566" t="s">
        <v>6752</v>
      </c>
      <c r="N672" s="566" t="s">
        <v>6753</v>
      </c>
      <c r="O672" s="566" t="s">
        <v>6754</v>
      </c>
      <c r="P672" s="566" t="s">
        <v>6755</v>
      </c>
      <c r="Q672" s="566" t="s">
        <v>7948</v>
      </c>
      <c r="R672" s="566" t="s">
        <v>10092</v>
      </c>
      <c r="S672" s="566" t="s">
        <v>6756</v>
      </c>
      <c r="T672" s="371" t="str">
        <f t="shared" si="20"/>
        <v>Tab6_Cell_O32</v>
      </c>
    </row>
    <row r="673" spans="1:20" s="371" customFormat="1" ht="102" customHeight="1" x14ac:dyDescent="0.2">
      <c r="A673" s="371" t="str">
        <f t="shared" si="21"/>
        <v>Tab6_Cell_O33</v>
      </c>
      <c r="B673" s="374">
        <v>6</v>
      </c>
      <c r="C673" s="374" t="s">
        <v>8453</v>
      </c>
      <c r="D673" s="374" t="s">
        <v>5608</v>
      </c>
      <c r="E673" s="566" t="s">
        <v>7469</v>
      </c>
      <c r="F673" s="566" t="s">
        <v>7477</v>
      </c>
      <c r="G673" s="566" t="s">
        <v>7459</v>
      </c>
      <c r="H673" s="566" t="s">
        <v>7301</v>
      </c>
      <c r="I673" s="566" t="s">
        <v>6757</v>
      </c>
      <c r="J673" s="566" t="s">
        <v>6758</v>
      </c>
      <c r="K673" s="566" t="s">
        <v>6759</v>
      </c>
      <c r="L673" s="566" t="s">
        <v>6760</v>
      </c>
      <c r="M673" s="566" t="s">
        <v>6761</v>
      </c>
      <c r="N673" s="566" t="s">
        <v>6762</v>
      </c>
      <c r="O673" s="566" t="s">
        <v>6763</v>
      </c>
      <c r="P673" s="566" t="s">
        <v>6764</v>
      </c>
      <c r="Q673" s="566" t="s">
        <v>7949</v>
      </c>
      <c r="R673" s="566" t="s">
        <v>9541</v>
      </c>
      <c r="S673" s="566" t="s">
        <v>6765</v>
      </c>
      <c r="T673" s="371" t="str">
        <f t="shared" si="20"/>
        <v>Tab6_Cell_O33</v>
      </c>
    </row>
    <row r="674" spans="1:20" s="371" customFormat="1" ht="114.75" customHeight="1" x14ac:dyDescent="0.2">
      <c r="A674" s="371" t="str">
        <f t="shared" si="21"/>
        <v>Tab6_Cell_O34</v>
      </c>
      <c r="B674" s="374">
        <v>6</v>
      </c>
      <c r="C674" s="374" t="s">
        <v>8454</v>
      </c>
      <c r="D674" s="374" t="s">
        <v>5609</v>
      </c>
      <c r="E674" s="566" t="s">
        <v>9821</v>
      </c>
      <c r="F674" s="566" t="s">
        <v>7478</v>
      </c>
      <c r="G674" s="566" t="s">
        <v>7460</v>
      </c>
      <c r="H674" s="566" t="s">
        <v>7302</v>
      </c>
      <c r="I674" s="566" t="s">
        <v>6766</v>
      </c>
      <c r="J674" s="566" t="s">
        <v>6767</v>
      </c>
      <c r="K674" s="566" t="s">
        <v>6768</v>
      </c>
      <c r="L674" s="566" t="s">
        <v>6769</v>
      </c>
      <c r="M674" s="566" t="s">
        <v>6770</v>
      </c>
      <c r="N674" s="566" t="s">
        <v>6771</v>
      </c>
      <c r="O674" s="566" t="s">
        <v>6772</v>
      </c>
      <c r="P674" s="566" t="s">
        <v>6773</v>
      </c>
      <c r="Q674" s="566" t="s">
        <v>7950</v>
      </c>
      <c r="R674" s="566" t="s">
        <v>10093</v>
      </c>
      <c r="S674" s="566" t="s">
        <v>6774</v>
      </c>
      <c r="T674" s="371" t="str">
        <f t="shared" si="20"/>
        <v>Tab6_Cell_O34</v>
      </c>
    </row>
    <row r="675" spans="1:20" s="371" customFormat="1" ht="51" customHeight="1" x14ac:dyDescent="0.2">
      <c r="A675" s="371" t="str">
        <f t="shared" si="21"/>
        <v>Tab6_Cell_O35</v>
      </c>
      <c r="B675" s="374">
        <v>6</v>
      </c>
      <c r="C675" s="374" t="s">
        <v>8455</v>
      </c>
      <c r="D675" s="374" t="s">
        <v>5610</v>
      </c>
      <c r="E675" s="566" t="s">
        <v>5611</v>
      </c>
      <c r="F675" s="566" t="s">
        <v>5612</v>
      </c>
      <c r="G675" s="566" t="s">
        <v>5613</v>
      </c>
      <c r="H675" s="566" t="s">
        <v>5614</v>
      </c>
      <c r="I675" s="566" t="s">
        <v>5615</v>
      </c>
      <c r="J675" s="566" t="s">
        <v>5616</v>
      </c>
      <c r="K675" s="566" t="s">
        <v>5617</v>
      </c>
      <c r="L675" s="566" t="s">
        <v>5618</v>
      </c>
      <c r="M675" s="566" t="s">
        <v>5619</v>
      </c>
      <c r="N675" s="566" t="s">
        <v>5620</v>
      </c>
      <c r="O675" s="566" t="s">
        <v>5621</v>
      </c>
      <c r="P675" s="566" t="s">
        <v>5622</v>
      </c>
      <c r="Q675" s="566" t="s">
        <v>7951</v>
      </c>
      <c r="R675" s="566" t="s">
        <v>10094</v>
      </c>
      <c r="S675" s="566" t="s">
        <v>5623</v>
      </c>
      <c r="T675" s="371" t="str">
        <f t="shared" si="20"/>
        <v>Tab6_Cell_O35</v>
      </c>
    </row>
    <row r="676" spans="1:20" s="371" customFormat="1" ht="76.5" customHeight="1" x14ac:dyDescent="0.2">
      <c r="A676" s="371" t="str">
        <f t="shared" si="21"/>
        <v>Tab6_Cell_O36</v>
      </c>
      <c r="B676" s="374">
        <v>6</v>
      </c>
      <c r="C676" s="374" t="s">
        <v>8456</v>
      </c>
      <c r="D676" s="374" t="s">
        <v>5624</v>
      </c>
      <c r="E676" s="566" t="s">
        <v>5625</v>
      </c>
      <c r="F676" s="566" t="s">
        <v>5626</v>
      </c>
      <c r="G676" s="566" t="s">
        <v>5627</v>
      </c>
      <c r="H676" s="566" t="s">
        <v>5628</v>
      </c>
      <c r="I676" s="566" t="s">
        <v>5629</v>
      </c>
      <c r="J676" s="566" t="s">
        <v>5630</v>
      </c>
      <c r="K676" s="566" t="s">
        <v>5631</v>
      </c>
      <c r="L676" s="566" t="s">
        <v>5632</v>
      </c>
      <c r="M676" s="566" t="s">
        <v>5633</v>
      </c>
      <c r="N676" s="566" t="s">
        <v>5634</v>
      </c>
      <c r="O676" s="566" t="s">
        <v>5635</v>
      </c>
      <c r="P676" s="566" t="s">
        <v>5636</v>
      </c>
      <c r="Q676" s="566" t="s">
        <v>7952</v>
      </c>
      <c r="R676" s="566" t="s">
        <v>10095</v>
      </c>
      <c r="S676" s="566" t="s">
        <v>5637</v>
      </c>
      <c r="T676" s="371" t="str">
        <f t="shared" si="20"/>
        <v>Tab6_Cell_O36</v>
      </c>
    </row>
    <row r="677" spans="1:20" s="371" customFormat="1" ht="76.5" customHeight="1" x14ac:dyDescent="0.2">
      <c r="A677" s="371" t="str">
        <f t="shared" si="21"/>
        <v>Tab6_Cell_O37</v>
      </c>
      <c r="B677" s="374">
        <v>6</v>
      </c>
      <c r="C677" s="374" t="s">
        <v>8457</v>
      </c>
      <c r="D677" s="374" t="s">
        <v>5638</v>
      </c>
      <c r="E677" s="566" t="s">
        <v>5639</v>
      </c>
      <c r="F677" s="566" t="s">
        <v>5640</v>
      </c>
      <c r="G677" s="566" t="s">
        <v>5641</v>
      </c>
      <c r="H677" s="566" t="s">
        <v>5642</v>
      </c>
      <c r="I677" s="566" t="s">
        <v>5643</v>
      </c>
      <c r="J677" s="566" t="s">
        <v>5644</v>
      </c>
      <c r="K677" s="566" t="s">
        <v>5645</v>
      </c>
      <c r="L677" s="566" t="s">
        <v>5646</v>
      </c>
      <c r="M677" s="566" t="s">
        <v>5647</v>
      </c>
      <c r="N677" s="566" t="s">
        <v>5648</v>
      </c>
      <c r="O677" s="566" t="s">
        <v>5649</v>
      </c>
      <c r="P677" s="566" t="s">
        <v>5650</v>
      </c>
      <c r="Q677" s="566" t="s">
        <v>7953</v>
      </c>
      <c r="R677" s="566" t="s">
        <v>9542</v>
      </c>
      <c r="S677" s="566" t="s">
        <v>5651</v>
      </c>
      <c r="T677" s="371" t="str">
        <f t="shared" si="20"/>
        <v>Tab6_Cell_O37</v>
      </c>
    </row>
    <row r="678" spans="1:20" s="371" customFormat="1" ht="89.25" customHeight="1" x14ac:dyDescent="0.2">
      <c r="A678" s="371" t="str">
        <f t="shared" si="21"/>
        <v>Tab6_Cell_O38</v>
      </c>
      <c r="B678" s="374">
        <v>6</v>
      </c>
      <c r="C678" s="374" t="s">
        <v>8458</v>
      </c>
      <c r="D678" s="374" t="s">
        <v>5652</v>
      </c>
      <c r="E678" s="566" t="s">
        <v>5653</v>
      </c>
      <c r="F678" s="566" t="s">
        <v>5654</v>
      </c>
      <c r="G678" s="566" t="s">
        <v>5655</v>
      </c>
      <c r="H678" s="566" t="s">
        <v>7303</v>
      </c>
      <c r="I678" s="566" t="s">
        <v>5656</v>
      </c>
      <c r="J678" s="566" t="s">
        <v>5657</v>
      </c>
      <c r="K678" s="566" t="s">
        <v>5658</v>
      </c>
      <c r="L678" s="566" t="s">
        <v>5659</v>
      </c>
      <c r="M678" s="566" t="s">
        <v>5660</v>
      </c>
      <c r="N678" s="566" t="s">
        <v>5661</v>
      </c>
      <c r="O678" s="566" t="s">
        <v>5662</v>
      </c>
      <c r="P678" s="566" t="s">
        <v>5663</v>
      </c>
      <c r="Q678" s="566" t="s">
        <v>7954</v>
      </c>
      <c r="R678" s="566" t="s">
        <v>9543</v>
      </c>
      <c r="S678" s="566" t="s">
        <v>5664</v>
      </c>
      <c r="T678" s="371" t="str">
        <f t="shared" si="20"/>
        <v>Tab6_Cell_O38</v>
      </c>
    </row>
    <row r="679" spans="1:20" s="371" customFormat="1" ht="76.5" customHeight="1" x14ac:dyDescent="0.2">
      <c r="A679" s="371" t="str">
        <f t="shared" si="21"/>
        <v>Tab6_Cell_O39</v>
      </c>
      <c r="B679" s="374">
        <v>6</v>
      </c>
      <c r="C679" s="374" t="s">
        <v>8460</v>
      </c>
      <c r="D679" s="374" t="s">
        <v>5665</v>
      </c>
      <c r="E679" s="566" t="s">
        <v>6775</v>
      </c>
      <c r="F679" s="566" t="s">
        <v>7479</v>
      </c>
      <c r="G679" s="566" t="s">
        <v>6776</v>
      </c>
      <c r="H679" s="566" t="s">
        <v>7304</v>
      </c>
      <c r="I679" s="566" t="s">
        <v>6777</v>
      </c>
      <c r="J679" s="566" t="s">
        <v>6778</v>
      </c>
      <c r="K679" s="566" t="s">
        <v>6779</v>
      </c>
      <c r="L679" s="566" t="s">
        <v>6780</v>
      </c>
      <c r="M679" s="566" t="s">
        <v>6781</v>
      </c>
      <c r="N679" s="566" t="s">
        <v>6782</v>
      </c>
      <c r="O679" s="566" t="s">
        <v>6783</v>
      </c>
      <c r="P679" s="566" t="s">
        <v>6784</v>
      </c>
      <c r="Q679" s="570" t="s">
        <v>10947</v>
      </c>
      <c r="R679" s="574" t="s">
        <v>10925</v>
      </c>
      <c r="S679" s="566" t="s">
        <v>6785</v>
      </c>
      <c r="T679" s="371" t="str">
        <f t="shared" si="20"/>
        <v>Tab6_Cell_O39</v>
      </c>
    </row>
    <row r="680" spans="1:20" s="371" customFormat="1" ht="76.5" customHeight="1" x14ac:dyDescent="0.2">
      <c r="A680" s="371" t="str">
        <f t="shared" si="21"/>
        <v>Tab6_Cell_O40</v>
      </c>
      <c r="B680" s="374">
        <v>6</v>
      </c>
      <c r="C680" s="374" t="s">
        <v>8461</v>
      </c>
      <c r="D680" s="374" t="s">
        <v>5666</v>
      </c>
      <c r="E680" s="566" t="s">
        <v>6786</v>
      </c>
      <c r="F680" s="566" t="s">
        <v>7480</v>
      </c>
      <c r="G680" s="566" t="s">
        <v>6787</v>
      </c>
      <c r="H680" s="566" t="s">
        <v>5668</v>
      </c>
      <c r="I680" s="566" t="s">
        <v>6788</v>
      </c>
      <c r="J680" s="566" t="s">
        <v>6789</v>
      </c>
      <c r="K680" s="566" t="s">
        <v>6790</v>
      </c>
      <c r="L680" s="566" t="s">
        <v>6791</v>
      </c>
      <c r="M680" s="566" t="s">
        <v>6792</v>
      </c>
      <c r="N680" s="566" t="s">
        <v>6793</v>
      </c>
      <c r="O680" s="566" t="s">
        <v>6794</v>
      </c>
      <c r="P680" s="566" t="s">
        <v>6795</v>
      </c>
      <c r="Q680" s="570" t="s">
        <v>10948</v>
      </c>
      <c r="R680" s="566" t="s">
        <v>10096</v>
      </c>
      <c r="S680" s="566" t="s">
        <v>6796</v>
      </c>
      <c r="T680" s="371" t="str">
        <f t="shared" si="20"/>
        <v>Tab6_Cell_O40</v>
      </c>
    </row>
    <row r="681" spans="1:20" s="371" customFormat="1" ht="76.5" customHeight="1" x14ac:dyDescent="0.2">
      <c r="A681" s="371" t="str">
        <f t="shared" si="21"/>
        <v>Tab6_Cell_O41</v>
      </c>
      <c r="B681" s="374">
        <v>6</v>
      </c>
      <c r="C681" s="374" t="s">
        <v>8462</v>
      </c>
      <c r="D681" s="374" t="s">
        <v>5667</v>
      </c>
      <c r="E681" s="566" t="s">
        <v>6797</v>
      </c>
      <c r="F681" s="566" t="s">
        <v>6798</v>
      </c>
      <c r="G681" s="566" t="s">
        <v>6799</v>
      </c>
      <c r="H681" s="566" t="s">
        <v>5670</v>
      </c>
      <c r="I681" s="566" t="s">
        <v>6800</v>
      </c>
      <c r="J681" s="566" t="s">
        <v>6801</v>
      </c>
      <c r="K681" s="566" t="s">
        <v>6802</v>
      </c>
      <c r="L681" s="566" t="s">
        <v>6803</v>
      </c>
      <c r="M681" s="566" t="s">
        <v>6804</v>
      </c>
      <c r="N681" s="566" t="s">
        <v>6805</v>
      </c>
      <c r="O681" s="566" t="s">
        <v>6806</v>
      </c>
      <c r="P681" s="566" t="s">
        <v>6807</v>
      </c>
      <c r="Q681" s="570" t="s">
        <v>10949</v>
      </c>
      <c r="R681" s="566" t="s">
        <v>10097</v>
      </c>
      <c r="S681" s="566" t="s">
        <v>6808</v>
      </c>
      <c r="T681" s="371" t="str">
        <f t="shared" si="20"/>
        <v>Tab6_Cell_O41</v>
      </c>
    </row>
    <row r="682" spans="1:20" s="371" customFormat="1" ht="76.5" customHeight="1" x14ac:dyDescent="0.2">
      <c r="A682" s="371" t="str">
        <f t="shared" si="21"/>
        <v>Tab6_Cell_O42</v>
      </c>
      <c r="B682" s="374">
        <v>6</v>
      </c>
      <c r="C682" s="374" t="s">
        <v>8463</v>
      </c>
      <c r="D682" s="374" t="s">
        <v>5669</v>
      </c>
      <c r="E682" s="566" t="s">
        <v>5672</v>
      </c>
      <c r="F682" s="566" t="s">
        <v>5673</v>
      </c>
      <c r="G682" s="566" t="s">
        <v>5674</v>
      </c>
      <c r="H682" s="566" t="s">
        <v>5675</v>
      </c>
      <c r="I682" s="566" t="s">
        <v>5676</v>
      </c>
      <c r="J682" s="566" t="s">
        <v>5677</v>
      </c>
      <c r="K682" s="566" t="s">
        <v>5678</v>
      </c>
      <c r="L682" s="566" t="s">
        <v>5679</v>
      </c>
      <c r="M682" s="566" t="s">
        <v>5680</v>
      </c>
      <c r="N682" s="566" t="s">
        <v>5681</v>
      </c>
      <c r="O682" s="566" t="s">
        <v>5682</v>
      </c>
      <c r="P682" s="566" t="s">
        <v>5683</v>
      </c>
      <c r="Q682" s="566" t="s">
        <v>7955</v>
      </c>
      <c r="R682" s="566" t="s">
        <v>10098</v>
      </c>
      <c r="S682" s="566" t="s">
        <v>5684</v>
      </c>
      <c r="T682" s="371" t="str">
        <f t="shared" si="20"/>
        <v>Tab6_Cell_O42</v>
      </c>
    </row>
    <row r="683" spans="1:20" s="371" customFormat="1" ht="76.5" customHeight="1" x14ac:dyDescent="0.2">
      <c r="A683" s="371" t="str">
        <f t="shared" si="21"/>
        <v>Tab6_Cell_O43</v>
      </c>
      <c r="B683" s="374">
        <v>6</v>
      </c>
      <c r="C683" s="374" t="s">
        <v>8469</v>
      </c>
      <c r="D683" s="374" t="s">
        <v>5671</v>
      </c>
      <c r="E683" s="566" t="s">
        <v>6809</v>
      </c>
      <c r="F683" s="566" t="s">
        <v>7481</v>
      </c>
      <c r="G683" s="566" t="s">
        <v>6810</v>
      </c>
      <c r="H683" s="566" t="s">
        <v>5691</v>
      </c>
      <c r="I683" s="566" t="s">
        <v>6811</v>
      </c>
      <c r="J683" s="566" t="s">
        <v>6812</v>
      </c>
      <c r="K683" s="566" t="s">
        <v>6813</v>
      </c>
      <c r="L683" s="566" t="s">
        <v>6814</v>
      </c>
      <c r="M683" s="566" t="s">
        <v>6815</v>
      </c>
      <c r="N683" s="566" t="s">
        <v>6816</v>
      </c>
      <c r="O683" s="566" t="s">
        <v>6817</v>
      </c>
      <c r="P683" s="566" t="s">
        <v>6818</v>
      </c>
      <c r="Q683" s="566" t="s">
        <v>7956</v>
      </c>
      <c r="R683" s="566" t="s">
        <v>9544</v>
      </c>
      <c r="S683" s="566" t="s">
        <v>6819</v>
      </c>
      <c r="T683" s="371" t="str">
        <f t="shared" si="20"/>
        <v>Tab6_Cell_O43</v>
      </c>
    </row>
    <row r="684" spans="1:20" s="371" customFormat="1" ht="89.25" customHeight="1" x14ac:dyDescent="0.2">
      <c r="A684" s="371" t="str">
        <f t="shared" si="21"/>
        <v>Tab6_Cell_O44</v>
      </c>
      <c r="B684" s="374">
        <v>6</v>
      </c>
      <c r="C684" s="374" t="s">
        <v>8470</v>
      </c>
      <c r="D684" s="374" t="s">
        <v>5685</v>
      </c>
      <c r="E684" s="566" t="s">
        <v>6820</v>
      </c>
      <c r="F684" s="566" t="s">
        <v>6821</v>
      </c>
      <c r="G684" s="566" t="s">
        <v>6822</v>
      </c>
      <c r="H684" s="566" t="s">
        <v>5693</v>
      </c>
      <c r="I684" s="566" t="s">
        <v>6823</v>
      </c>
      <c r="J684" s="566" t="s">
        <v>6824</v>
      </c>
      <c r="K684" s="566" t="s">
        <v>6825</v>
      </c>
      <c r="L684" s="566" t="s">
        <v>6826</v>
      </c>
      <c r="M684" s="566" t="s">
        <v>6827</v>
      </c>
      <c r="N684" s="566" t="s">
        <v>6828</v>
      </c>
      <c r="O684" s="566" t="s">
        <v>6829</v>
      </c>
      <c r="P684" s="566" t="s">
        <v>6830</v>
      </c>
      <c r="Q684" s="566" t="s">
        <v>7957</v>
      </c>
      <c r="R684" s="566" t="s">
        <v>10099</v>
      </c>
      <c r="S684" s="566" t="s">
        <v>6831</v>
      </c>
      <c r="T684" s="371" t="str">
        <f t="shared" si="20"/>
        <v>Tab6_Cell_O44</v>
      </c>
    </row>
    <row r="685" spans="1:20" s="371" customFormat="1" ht="76.5" customHeight="1" x14ac:dyDescent="0.2">
      <c r="A685" s="371" t="str">
        <f t="shared" si="21"/>
        <v>Tab6_Cell_O45</v>
      </c>
      <c r="B685" s="374">
        <v>6</v>
      </c>
      <c r="C685" s="374" t="s">
        <v>8471</v>
      </c>
      <c r="D685" s="374" t="s">
        <v>5686</v>
      </c>
      <c r="E685" s="566" t="s">
        <v>6832</v>
      </c>
      <c r="F685" s="566" t="s">
        <v>6833</v>
      </c>
      <c r="G685" s="566" t="s">
        <v>6834</v>
      </c>
      <c r="H685" s="566" t="s">
        <v>5695</v>
      </c>
      <c r="I685" s="566" t="s">
        <v>6835</v>
      </c>
      <c r="J685" s="566" t="s">
        <v>6836</v>
      </c>
      <c r="K685" s="566" t="s">
        <v>6837</v>
      </c>
      <c r="L685" s="566" t="s">
        <v>6838</v>
      </c>
      <c r="M685" s="566" t="s">
        <v>6839</v>
      </c>
      <c r="N685" s="566" t="s">
        <v>6840</v>
      </c>
      <c r="O685" s="566" t="s">
        <v>6841</v>
      </c>
      <c r="P685" s="566" t="s">
        <v>6842</v>
      </c>
      <c r="Q685" s="566" t="s">
        <v>7958</v>
      </c>
      <c r="R685" s="566" t="s">
        <v>10100</v>
      </c>
      <c r="S685" s="566" t="s">
        <v>6843</v>
      </c>
      <c r="T685" s="371" t="str">
        <f t="shared" si="20"/>
        <v>Tab6_Cell_O45</v>
      </c>
    </row>
    <row r="686" spans="1:20" s="371" customFormat="1" ht="63.75" customHeight="1" x14ac:dyDescent="0.2">
      <c r="A686" s="371" t="str">
        <f t="shared" si="21"/>
        <v>Tab6_Cell_O46</v>
      </c>
      <c r="B686" s="374">
        <v>6</v>
      </c>
      <c r="C686" s="374" t="s">
        <v>8472</v>
      </c>
      <c r="D686" s="374" t="s">
        <v>5687</v>
      </c>
      <c r="E686" s="566" t="s">
        <v>6844</v>
      </c>
      <c r="F686" s="566" t="s">
        <v>6845</v>
      </c>
      <c r="G686" s="566" t="s">
        <v>6846</v>
      </c>
      <c r="H686" s="566" t="s">
        <v>5697</v>
      </c>
      <c r="I686" s="566" t="s">
        <v>6847</v>
      </c>
      <c r="J686" s="566" t="s">
        <v>6848</v>
      </c>
      <c r="K686" s="566" t="s">
        <v>6849</v>
      </c>
      <c r="L686" s="566" t="s">
        <v>6850</v>
      </c>
      <c r="M686" s="566" t="s">
        <v>6851</v>
      </c>
      <c r="N686" s="566" t="s">
        <v>6852</v>
      </c>
      <c r="O686" s="566" t="s">
        <v>6853</v>
      </c>
      <c r="P686" s="566" t="s">
        <v>6854</v>
      </c>
      <c r="Q686" s="566" t="s">
        <v>7959</v>
      </c>
      <c r="R686" s="566" t="s">
        <v>10101</v>
      </c>
      <c r="S686" s="566" t="s">
        <v>6855</v>
      </c>
      <c r="T686" s="371" t="str">
        <f t="shared" si="20"/>
        <v>Tab6_Cell_O46</v>
      </c>
    </row>
    <row r="687" spans="1:20" s="371" customFormat="1" ht="63.75" customHeight="1" x14ac:dyDescent="0.2">
      <c r="A687" s="371" t="str">
        <f t="shared" si="21"/>
        <v>Tab6_Cell_O47</v>
      </c>
      <c r="B687" s="374">
        <v>6</v>
      </c>
      <c r="C687" s="374" t="s">
        <v>8473</v>
      </c>
      <c r="D687" s="374" t="s">
        <v>5688</v>
      </c>
      <c r="E687" s="566" t="s">
        <v>6856</v>
      </c>
      <c r="F687" s="566" t="s">
        <v>6857</v>
      </c>
      <c r="G687" s="566" t="s">
        <v>6858</v>
      </c>
      <c r="H687" s="566" t="s">
        <v>5699</v>
      </c>
      <c r="I687" s="566" t="s">
        <v>6859</v>
      </c>
      <c r="J687" s="566" t="s">
        <v>6860</v>
      </c>
      <c r="K687" s="566" t="s">
        <v>6861</v>
      </c>
      <c r="L687" s="566" t="s">
        <v>6862</v>
      </c>
      <c r="M687" s="566" t="s">
        <v>6863</v>
      </c>
      <c r="N687" s="566" t="s">
        <v>6864</v>
      </c>
      <c r="O687" s="566" t="s">
        <v>6865</v>
      </c>
      <c r="P687" s="566" t="s">
        <v>6866</v>
      </c>
      <c r="Q687" s="566" t="s">
        <v>7960</v>
      </c>
      <c r="R687" s="566" t="s">
        <v>10102</v>
      </c>
      <c r="S687" s="566" t="s">
        <v>6867</v>
      </c>
      <c r="T687" s="371" t="str">
        <f t="shared" si="20"/>
        <v>Tab6_Cell_O47</v>
      </c>
    </row>
    <row r="688" spans="1:20" s="371" customFormat="1" ht="51" customHeight="1" x14ac:dyDescent="0.2">
      <c r="A688" s="371" t="str">
        <f t="shared" si="21"/>
        <v>Tab6_Cell_O48</v>
      </c>
      <c r="B688" s="374">
        <v>6</v>
      </c>
      <c r="C688" s="374" t="s">
        <v>8474</v>
      </c>
      <c r="D688" s="374" t="s">
        <v>5689</v>
      </c>
      <c r="E688" s="566" t="s">
        <v>6868</v>
      </c>
      <c r="F688" s="566" t="s">
        <v>6869</v>
      </c>
      <c r="G688" s="566" t="s">
        <v>6870</v>
      </c>
      <c r="H688" s="566" t="s">
        <v>5701</v>
      </c>
      <c r="I688" s="566" t="s">
        <v>6871</v>
      </c>
      <c r="J688" s="566" t="s">
        <v>6872</v>
      </c>
      <c r="K688" s="566" t="s">
        <v>6873</v>
      </c>
      <c r="L688" s="566" t="s">
        <v>6874</v>
      </c>
      <c r="M688" s="566" t="s">
        <v>6875</v>
      </c>
      <c r="N688" s="566" t="s">
        <v>6876</v>
      </c>
      <c r="O688" s="566" t="s">
        <v>6877</v>
      </c>
      <c r="P688" s="566" t="s">
        <v>6878</v>
      </c>
      <c r="Q688" s="566" t="s">
        <v>7961</v>
      </c>
      <c r="R688" s="566" t="s">
        <v>10103</v>
      </c>
      <c r="S688" s="566" t="s">
        <v>6879</v>
      </c>
      <c r="T688" s="371" t="str">
        <f t="shared" si="20"/>
        <v>Tab6_Cell_O48</v>
      </c>
    </row>
    <row r="689" spans="1:20" s="371" customFormat="1" ht="51" customHeight="1" x14ac:dyDescent="0.2">
      <c r="A689" s="371" t="str">
        <f t="shared" si="21"/>
        <v>Tab6_Cell_O49</v>
      </c>
      <c r="B689" s="374">
        <v>6</v>
      </c>
      <c r="C689" s="374" t="s">
        <v>8475</v>
      </c>
      <c r="D689" s="374" t="s">
        <v>5690</v>
      </c>
      <c r="E689" s="566" t="s">
        <v>6880</v>
      </c>
      <c r="F689" s="566" t="s">
        <v>6881</v>
      </c>
      <c r="G689" s="566" t="s">
        <v>6882</v>
      </c>
      <c r="H689" s="566" t="s">
        <v>5703</v>
      </c>
      <c r="I689" s="566" t="s">
        <v>6883</v>
      </c>
      <c r="J689" s="566" t="s">
        <v>6884</v>
      </c>
      <c r="K689" s="566" t="s">
        <v>6885</v>
      </c>
      <c r="L689" s="566" t="s">
        <v>6886</v>
      </c>
      <c r="M689" s="566" t="s">
        <v>6887</v>
      </c>
      <c r="N689" s="566" t="s">
        <v>6888</v>
      </c>
      <c r="O689" s="566" t="s">
        <v>6889</v>
      </c>
      <c r="P689" s="566" t="s">
        <v>6890</v>
      </c>
      <c r="Q689" s="566" t="s">
        <v>7962</v>
      </c>
      <c r="R689" s="566" t="s">
        <v>10104</v>
      </c>
      <c r="S689" s="566" t="s">
        <v>6891</v>
      </c>
      <c r="T689" s="371" t="str">
        <f t="shared" si="20"/>
        <v>Tab6_Cell_O49</v>
      </c>
    </row>
    <row r="690" spans="1:20" s="371" customFormat="1" ht="51" customHeight="1" x14ac:dyDescent="0.2">
      <c r="A690" s="371" t="str">
        <f t="shared" si="21"/>
        <v>Tab6_Cell_O50</v>
      </c>
      <c r="B690" s="374">
        <v>6</v>
      </c>
      <c r="C690" s="374" t="s">
        <v>8476</v>
      </c>
      <c r="D690" s="374" t="s">
        <v>5692</v>
      </c>
      <c r="E690" s="566" t="s">
        <v>6892</v>
      </c>
      <c r="F690" s="566" t="s">
        <v>6893</v>
      </c>
      <c r="G690" s="566" t="s">
        <v>6894</v>
      </c>
      <c r="H690" s="566" t="s">
        <v>7305</v>
      </c>
      <c r="I690" s="566" t="s">
        <v>6895</v>
      </c>
      <c r="J690" s="566" t="s">
        <v>6896</v>
      </c>
      <c r="K690" s="566" t="s">
        <v>6897</v>
      </c>
      <c r="L690" s="566" t="s">
        <v>7449</v>
      </c>
      <c r="M690" s="566" t="s">
        <v>6898</v>
      </c>
      <c r="N690" s="566" t="s">
        <v>6899</v>
      </c>
      <c r="O690" s="566" t="s">
        <v>6900</v>
      </c>
      <c r="P690" s="566" t="s">
        <v>6901</v>
      </c>
      <c r="Q690" s="566" t="s">
        <v>7963</v>
      </c>
      <c r="R690" s="566" t="s">
        <v>9545</v>
      </c>
      <c r="S690" s="566" t="s">
        <v>6902</v>
      </c>
      <c r="T690" s="371" t="str">
        <f t="shared" si="20"/>
        <v>Tab6_Cell_O50</v>
      </c>
    </row>
    <row r="691" spans="1:20" s="371" customFormat="1" ht="51" customHeight="1" x14ac:dyDescent="0.2">
      <c r="A691" s="371" t="str">
        <f t="shared" si="21"/>
        <v>Tab6_Cell_O51</v>
      </c>
      <c r="B691" s="374">
        <v>6</v>
      </c>
      <c r="C691" s="374" t="s">
        <v>8477</v>
      </c>
      <c r="D691" s="374" t="s">
        <v>5694</v>
      </c>
      <c r="E691" s="566" t="s">
        <v>6903</v>
      </c>
      <c r="F691" s="566" t="s">
        <v>6904</v>
      </c>
      <c r="G691" s="566" t="s">
        <v>6905</v>
      </c>
      <c r="H691" s="566" t="s">
        <v>7306</v>
      </c>
      <c r="I691" s="566" t="s">
        <v>6906</v>
      </c>
      <c r="J691" s="566" t="s">
        <v>6907</v>
      </c>
      <c r="K691" s="566" t="s">
        <v>6908</v>
      </c>
      <c r="L691" s="566" t="s">
        <v>7450</v>
      </c>
      <c r="M691" s="566" t="s">
        <v>6909</v>
      </c>
      <c r="N691" s="566" t="s">
        <v>6910</v>
      </c>
      <c r="O691" s="566" t="s">
        <v>6911</v>
      </c>
      <c r="P691" s="566" t="s">
        <v>6912</v>
      </c>
      <c r="Q691" s="566" t="s">
        <v>7964</v>
      </c>
      <c r="R691" s="566" t="s">
        <v>9546</v>
      </c>
      <c r="S691" s="566" t="s">
        <v>6913</v>
      </c>
      <c r="T691" s="371" t="str">
        <f t="shared" si="20"/>
        <v>Tab6_Cell_O51</v>
      </c>
    </row>
    <row r="692" spans="1:20" s="371" customFormat="1" ht="51" customHeight="1" x14ac:dyDescent="0.2">
      <c r="A692" s="371" t="str">
        <f t="shared" si="21"/>
        <v>Tab6_Cell_O52</v>
      </c>
      <c r="B692" s="374">
        <v>6</v>
      </c>
      <c r="C692" s="374" t="s">
        <v>8478</v>
      </c>
      <c r="D692" s="374" t="s">
        <v>5696</v>
      </c>
      <c r="E692" s="566" t="s">
        <v>6914</v>
      </c>
      <c r="F692" s="566" t="s">
        <v>6915</v>
      </c>
      <c r="G692" s="566" t="s">
        <v>6916</v>
      </c>
      <c r="H692" s="566" t="s">
        <v>7307</v>
      </c>
      <c r="I692" s="566" t="s">
        <v>6917</v>
      </c>
      <c r="J692" s="566" t="s">
        <v>6918</v>
      </c>
      <c r="K692" s="566" t="s">
        <v>6919</v>
      </c>
      <c r="L692" s="566" t="s">
        <v>7451</v>
      </c>
      <c r="M692" s="566" t="s">
        <v>6920</v>
      </c>
      <c r="N692" s="566" t="s">
        <v>6921</v>
      </c>
      <c r="O692" s="566" t="s">
        <v>6922</v>
      </c>
      <c r="P692" s="566" t="s">
        <v>6923</v>
      </c>
      <c r="Q692" s="566" t="s">
        <v>7965</v>
      </c>
      <c r="R692" s="566" t="s">
        <v>9547</v>
      </c>
      <c r="S692" s="566" t="s">
        <v>6924</v>
      </c>
      <c r="T692" s="371" t="str">
        <f t="shared" si="20"/>
        <v>Tab6_Cell_O52</v>
      </c>
    </row>
    <row r="693" spans="1:20" s="371" customFormat="1" ht="51" customHeight="1" x14ac:dyDescent="0.2">
      <c r="A693" s="371" t="str">
        <f t="shared" si="21"/>
        <v>Tab6_Cell_O53</v>
      </c>
      <c r="B693" s="374">
        <v>6</v>
      </c>
      <c r="C693" s="374" t="s">
        <v>8479</v>
      </c>
      <c r="D693" s="374" t="s">
        <v>5698</v>
      </c>
      <c r="E693" s="566" t="s">
        <v>6925</v>
      </c>
      <c r="F693" s="566" t="s">
        <v>6926</v>
      </c>
      <c r="G693" s="566" t="s">
        <v>6927</v>
      </c>
      <c r="H693" s="566" t="s">
        <v>7308</v>
      </c>
      <c r="I693" s="566" t="s">
        <v>6928</v>
      </c>
      <c r="J693" s="566" t="s">
        <v>6929</v>
      </c>
      <c r="K693" s="566" t="s">
        <v>6930</v>
      </c>
      <c r="L693" s="566" t="s">
        <v>7452</v>
      </c>
      <c r="M693" s="566" t="s">
        <v>6931</v>
      </c>
      <c r="N693" s="566" t="s">
        <v>6932</v>
      </c>
      <c r="O693" s="566" t="s">
        <v>6933</v>
      </c>
      <c r="P693" s="566" t="s">
        <v>6934</v>
      </c>
      <c r="Q693" s="566" t="s">
        <v>7966</v>
      </c>
      <c r="R693" s="566" t="s">
        <v>9548</v>
      </c>
      <c r="S693" s="566" t="s">
        <v>6935</v>
      </c>
      <c r="T693" s="371" t="str">
        <f t="shared" si="20"/>
        <v>Tab6_Cell_O53</v>
      </c>
    </row>
    <row r="694" spans="1:20" s="371" customFormat="1" ht="76.5" customHeight="1" x14ac:dyDescent="0.2">
      <c r="A694" s="371" t="str">
        <f t="shared" si="21"/>
        <v>Tab6_Cell_O54</v>
      </c>
      <c r="B694" s="374">
        <v>6</v>
      </c>
      <c r="C694" s="374" t="s">
        <v>8480</v>
      </c>
      <c r="D694" s="374" t="s">
        <v>5700</v>
      </c>
      <c r="E694" s="566" t="s">
        <v>6936</v>
      </c>
      <c r="F694" s="566" t="s">
        <v>6937</v>
      </c>
      <c r="G694" s="566" t="s">
        <v>6938</v>
      </c>
      <c r="H694" s="566" t="s">
        <v>7309</v>
      </c>
      <c r="I694" s="566" t="s">
        <v>6939</v>
      </c>
      <c r="J694" s="566" t="s">
        <v>6940</v>
      </c>
      <c r="K694" s="566" t="s">
        <v>6941</v>
      </c>
      <c r="L694" s="566" t="s">
        <v>7453</v>
      </c>
      <c r="M694" s="566" t="s">
        <v>6942</v>
      </c>
      <c r="N694" s="566" t="s">
        <v>6943</v>
      </c>
      <c r="O694" s="566" t="s">
        <v>6944</v>
      </c>
      <c r="P694" s="566" t="s">
        <v>6945</v>
      </c>
      <c r="Q694" s="566" t="s">
        <v>7967</v>
      </c>
      <c r="R694" s="566" t="s">
        <v>9549</v>
      </c>
      <c r="S694" s="566" t="s">
        <v>6946</v>
      </c>
      <c r="T694" s="371" t="str">
        <f t="shared" si="20"/>
        <v>Tab6_Cell_O54</v>
      </c>
    </row>
    <row r="695" spans="1:20" s="371" customFormat="1" ht="51" customHeight="1" x14ac:dyDescent="0.2">
      <c r="A695" s="371" t="str">
        <f t="shared" si="21"/>
        <v>Tab6_Cell_O55</v>
      </c>
      <c r="B695" s="374">
        <v>6</v>
      </c>
      <c r="C695" s="374" t="s">
        <v>8481</v>
      </c>
      <c r="D695" s="374" t="s">
        <v>5702</v>
      </c>
      <c r="E695" s="566" t="s">
        <v>6947</v>
      </c>
      <c r="F695" s="566" t="s">
        <v>6948</v>
      </c>
      <c r="G695" s="566" t="s">
        <v>6949</v>
      </c>
      <c r="H695" s="566" t="s">
        <v>7310</v>
      </c>
      <c r="I695" s="566" t="s">
        <v>6950</v>
      </c>
      <c r="J695" s="566" t="s">
        <v>6951</v>
      </c>
      <c r="K695" s="566" t="s">
        <v>6952</v>
      </c>
      <c r="L695" s="566" t="s">
        <v>7454</v>
      </c>
      <c r="M695" s="566" t="s">
        <v>6953</v>
      </c>
      <c r="N695" s="566" t="s">
        <v>6954</v>
      </c>
      <c r="O695" s="566" t="s">
        <v>6955</v>
      </c>
      <c r="P695" s="566" t="s">
        <v>6956</v>
      </c>
      <c r="Q695" s="566" t="s">
        <v>7968</v>
      </c>
      <c r="R695" s="566" t="s">
        <v>9550</v>
      </c>
      <c r="S695" s="566" t="s">
        <v>6957</v>
      </c>
      <c r="T695" s="371" t="str">
        <f t="shared" si="20"/>
        <v>Tab6_Cell_O55</v>
      </c>
    </row>
    <row r="696" spans="1:20" s="371" customFormat="1" ht="89.25" customHeight="1" x14ac:dyDescent="0.2">
      <c r="A696" s="371" t="str">
        <f t="shared" si="21"/>
        <v>Tab6_Cell_O56</v>
      </c>
      <c r="B696" s="374">
        <v>6</v>
      </c>
      <c r="C696" s="374" t="s">
        <v>8482</v>
      </c>
      <c r="D696" s="374" t="s">
        <v>5704</v>
      </c>
      <c r="E696" s="566" t="s">
        <v>7323</v>
      </c>
      <c r="F696" s="566" t="s">
        <v>7326</v>
      </c>
      <c r="G696" s="566" t="s">
        <v>7329</v>
      </c>
      <c r="H696" s="566" t="s">
        <v>7311</v>
      </c>
      <c r="I696" s="566" t="s">
        <v>7332</v>
      </c>
      <c r="J696" s="566" t="s">
        <v>7335</v>
      </c>
      <c r="K696" s="566" t="s">
        <v>7338</v>
      </c>
      <c r="L696" s="566" t="s">
        <v>7341</v>
      </c>
      <c r="M696" s="566" t="s">
        <v>7344</v>
      </c>
      <c r="N696" s="566" t="s">
        <v>7347</v>
      </c>
      <c r="O696" s="566" t="s">
        <v>7350</v>
      </c>
      <c r="P696" s="566" t="s">
        <v>7353</v>
      </c>
      <c r="Q696" s="560" t="s">
        <v>10259</v>
      </c>
      <c r="R696" s="566" t="s">
        <v>9551</v>
      </c>
      <c r="S696" s="566" t="s">
        <v>7356</v>
      </c>
      <c r="T696" s="371" t="str">
        <f t="shared" si="20"/>
        <v>Tab6_Cell_O56</v>
      </c>
    </row>
    <row r="697" spans="1:20" s="371" customFormat="1" ht="63.75" customHeight="1" x14ac:dyDescent="0.2">
      <c r="A697" s="371" t="str">
        <f t="shared" si="21"/>
        <v>Tab6_Cell_O57</v>
      </c>
      <c r="B697" s="374">
        <v>6</v>
      </c>
      <c r="C697" s="374" t="s">
        <v>8483</v>
      </c>
      <c r="D697" s="374" t="s">
        <v>5705</v>
      </c>
      <c r="E697" s="566" t="s">
        <v>6958</v>
      </c>
      <c r="F697" s="566" t="s">
        <v>6959</v>
      </c>
      <c r="G697" s="566" t="s">
        <v>6960</v>
      </c>
      <c r="H697" s="566" t="s">
        <v>5712</v>
      </c>
      <c r="I697" s="566" t="s">
        <v>6961</v>
      </c>
      <c r="J697" s="566" t="s">
        <v>6962</v>
      </c>
      <c r="K697" s="566" t="s">
        <v>6963</v>
      </c>
      <c r="L697" s="566" t="s">
        <v>6964</v>
      </c>
      <c r="M697" s="566" t="s">
        <v>6965</v>
      </c>
      <c r="N697" s="566" t="s">
        <v>6966</v>
      </c>
      <c r="O697" s="566" t="s">
        <v>6967</v>
      </c>
      <c r="P697" s="566" t="s">
        <v>6968</v>
      </c>
      <c r="Q697" s="560" t="s">
        <v>10260</v>
      </c>
      <c r="R697" s="566" t="s">
        <v>10105</v>
      </c>
      <c r="S697" s="566" t="s">
        <v>6969</v>
      </c>
      <c r="T697" s="371" t="str">
        <f t="shared" si="20"/>
        <v>Tab6_Cell_O57</v>
      </c>
    </row>
    <row r="698" spans="1:20" s="371" customFormat="1" ht="76.5" customHeight="1" x14ac:dyDescent="0.2">
      <c r="A698" s="371" t="str">
        <f t="shared" si="21"/>
        <v>Tab6_Cell_O58</v>
      </c>
      <c r="B698" s="374">
        <v>6</v>
      </c>
      <c r="C698" s="374" t="s">
        <v>8484</v>
      </c>
      <c r="D698" s="374" t="s">
        <v>5706</v>
      </c>
      <c r="E698" s="566" t="s">
        <v>7324</v>
      </c>
      <c r="F698" s="566" t="s">
        <v>7327</v>
      </c>
      <c r="G698" s="566" t="s">
        <v>7330</v>
      </c>
      <c r="H698" s="566" t="s">
        <v>7312</v>
      </c>
      <c r="I698" s="566" t="s">
        <v>7333</v>
      </c>
      <c r="J698" s="566" t="s">
        <v>7336</v>
      </c>
      <c r="K698" s="566" t="s">
        <v>7339</v>
      </c>
      <c r="L698" s="566" t="s">
        <v>7342</v>
      </c>
      <c r="M698" s="566" t="s">
        <v>7345</v>
      </c>
      <c r="N698" s="566" t="s">
        <v>7348</v>
      </c>
      <c r="O698" s="566" t="s">
        <v>7351</v>
      </c>
      <c r="P698" s="566" t="s">
        <v>7354</v>
      </c>
      <c r="Q698" s="566" t="s">
        <v>7969</v>
      </c>
      <c r="R698" s="566" t="s">
        <v>9552</v>
      </c>
      <c r="S698" s="566" t="s">
        <v>7357</v>
      </c>
      <c r="T698" s="371" t="str">
        <f t="shared" si="20"/>
        <v>Tab6_Cell_O58</v>
      </c>
    </row>
    <row r="699" spans="1:20" s="371" customFormat="1" ht="51" customHeight="1" x14ac:dyDescent="0.2">
      <c r="A699" s="371" t="str">
        <f t="shared" si="21"/>
        <v>Tab6_Cell_O59</v>
      </c>
      <c r="B699" s="374">
        <v>6</v>
      </c>
      <c r="C699" s="374" t="s">
        <v>8485</v>
      </c>
      <c r="D699" s="374" t="s">
        <v>5707</v>
      </c>
      <c r="E699" s="566" t="s">
        <v>6970</v>
      </c>
      <c r="F699" s="566" t="s">
        <v>7482</v>
      </c>
      <c r="G699" s="566" t="s">
        <v>6971</v>
      </c>
      <c r="H699" s="566" t="s">
        <v>5715</v>
      </c>
      <c r="I699" s="566" t="s">
        <v>6972</v>
      </c>
      <c r="J699" s="566" t="s">
        <v>6973</v>
      </c>
      <c r="K699" s="566" t="s">
        <v>6974</v>
      </c>
      <c r="L699" s="566" t="s">
        <v>6975</v>
      </c>
      <c r="M699" s="566" t="s">
        <v>6976</v>
      </c>
      <c r="N699" s="566" t="s">
        <v>6977</v>
      </c>
      <c r="O699" s="566" t="s">
        <v>6978</v>
      </c>
      <c r="P699" s="566" t="s">
        <v>6979</v>
      </c>
      <c r="Q699" s="566" t="s">
        <v>7970</v>
      </c>
      <c r="R699" s="566" t="s">
        <v>10106</v>
      </c>
      <c r="S699" s="566" t="s">
        <v>6980</v>
      </c>
      <c r="T699" s="371" t="str">
        <f t="shared" si="20"/>
        <v>Tab6_Cell_O59</v>
      </c>
    </row>
    <row r="700" spans="1:20" s="371" customFormat="1" ht="38.25" customHeight="1" x14ac:dyDescent="0.2">
      <c r="A700" s="371" t="str">
        <f t="shared" si="21"/>
        <v>Tab6_Cell_O60</v>
      </c>
      <c r="B700" s="374">
        <v>6</v>
      </c>
      <c r="C700" s="374" t="s">
        <v>8486</v>
      </c>
      <c r="D700" s="374" t="s">
        <v>5708</v>
      </c>
      <c r="E700" s="566" t="s">
        <v>7325</v>
      </c>
      <c r="F700" s="566" t="s">
        <v>7328</v>
      </c>
      <c r="G700" s="566" t="s">
        <v>7331</v>
      </c>
      <c r="H700" s="566" t="s">
        <v>7313</v>
      </c>
      <c r="I700" s="566" t="s">
        <v>7334</v>
      </c>
      <c r="J700" s="566" t="s">
        <v>7337</v>
      </c>
      <c r="K700" s="566" t="s">
        <v>7340</v>
      </c>
      <c r="L700" s="566" t="s">
        <v>7343</v>
      </c>
      <c r="M700" s="566" t="s">
        <v>7346</v>
      </c>
      <c r="N700" s="566" t="s">
        <v>7349</v>
      </c>
      <c r="O700" s="566" t="s">
        <v>7352</v>
      </c>
      <c r="P700" s="566" t="s">
        <v>7355</v>
      </c>
      <c r="Q700" s="566" t="s">
        <v>7971</v>
      </c>
      <c r="R700" s="566" t="s">
        <v>9553</v>
      </c>
      <c r="S700" s="566" t="s">
        <v>7358</v>
      </c>
      <c r="T700" s="371" t="str">
        <f t="shared" si="20"/>
        <v>Tab6_Cell_O60</v>
      </c>
    </row>
    <row r="701" spans="1:20" s="371" customFormat="1" ht="63.75" customHeight="1" x14ac:dyDescent="0.2">
      <c r="A701" s="371" t="str">
        <f t="shared" si="21"/>
        <v>Tab6_Cell_O61</v>
      </c>
      <c r="B701" s="374">
        <v>6</v>
      </c>
      <c r="C701" s="374" t="s">
        <v>8487</v>
      </c>
      <c r="D701" s="374" t="s">
        <v>5709</v>
      </c>
      <c r="E701" s="566" t="s">
        <v>6981</v>
      </c>
      <c r="F701" s="566" t="s">
        <v>6982</v>
      </c>
      <c r="G701" s="566" t="s">
        <v>6983</v>
      </c>
      <c r="H701" s="566" t="s">
        <v>5718</v>
      </c>
      <c r="I701" s="566" t="s">
        <v>6984</v>
      </c>
      <c r="J701" s="566" t="s">
        <v>6985</v>
      </c>
      <c r="K701" s="566" t="s">
        <v>6986</v>
      </c>
      <c r="L701" s="566" t="s">
        <v>6987</v>
      </c>
      <c r="M701" s="566" t="s">
        <v>6988</v>
      </c>
      <c r="N701" s="566" t="s">
        <v>6989</v>
      </c>
      <c r="O701" s="566" t="s">
        <v>6990</v>
      </c>
      <c r="P701" s="566" t="s">
        <v>6991</v>
      </c>
      <c r="Q701" s="566" t="s">
        <v>7972</v>
      </c>
      <c r="R701" s="566" t="s">
        <v>10107</v>
      </c>
      <c r="S701" s="566" t="s">
        <v>6992</v>
      </c>
      <c r="T701" s="371" t="str">
        <f t="shared" si="20"/>
        <v>Tab6_Cell_O61</v>
      </c>
    </row>
    <row r="702" spans="1:20" s="371" customFormat="1" ht="51" customHeight="1" x14ac:dyDescent="0.2">
      <c r="A702" s="371" t="str">
        <f t="shared" si="21"/>
        <v>Tab6_Cell_O62</v>
      </c>
      <c r="B702" s="374">
        <v>6</v>
      </c>
      <c r="C702" s="374" t="s">
        <v>8488</v>
      </c>
      <c r="D702" s="374" t="s">
        <v>5710</v>
      </c>
      <c r="E702" s="566" t="s">
        <v>7014</v>
      </c>
      <c r="F702" s="566" t="s">
        <v>5721</v>
      </c>
      <c r="G702" s="566" t="s">
        <v>7015</v>
      </c>
      <c r="H702" s="566" t="s">
        <v>5720</v>
      </c>
      <c r="I702" s="566" t="s">
        <v>7016</v>
      </c>
      <c r="J702" s="566" t="s">
        <v>5722</v>
      </c>
      <c r="K702" s="566" t="s">
        <v>5723</v>
      </c>
      <c r="L702" s="566" t="s">
        <v>7017</v>
      </c>
      <c r="M702" s="566" t="s">
        <v>7018</v>
      </c>
      <c r="N702" s="566" t="s">
        <v>7019</v>
      </c>
      <c r="O702" s="566" t="s">
        <v>5724</v>
      </c>
      <c r="P702" s="566" t="s">
        <v>7020</v>
      </c>
      <c r="Q702" s="566" t="s">
        <v>7973</v>
      </c>
      <c r="R702" s="566" t="s">
        <v>9554</v>
      </c>
      <c r="S702" s="566" t="s">
        <v>7021</v>
      </c>
      <c r="T702" s="371" t="str">
        <f t="shared" si="20"/>
        <v>Tab6_Cell_O62</v>
      </c>
    </row>
    <row r="703" spans="1:20" s="371" customFormat="1" ht="51" customHeight="1" x14ac:dyDescent="0.2">
      <c r="A703" s="371" t="str">
        <f t="shared" si="21"/>
        <v>Tab6_Cell_O63</v>
      </c>
      <c r="B703" s="374">
        <v>6</v>
      </c>
      <c r="C703" s="374" t="s">
        <v>8489</v>
      </c>
      <c r="D703" s="374" t="s">
        <v>5711</v>
      </c>
      <c r="E703" s="566" t="s">
        <v>6993</v>
      </c>
      <c r="F703" s="566" t="s">
        <v>7483</v>
      </c>
      <c r="G703" s="566" t="s">
        <v>6994</v>
      </c>
      <c r="H703" s="566" t="s">
        <v>5725</v>
      </c>
      <c r="I703" s="566" t="s">
        <v>6995</v>
      </c>
      <c r="J703" s="566" t="s">
        <v>6996</v>
      </c>
      <c r="K703" s="566" t="s">
        <v>6997</v>
      </c>
      <c r="L703" s="566" t="s">
        <v>6998</v>
      </c>
      <c r="M703" s="566" t="s">
        <v>6999</v>
      </c>
      <c r="N703" s="566" t="s">
        <v>7000</v>
      </c>
      <c r="O703" s="566" t="s">
        <v>7001</v>
      </c>
      <c r="P703" s="566" t="s">
        <v>7296</v>
      </c>
      <c r="Q703" s="566" t="s">
        <v>7974</v>
      </c>
      <c r="R703" s="566" t="s">
        <v>9555</v>
      </c>
      <c r="S703" s="566" t="s">
        <v>7002</v>
      </c>
      <c r="T703" s="371" t="str">
        <f t="shared" si="20"/>
        <v>Tab6_Cell_O63</v>
      </c>
    </row>
    <row r="704" spans="1:20" s="371" customFormat="1" ht="51" customHeight="1" x14ac:dyDescent="0.2">
      <c r="A704" s="371" t="str">
        <f t="shared" si="21"/>
        <v>Tab6_Cell_O64</v>
      </c>
      <c r="B704" s="374">
        <v>6</v>
      </c>
      <c r="C704" s="374" t="s">
        <v>8489</v>
      </c>
      <c r="D704" s="374" t="s">
        <v>5713</v>
      </c>
      <c r="E704" s="566" t="s">
        <v>7003</v>
      </c>
      <c r="F704" s="566" t="s">
        <v>7484</v>
      </c>
      <c r="G704" s="566" t="s">
        <v>7004</v>
      </c>
      <c r="H704" s="566" t="s">
        <v>5726</v>
      </c>
      <c r="I704" s="566" t="s">
        <v>7005</v>
      </c>
      <c r="J704" s="566" t="s">
        <v>7006</v>
      </c>
      <c r="K704" s="566" t="s">
        <v>7007</v>
      </c>
      <c r="L704" s="566" t="s">
        <v>7008</v>
      </c>
      <c r="M704" s="566" t="s">
        <v>7009</v>
      </c>
      <c r="N704" s="566" t="s">
        <v>7010</v>
      </c>
      <c r="O704" s="566" t="s">
        <v>7011</v>
      </c>
      <c r="P704" s="566" t="s">
        <v>7012</v>
      </c>
      <c r="Q704" s="566" t="s">
        <v>7975</v>
      </c>
      <c r="R704" s="566" t="s">
        <v>10108</v>
      </c>
      <c r="S704" s="566" t="s">
        <v>7013</v>
      </c>
      <c r="T704" s="371" t="str">
        <f t="shared" si="20"/>
        <v>Tab6_Cell_O64</v>
      </c>
    </row>
    <row r="705" spans="1:21" s="371" customFormat="1" ht="25.5" customHeight="1" x14ac:dyDescent="0.2">
      <c r="A705" s="371" t="str">
        <f t="shared" si="21"/>
        <v>Tab6_Cell_O65</v>
      </c>
      <c r="B705" s="374">
        <v>6</v>
      </c>
      <c r="C705" s="374" t="s">
        <v>8490</v>
      </c>
      <c r="D705" s="374" t="s">
        <v>5714</v>
      </c>
      <c r="E705" s="566" t="s">
        <v>7315</v>
      </c>
      <c r="F705" s="566" t="s">
        <v>7485</v>
      </c>
      <c r="G705" s="566" t="s">
        <v>7461</v>
      </c>
      <c r="H705" s="566" t="s">
        <v>7314</v>
      </c>
      <c r="I705" s="566" t="s">
        <v>7316</v>
      </c>
      <c r="J705" s="571" t="s">
        <v>10682</v>
      </c>
      <c r="K705" s="566" t="s">
        <v>7509</v>
      </c>
      <c r="L705" s="566" t="s">
        <v>7317</v>
      </c>
      <c r="M705" s="566" t="s">
        <v>7318</v>
      </c>
      <c r="N705" s="566" t="s">
        <v>7319</v>
      </c>
      <c r="O705" s="566" t="s">
        <v>7320</v>
      </c>
      <c r="P705" s="566" t="s">
        <v>7321</v>
      </c>
      <c r="Q705" s="566" t="s">
        <v>7976</v>
      </c>
      <c r="R705" s="566" t="s">
        <v>9556</v>
      </c>
      <c r="S705" s="566" t="s">
        <v>7322</v>
      </c>
      <c r="T705" s="371" t="str">
        <f t="shared" si="20"/>
        <v>Tab6_Cell_O65</v>
      </c>
    </row>
    <row r="706" spans="1:21" s="371" customFormat="1" ht="38.25" customHeight="1" x14ac:dyDescent="0.2">
      <c r="A706" s="371" t="str">
        <f t="shared" si="21"/>
        <v>Tab6_Cell_O66</v>
      </c>
      <c r="B706" s="374">
        <v>6</v>
      </c>
      <c r="C706" s="374" t="s">
        <v>8491</v>
      </c>
      <c r="D706" s="374" t="s">
        <v>5716</v>
      </c>
      <c r="E706" s="566" t="s">
        <v>7022</v>
      </c>
      <c r="F706" s="566" t="s">
        <v>5728</v>
      </c>
      <c r="G706" s="566" t="s">
        <v>7023</v>
      </c>
      <c r="H706" s="566" t="s">
        <v>5727</v>
      </c>
      <c r="I706" s="566" t="s">
        <v>7024</v>
      </c>
      <c r="J706" s="566" t="s">
        <v>5729</v>
      </c>
      <c r="K706" s="566" t="s">
        <v>5730</v>
      </c>
      <c r="L706" s="566" t="s">
        <v>7025</v>
      </c>
      <c r="M706" s="566" t="s">
        <v>7026</v>
      </c>
      <c r="N706" s="566" t="s">
        <v>7027</v>
      </c>
      <c r="O706" s="566" t="s">
        <v>5731</v>
      </c>
      <c r="P706" s="566" t="s">
        <v>7028</v>
      </c>
      <c r="Q706" s="566" t="s">
        <v>7977</v>
      </c>
      <c r="R706" s="566" t="s">
        <v>9557</v>
      </c>
      <c r="S706" s="566" t="s">
        <v>7029</v>
      </c>
      <c r="T706" s="371" t="str">
        <f t="shared" si="20"/>
        <v>Tab6_Cell_O66</v>
      </c>
    </row>
    <row r="707" spans="1:21" s="371" customFormat="1" ht="38.25" customHeight="1" x14ac:dyDescent="0.2">
      <c r="A707" s="371" t="str">
        <f t="shared" si="21"/>
        <v>Tab6_Cell_O67</v>
      </c>
      <c r="B707" s="374">
        <v>6</v>
      </c>
      <c r="C707" s="374" t="s">
        <v>8433</v>
      </c>
      <c r="D707" s="374" t="s">
        <v>5717</v>
      </c>
      <c r="E707" s="562" t="s">
        <v>10566</v>
      </c>
      <c r="F707" s="562" t="s">
        <v>10567</v>
      </c>
      <c r="G707" s="562" t="s">
        <v>10568</v>
      </c>
      <c r="H707" s="562" t="s">
        <v>10565</v>
      </c>
      <c r="I707" s="562" t="s">
        <v>10569</v>
      </c>
      <c r="J707" s="571" t="s">
        <v>10570</v>
      </c>
      <c r="K707" s="562" t="s">
        <v>10571</v>
      </c>
      <c r="L707" s="562" t="s">
        <v>10572</v>
      </c>
      <c r="M707" s="562" t="s">
        <v>8396</v>
      </c>
      <c r="N707" s="562" t="s">
        <v>10573</v>
      </c>
      <c r="O707" s="562" t="s">
        <v>10574</v>
      </c>
      <c r="P707" s="562" t="s">
        <v>10575</v>
      </c>
      <c r="Q707" s="562" t="s">
        <v>10576</v>
      </c>
      <c r="R707" s="562" t="s">
        <v>10577</v>
      </c>
      <c r="S707" s="562" t="s">
        <v>10578</v>
      </c>
      <c r="T707" s="371" t="str">
        <f t="shared" si="20"/>
        <v>Tab6_Cell_O67</v>
      </c>
      <c r="U707" s="371" t="s">
        <v>10579</v>
      </c>
    </row>
    <row r="708" spans="1:21" s="371" customFormat="1" ht="76.5" x14ac:dyDescent="0.2">
      <c r="A708" s="371" t="str">
        <f t="shared" si="21"/>
        <v>Tab6_Cell_O68</v>
      </c>
      <c r="B708" s="374">
        <v>6</v>
      </c>
      <c r="C708" s="374" t="s">
        <v>10180</v>
      </c>
      <c r="D708" s="374" t="s">
        <v>5719</v>
      </c>
      <c r="E708" s="570" t="s">
        <v>10840</v>
      </c>
      <c r="F708" s="576" t="s">
        <v>10751</v>
      </c>
      <c r="G708" s="570" t="s">
        <v>10791</v>
      </c>
      <c r="H708" s="562" t="s">
        <v>9746</v>
      </c>
      <c r="I708" s="577" t="s">
        <v>10619</v>
      </c>
      <c r="J708" s="571" t="s">
        <v>10683</v>
      </c>
      <c r="K708" s="572" t="s">
        <v>10886</v>
      </c>
      <c r="L708" s="570" t="s">
        <v>10771</v>
      </c>
      <c r="M708" s="577" t="s">
        <v>10639</v>
      </c>
      <c r="N708" s="570" t="s">
        <v>11099</v>
      </c>
      <c r="O708" s="577"/>
      <c r="P708" s="570" t="s">
        <v>11010</v>
      </c>
      <c r="Q708" s="570" t="s">
        <v>10950</v>
      </c>
      <c r="R708" s="574" t="s">
        <v>10926</v>
      </c>
      <c r="S708" s="575" t="s">
        <v>10729</v>
      </c>
      <c r="T708" s="371" t="str">
        <f t="shared" si="20"/>
        <v>Tab6_Cell_O68</v>
      </c>
      <c r="U708" s="555" t="s">
        <v>9746</v>
      </c>
    </row>
    <row r="709" spans="1:21" s="371" customFormat="1" ht="42" customHeight="1" x14ac:dyDescent="0.2">
      <c r="A709" s="371" t="str">
        <f t="shared" si="21"/>
        <v>Tab6_Cell_O69</v>
      </c>
      <c r="B709" s="374">
        <v>6</v>
      </c>
      <c r="C709" s="374" t="s">
        <v>8492</v>
      </c>
      <c r="D709" s="374" t="s">
        <v>8399</v>
      </c>
      <c r="E709" s="566" t="s">
        <v>8400</v>
      </c>
      <c r="F709" s="566" t="s">
        <v>8401</v>
      </c>
      <c r="G709" s="566" t="s">
        <v>8402</v>
      </c>
      <c r="H709" s="566" t="s">
        <v>8403</v>
      </c>
      <c r="I709" s="566" t="s">
        <v>8404</v>
      </c>
      <c r="J709" s="566" t="s">
        <v>8405</v>
      </c>
      <c r="K709" s="566" t="s">
        <v>8602</v>
      </c>
      <c r="L709" s="566" t="s">
        <v>8406</v>
      </c>
      <c r="M709" s="566" t="s">
        <v>8407</v>
      </c>
      <c r="N709" s="566" t="s">
        <v>8408</v>
      </c>
      <c r="O709" s="566" t="s">
        <v>8409</v>
      </c>
      <c r="P709" s="566" t="s">
        <v>8410</v>
      </c>
      <c r="Q709" s="566" t="s">
        <v>8411</v>
      </c>
      <c r="R709" s="566" t="s">
        <v>10109</v>
      </c>
      <c r="S709" s="566" t="s">
        <v>8620</v>
      </c>
      <c r="T709" s="371" t="str">
        <f t="shared" si="20"/>
        <v>Tab6_Cell_O69</v>
      </c>
    </row>
    <row r="710" spans="1:21" s="371" customFormat="1" ht="25.5" customHeight="1" x14ac:dyDescent="0.2">
      <c r="A710" s="371" t="str">
        <f t="shared" si="21"/>
        <v>Tab6_Cell_O70</v>
      </c>
      <c r="B710" s="374">
        <v>6</v>
      </c>
      <c r="C710" s="374" t="s">
        <v>8459</v>
      </c>
      <c r="D710" s="374" t="s">
        <v>8412</v>
      </c>
      <c r="E710" s="566" t="s">
        <v>8543</v>
      </c>
      <c r="F710" s="566" t="s">
        <v>8528</v>
      </c>
      <c r="G710" s="566" t="s">
        <v>8577</v>
      </c>
      <c r="H710" s="566" t="s">
        <v>8246</v>
      </c>
      <c r="I710" s="566" t="s">
        <v>8553</v>
      </c>
      <c r="J710" s="566" t="s">
        <v>8562</v>
      </c>
      <c r="K710" s="566" t="s">
        <v>8596</v>
      </c>
      <c r="L710" s="566" t="s">
        <v>8624</v>
      </c>
      <c r="M710" s="566" t="s">
        <v>8638</v>
      </c>
      <c r="N710" s="566" t="s">
        <v>8770</v>
      </c>
      <c r="O710" s="566" t="s">
        <v>8534</v>
      </c>
      <c r="P710" s="566" t="s">
        <v>8604</v>
      </c>
      <c r="Q710" s="566" t="s">
        <v>8792</v>
      </c>
      <c r="R710" s="566" t="s">
        <v>9558</v>
      </c>
      <c r="S710" s="566" t="s">
        <v>8764</v>
      </c>
      <c r="T710" s="371" t="str">
        <f t="shared" si="20"/>
        <v>Tab6_Cell_O70</v>
      </c>
    </row>
    <row r="711" spans="1:21" s="371" customFormat="1" ht="63.75" x14ac:dyDescent="0.2">
      <c r="A711" s="371" t="str">
        <f t="shared" si="21"/>
        <v>Tab6_Cell_O71</v>
      </c>
      <c r="B711" s="374">
        <v>6</v>
      </c>
      <c r="C711" s="374" t="s">
        <v>8464</v>
      </c>
      <c r="D711" s="374" t="s">
        <v>8413</v>
      </c>
      <c r="E711" s="566" t="s">
        <v>8544</v>
      </c>
      <c r="F711" s="566" t="s">
        <v>8529</v>
      </c>
      <c r="G711" s="566" t="s">
        <v>8578</v>
      </c>
      <c r="H711" s="566" t="s">
        <v>8247</v>
      </c>
      <c r="I711" s="566" t="s">
        <v>8554</v>
      </c>
      <c r="J711" s="566" t="s">
        <v>8563</v>
      </c>
      <c r="K711" s="566" t="s">
        <v>8597</v>
      </c>
      <c r="L711" s="566" t="s">
        <v>8625</v>
      </c>
      <c r="M711" s="566" t="s">
        <v>8633</v>
      </c>
      <c r="N711" s="566" t="s">
        <v>8771</v>
      </c>
      <c r="O711" s="566" t="s">
        <v>8535</v>
      </c>
      <c r="P711" s="566" t="s">
        <v>8605</v>
      </c>
      <c r="Q711" s="566" t="s">
        <v>8793</v>
      </c>
      <c r="R711" s="566" t="s">
        <v>9559</v>
      </c>
      <c r="S711" s="566" t="s">
        <v>8765</v>
      </c>
      <c r="T711" s="371" t="str">
        <f t="shared" si="20"/>
        <v>Tab6_Cell_O71</v>
      </c>
    </row>
    <row r="712" spans="1:21" s="371" customFormat="1" ht="63.75" x14ac:dyDescent="0.2">
      <c r="A712" s="371" t="str">
        <f t="shared" si="21"/>
        <v>Tab6_Cell_O72</v>
      </c>
      <c r="B712" s="374">
        <v>6</v>
      </c>
      <c r="C712" s="374" t="s">
        <v>8465</v>
      </c>
      <c r="D712" s="374" t="s">
        <v>8414</v>
      </c>
      <c r="E712" s="566" t="s">
        <v>8545</v>
      </c>
      <c r="F712" s="566" t="s">
        <v>8530</v>
      </c>
      <c r="G712" s="566" t="s">
        <v>8579</v>
      </c>
      <c r="H712" s="566" t="s">
        <v>8327</v>
      </c>
      <c r="I712" s="566" t="s">
        <v>8555</v>
      </c>
      <c r="J712" s="566" t="s">
        <v>8564</v>
      </c>
      <c r="K712" s="566" t="s">
        <v>8598</v>
      </c>
      <c r="L712" s="566" t="s">
        <v>8626</v>
      </c>
      <c r="M712" s="566" t="s">
        <v>8634</v>
      </c>
      <c r="N712" s="566" t="s">
        <v>8772</v>
      </c>
      <c r="O712" s="566" t="s">
        <v>8536</v>
      </c>
      <c r="P712" s="566" t="s">
        <v>8606</v>
      </c>
      <c r="Q712" s="566" t="s">
        <v>8794</v>
      </c>
      <c r="R712" s="566" t="s">
        <v>9560</v>
      </c>
      <c r="S712" s="566" t="s">
        <v>8766</v>
      </c>
      <c r="T712" s="371" t="str">
        <f t="shared" si="20"/>
        <v>Tab6_Cell_O72</v>
      </c>
    </row>
    <row r="713" spans="1:21" s="371" customFormat="1" ht="89.25" x14ac:dyDescent="0.2">
      <c r="A713" s="371" t="str">
        <f t="shared" si="21"/>
        <v>Tab6_Cell_O73</v>
      </c>
      <c r="B713" s="374">
        <v>6</v>
      </c>
      <c r="C713" s="374" t="s">
        <v>8466</v>
      </c>
      <c r="D713" s="374" t="s">
        <v>8415</v>
      </c>
      <c r="E713" s="566" t="s">
        <v>8546</v>
      </c>
      <c r="F713" s="566" t="s">
        <v>8531</v>
      </c>
      <c r="G713" s="566" t="s">
        <v>8580</v>
      </c>
      <c r="H713" s="566" t="s">
        <v>8326</v>
      </c>
      <c r="I713" s="566" t="s">
        <v>8556</v>
      </c>
      <c r="J713" s="566" t="s">
        <v>8565</v>
      </c>
      <c r="K713" s="566" t="s">
        <v>8599</v>
      </c>
      <c r="L713" s="566" t="s">
        <v>8627</v>
      </c>
      <c r="M713" s="566" t="s">
        <v>8635</v>
      </c>
      <c r="N713" s="566" t="s">
        <v>8773</v>
      </c>
      <c r="O713" s="566" t="s">
        <v>8537</v>
      </c>
      <c r="P713" s="566" t="s">
        <v>8607</v>
      </c>
      <c r="Q713" s="566" t="s">
        <v>8795</v>
      </c>
      <c r="R713" s="566" t="s">
        <v>9561</v>
      </c>
      <c r="S713" s="566" t="s">
        <v>8767</v>
      </c>
      <c r="T713" s="371" t="str">
        <f t="shared" si="20"/>
        <v>Tab6_Cell_O73</v>
      </c>
    </row>
    <row r="714" spans="1:21" s="371" customFormat="1" ht="25.5" x14ac:dyDescent="0.2">
      <c r="A714" s="371" t="str">
        <f t="shared" si="21"/>
        <v>Tab6_Cell_O74</v>
      </c>
      <c r="B714" s="374">
        <v>6</v>
      </c>
      <c r="C714" s="374" t="s">
        <v>8467</v>
      </c>
      <c r="D714" s="374" t="s">
        <v>8416</v>
      </c>
      <c r="E714" s="566" t="s">
        <v>8547</v>
      </c>
      <c r="F714" s="566" t="s">
        <v>8532</v>
      </c>
      <c r="G714" s="566" t="s">
        <v>8581</v>
      </c>
      <c r="H714" s="566" t="s">
        <v>8320</v>
      </c>
      <c r="I714" s="566" t="s">
        <v>8557</v>
      </c>
      <c r="J714" s="566" t="s">
        <v>8566</v>
      </c>
      <c r="K714" s="566" t="s">
        <v>8600</v>
      </c>
      <c r="L714" s="566" t="s">
        <v>8628</v>
      </c>
      <c r="M714" s="566" t="s">
        <v>8636</v>
      </c>
      <c r="N714" s="566" t="s">
        <v>8774</v>
      </c>
      <c r="O714" s="566" t="s">
        <v>8538</v>
      </c>
      <c r="P714" s="566" t="s">
        <v>8608</v>
      </c>
      <c r="Q714" s="566" t="s">
        <v>8796</v>
      </c>
      <c r="R714" s="566" t="s">
        <v>9562</v>
      </c>
      <c r="S714" s="566" t="s">
        <v>8768</v>
      </c>
      <c r="T714" s="371" t="str">
        <f t="shared" si="20"/>
        <v>Tab6_Cell_O74</v>
      </c>
    </row>
    <row r="715" spans="1:21" s="371" customFormat="1" ht="51" x14ac:dyDescent="0.2">
      <c r="A715" s="371" t="str">
        <f t="shared" si="21"/>
        <v>Tab6_Cell_O75</v>
      </c>
      <c r="B715" s="374">
        <v>6</v>
      </c>
      <c r="C715" s="374" t="s">
        <v>8468</v>
      </c>
      <c r="D715" s="374" t="s">
        <v>8417</v>
      </c>
      <c r="E715" s="566" t="s">
        <v>8548</v>
      </c>
      <c r="F715" s="566" t="s">
        <v>8533</v>
      </c>
      <c r="G715" s="566" t="s">
        <v>8582</v>
      </c>
      <c r="H715" s="566" t="s">
        <v>8336</v>
      </c>
      <c r="I715" s="566" t="s">
        <v>9843</v>
      </c>
      <c r="J715" s="566" t="s">
        <v>8567</v>
      </c>
      <c r="K715" s="566" t="s">
        <v>8601</v>
      </c>
      <c r="L715" s="566" t="s">
        <v>8629</v>
      </c>
      <c r="M715" s="566" t="s">
        <v>8637</v>
      </c>
      <c r="N715" s="566" t="s">
        <v>8775</v>
      </c>
      <c r="O715" s="566" t="s">
        <v>8539</v>
      </c>
      <c r="P715" s="566" t="s">
        <v>8609</v>
      </c>
      <c r="Q715" s="566" t="s">
        <v>8797</v>
      </c>
      <c r="R715" s="566" t="s">
        <v>9563</v>
      </c>
      <c r="S715" s="566" t="s">
        <v>8769</v>
      </c>
      <c r="T715" s="371" t="str">
        <f t="shared" si="20"/>
        <v>Tab6_Cell_O75</v>
      </c>
    </row>
    <row r="716" spans="1:21" s="371" customFormat="1" ht="153" x14ac:dyDescent="0.2">
      <c r="A716" s="371" t="str">
        <f t="shared" si="21"/>
        <v>Tab6_Cell_O76</v>
      </c>
      <c r="B716" s="374">
        <v>6</v>
      </c>
      <c r="C716" s="374" t="s">
        <v>10170</v>
      </c>
      <c r="D716" s="374" t="s">
        <v>10171</v>
      </c>
      <c r="E716" s="570" t="s">
        <v>10841</v>
      </c>
      <c r="F716" s="576" t="s">
        <v>10752</v>
      </c>
      <c r="G716" s="570" t="s">
        <v>10792</v>
      </c>
      <c r="H716" s="562" t="s">
        <v>9745</v>
      </c>
      <c r="I716" s="577" t="s">
        <v>10620</v>
      </c>
      <c r="J716" s="571" t="s">
        <v>10684</v>
      </c>
      <c r="K716" s="572" t="s">
        <v>10887</v>
      </c>
      <c r="L716" s="570" t="s">
        <v>10772</v>
      </c>
      <c r="M716" s="577" t="s">
        <v>10640</v>
      </c>
      <c r="N716" s="570" t="s">
        <v>11100</v>
      </c>
      <c r="O716" s="577"/>
      <c r="P716" s="570" t="s">
        <v>11011</v>
      </c>
      <c r="Q716" s="570" t="s">
        <v>10951</v>
      </c>
      <c r="R716" s="574" t="s">
        <v>10927</v>
      </c>
      <c r="S716" s="575" t="s">
        <v>10730</v>
      </c>
      <c r="T716" s="551"/>
      <c r="U716" s="555" t="s">
        <v>9745</v>
      </c>
    </row>
    <row r="717" spans="1:21" s="371" customFormat="1" ht="153" x14ac:dyDescent="0.2">
      <c r="A717" s="371" t="str">
        <f t="shared" si="21"/>
        <v>Tab6_Cell_O77</v>
      </c>
      <c r="B717" s="374">
        <v>6</v>
      </c>
      <c r="C717" s="374" t="s">
        <v>10172</v>
      </c>
      <c r="D717" s="374" t="s">
        <v>10173</v>
      </c>
      <c r="E717" s="570" t="s">
        <v>10842</v>
      </c>
      <c r="F717" s="576" t="s">
        <v>10753</v>
      </c>
      <c r="G717" s="570" t="s">
        <v>10793</v>
      </c>
      <c r="H717" s="562" t="s">
        <v>9747</v>
      </c>
      <c r="I717" s="577" t="s">
        <v>10621</v>
      </c>
      <c r="J717" s="571" t="s">
        <v>10685</v>
      </c>
      <c r="K717" s="572" t="s">
        <v>10888</v>
      </c>
      <c r="L717" s="570" t="s">
        <v>10773</v>
      </c>
      <c r="M717" s="577" t="s">
        <v>10641</v>
      </c>
      <c r="N717" s="570" t="s">
        <v>11101</v>
      </c>
      <c r="O717" s="577"/>
      <c r="P717" s="570" t="s">
        <v>11012</v>
      </c>
      <c r="Q717" s="570" t="s">
        <v>10952</v>
      </c>
      <c r="R717" s="574" t="s">
        <v>10928</v>
      </c>
      <c r="S717" s="575" t="s">
        <v>10731</v>
      </c>
      <c r="T717" s="551"/>
      <c r="U717" s="555" t="s">
        <v>9747</v>
      </c>
    </row>
    <row r="718" spans="1:21" s="371" customFormat="1" ht="89.25" x14ac:dyDescent="0.2">
      <c r="A718" s="371" t="str">
        <f t="shared" si="21"/>
        <v>Tab6_Cell_O78</v>
      </c>
      <c r="B718" s="374">
        <v>6</v>
      </c>
      <c r="C718" s="374" t="s">
        <v>10174</v>
      </c>
      <c r="D718" s="374" t="s">
        <v>10175</v>
      </c>
      <c r="E718" s="570" t="s">
        <v>10843</v>
      </c>
      <c r="F718" s="576" t="s">
        <v>10754</v>
      </c>
      <c r="G718" s="570" t="s">
        <v>10794</v>
      </c>
      <c r="H718" s="562" t="s">
        <v>9748</v>
      </c>
      <c r="I718" s="577" t="s">
        <v>10622</v>
      </c>
      <c r="J718" s="571" t="s">
        <v>10686</v>
      </c>
      <c r="K718" s="572" t="s">
        <v>10889</v>
      </c>
      <c r="L718" s="570" t="s">
        <v>10774</v>
      </c>
      <c r="M718" s="577"/>
      <c r="N718" s="570" t="s">
        <v>11102</v>
      </c>
      <c r="O718" s="577"/>
      <c r="P718" s="570" t="s">
        <v>11013</v>
      </c>
      <c r="Q718" s="570" t="s">
        <v>10985</v>
      </c>
      <c r="R718" s="574" t="s">
        <v>10929</v>
      </c>
      <c r="S718" s="575" t="s">
        <v>10732</v>
      </c>
      <c r="T718" s="551"/>
      <c r="U718" s="555" t="s">
        <v>9748</v>
      </c>
    </row>
    <row r="719" spans="1:21" s="371" customFormat="1" ht="153" x14ac:dyDescent="0.2">
      <c r="A719" s="371" t="str">
        <f t="shared" si="21"/>
        <v>Tab6_Cell_O79</v>
      </c>
      <c r="B719" s="374">
        <v>6</v>
      </c>
      <c r="C719" s="374" t="s">
        <v>10176</v>
      </c>
      <c r="D719" s="374" t="s">
        <v>10177</v>
      </c>
      <c r="E719" s="570" t="s">
        <v>10844</v>
      </c>
      <c r="F719" s="576" t="s">
        <v>10755</v>
      </c>
      <c r="G719" s="570" t="s">
        <v>10795</v>
      </c>
      <c r="H719" s="562" t="s">
        <v>9749</v>
      </c>
      <c r="I719" s="577" t="s">
        <v>10623</v>
      </c>
      <c r="J719" s="571" t="s">
        <v>10687</v>
      </c>
      <c r="K719" s="572" t="s">
        <v>10890</v>
      </c>
      <c r="L719" s="570" t="s">
        <v>10775</v>
      </c>
      <c r="M719" s="577" t="s">
        <v>10642</v>
      </c>
      <c r="N719" s="570" t="s">
        <v>11103</v>
      </c>
      <c r="O719" s="577"/>
      <c r="P719" s="570" t="s">
        <v>11014</v>
      </c>
      <c r="Q719" s="570" t="s">
        <v>10986</v>
      </c>
      <c r="R719" s="574" t="s">
        <v>10930</v>
      </c>
      <c r="S719" s="575" t="s">
        <v>10733</v>
      </c>
      <c r="T719" s="551"/>
      <c r="U719" s="555" t="s">
        <v>9749</v>
      </c>
    </row>
    <row r="720" spans="1:21" s="371" customFormat="1" ht="140.25" x14ac:dyDescent="0.2">
      <c r="A720" s="371" t="str">
        <f t="shared" si="21"/>
        <v>Tab6_Cell_O80</v>
      </c>
      <c r="B720" s="374">
        <v>6</v>
      </c>
      <c r="C720" s="374" t="s">
        <v>10178</v>
      </c>
      <c r="D720" s="374" t="s">
        <v>10179</v>
      </c>
      <c r="E720" s="570" t="s">
        <v>10845</v>
      </c>
      <c r="F720" s="576" t="s">
        <v>10756</v>
      </c>
      <c r="G720" s="570" t="s">
        <v>10796</v>
      </c>
      <c r="H720" s="562" t="s">
        <v>9750</v>
      </c>
      <c r="I720" s="577" t="s">
        <v>10624</v>
      </c>
      <c r="J720" s="571" t="s">
        <v>10688</v>
      </c>
      <c r="K720" s="572" t="s">
        <v>10891</v>
      </c>
      <c r="L720" s="570" t="s">
        <v>10776</v>
      </c>
      <c r="M720" s="577" t="s">
        <v>10643</v>
      </c>
      <c r="N720" s="570" t="s">
        <v>11104</v>
      </c>
      <c r="O720" s="577"/>
      <c r="P720" s="570" t="s">
        <v>11015</v>
      </c>
      <c r="Q720" s="570" t="s">
        <v>10953</v>
      </c>
      <c r="R720" s="574" t="s">
        <v>10931</v>
      </c>
      <c r="S720" s="575" t="s">
        <v>10734</v>
      </c>
      <c r="T720" s="551"/>
      <c r="U720" s="555" t="s">
        <v>9750</v>
      </c>
    </row>
    <row r="721" spans="1:21" s="371" customFormat="1" ht="140.25" x14ac:dyDescent="0.2">
      <c r="A721" s="371" t="str">
        <f t="shared" si="21"/>
        <v>Tab7_Cell_B1</v>
      </c>
      <c r="B721" s="374">
        <v>7</v>
      </c>
      <c r="C721" s="374"/>
      <c r="D721" s="374" t="s">
        <v>9638</v>
      </c>
      <c r="E721" s="562" t="s">
        <v>9366</v>
      </c>
      <c r="F721" s="562" t="s">
        <v>9367</v>
      </c>
      <c r="G721" s="562" t="s">
        <v>9368</v>
      </c>
      <c r="H721" s="562" t="s">
        <v>9369</v>
      </c>
      <c r="I721" s="563" t="s">
        <v>9370</v>
      </c>
      <c r="J721" s="563" t="s">
        <v>9379</v>
      </c>
      <c r="K721" s="572" t="s">
        <v>9372</v>
      </c>
      <c r="L721" s="563" t="s">
        <v>9373</v>
      </c>
      <c r="M721" s="563" t="s">
        <v>9380</v>
      </c>
      <c r="N721" s="563" t="s">
        <v>9374</v>
      </c>
      <c r="O721" s="563" t="s">
        <v>9375</v>
      </c>
      <c r="P721" s="563" t="s">
        <v>9376</v>
      </c>
      <c r="Q721" s="564" t="s">
        <v>9377</v>
      </c>
      <c r="R721" s="563" t="s">
        <v>10131</v>
      </c>
      <c r="S721" s="563" t="s">
        <v>9378</v>
      </c>
      <c r="U721" s="463" t="s">
        <v>10557</v>
      </c>
    </row>
    <row r="722" spans="1:21" s="371" customFormat="1" x14ac:dyDescent="0.2">
      <c r="A722" s="371" t="str">
        <f t="shared" si="21"/>
        <v>Tab7_Cell_B2</v>
      </c>
      <c r="B722" s="374">
        <v>7</v>
      </c>
      <c r="C722" s="374"/>
      <c r="D722" s="374" t="s">
        <v>5733</v>
      </c>
      <c r="E722" s="562" t="s">
        <v>9639</v>
      </c>
      <c r="F722" s="562" t="s">
        <v>9640</v>
      </c>
      <c r="G722" s="562" t="s">
        <v>9641</v>
      </c>
      <c r="H722" s="562" t="s">
        <v>683</v>
      </c>
      <c r="I722" s="562" t="s">
        <v>10605</v>
      </c>
      <c r="J722" s="566" t="s">
        <v>9642</v>
      </c>
      <c r="K722" s="566" t="s">
        <v>9643</v>
      </c>
      <c r="L722" s="566" t="s">
        <v>9644</v>
      </c>
      <c r="M722" s="566" t="s">
        <v>9645</v>
      </c>
      <c r="N722" s="566" t="s">
        <v>9646</v>
      </c>
      <c r="O722" s="566" t="s">
        <v>9647</v>
      </c>
      <c r="P722" s="566" t="s">
        <v>9648</v>
      </c>
      <c r="Q722" s="566" t="s">
        <v>9649</v>
      </c>
      <c r="R722" s="566" t="s">
        <v>9650</v>
      </c>
      <c r="S722" s="566" t="s">
        <v>9651</v>
      </c>
      <c r="T722" s="371" t="str">
        <f t="shared" si="20"/>
        <v>Tab7_Cell_B2</v>
      </c>
    </row>
    <row r="723" spans="1:21" s="371" customFormat="1" ht="12.75" customHeight="1" x14ac:dyDescent="0.2">
      <c r="A723" s="371" t="str">
        <f t="shared" si="21"/>
        <v>Tab7_Cell_B4</v>
      </c>
      <c r="B723" s="374">
        <v>7</v>
      </c>
      <c r="C723" s="374"/>
      <c r="D723" s="374" t="s">
        <v>754</v>
      </c>
      <c r="E723" s="562" t="s">
        <v>5734</v>
      </c>
      <c r="F723" s="562" t="s">
        <v>5735</v>
      </c>
      <c r="G723" s="562" t="s">
        <v>5736</v>
      </c>
      <c r="H723" s="562" t="s">
        <v>5737</v>
      </c>
      <c r="I723" s="566" t="s">
        <v>5738</v>
      </c>
      <c r="J723" s="566" t="s">
        <v>5739</v>
      </c>
      <c r="K723" s="566" t="s">
        <v>5740</v>
      </c>
      <c r="L723" s="566" t="s">
        <v>5741</v>
      </c>
      <c r="M723" s="566" t="s">
        <v>5742</v>
      </c>
      <c r="N723" s="566" t="s">
        <v>5743</v>
      </c>
      <c r="O723" s="566" t="s">
        <v>5744</v>
      </c>
      <c r="P723" s="566" t="s">
        <v>5745</v>
      </c>
      <c r="Q723" s="566" t="s">
        <v>7985</v>
      </c>
      <c r="R723" s="566" t="s">
        <v>9564</v>
      </c>
      <c r="S723" s="566" t="s">
        <v>5746</v>
      </c>
      <c r="T723" s="371" t="str">
        <f t="shared" si="20"/>
        <v>Tab7_Cell_B4</v>
      </c>
    </row>
    <row r="724" spans="1:21" s="371" customFormat="1" ht="12.75" customHeight="1" x14ac:dyDescent="0.2">
      <c r="A724" s="371" t="str">
        <f t="shared" si="21"/>
        <v>Tab7_Cell_B6</v>
      </c>
      <c r="B724" s="374">
        <v>7</v>
      </c>
      <c r="C724" s="374"/>
      <c r="D724" s="374" t="s">
        <v>686</v>
      </c>
      <c r="E724" s="562" t="s">
        <v>190</v>
      </c>
      <c r="F724" s="562" t="s">
        <v>190</v>
      </c>
      <c r="G724" s="562" t="s">
        <v>190</v>
      </c>
      <c r="H724" s="562" t="s">
        <v>190</v>
      </c>
      <c r="I724" s="566" t="s">
        <v>190</v>
      </c>
      <c r="J724" s="566" t="s">
        <v>190</v>
      </c>
      <c r="K724" s="566" t="s">
        <v>190</v>
      </c>
      <c r="L724" s="566" t="s">
        <v>190</v>
      </c>
      <c r="M724" s="566" t="s">
        <v>190</v>
      </c>
      <c r="N724" s="566" t="s">
        <v>190</v>
      </c>
      <c r="O724" s="566" t="s">
        <v>190</v>
      </c>
      <c r="P724" s="566" t="s">
        <v>190</v>
      </c>
      <c r="Q724" s="566" t="s">
        <v>190</v>
      </c>
      <c r="R724" s="566" t="s">
        <v>190</v>
      </c>
      <c r="S724" s="566" t="s">
        <v>190</v>
      </c>
      <c r="T724" s="371" t="str">
        <f t="shared" si="20"/>
        <v>Tab7_Cell_B6</v>
      </c>
    </row>
    <row r="725" spans="1:21" s="371" customFormat="1" ht="12.75" customHeight="1" x14ac:dyDescent="0.2">
      <c r="A725" s="371" t="str">
        <f t="shared" si="21"/>
        <v>Tab7_Cell_B7</v>
      </c>
      <c r="B725" s="374">
        <v>7</v>
      </c>
      <c r="C725" s="374"/>
      <c r="D725" s="374" t="s">
        <v>1347</v>
      </c>
      <c r="E725" s="562" t="s">
        <v>190</v>
      </c>
      <c r="F725" s="562" t="s">
        <v>190</v>
      </c>
      <c r="G725" s="562" t="s">
        <v>190</v>
      </c>
      <c r="H725" s="562" t="s">
        <v>190</v>
      </c>
      <c r="I725" s="566" t="s">
        <v>190</v>
      </c>
      <c r="J725" s="566" t="s">
        <v>190</v>
      </c>
      <c r="K725" s="566" t="s">
        <v>190</v>
      </c>
      <c r="L725" s="566" t="s">
        <v>190</v>
      </c>
      <c r="M725" s="566" t="s">
        <v>190</v>
      </c>
      <c r="N725" s="566" t="s">
        <v>190</v>
      </c>
      <c r="O725" s="566" t="s">
        <v>190</v>
      </c>
      <c r="P725" s="566" t="s">
        <v>190</v>
      </c>
      <c r="Q725" s="566" t="s">
        <v>190</v>
      </c>
      <c r="R725" s="566" t="s">
        <v>190</v>
      </c>
      <c r="S725" s="566" t="s">
        <v>190</v>
      </c>
      <c r="T725" s="371" t="str">
        <f t="shared" ref="T725:T788" si="22">A725</f>
        <v>Tab7_Cell_B7</v>
      </c>
    </row>
    <row r="726" spans="1:21" s="371" customFormat="1" ht="12.75" customHeight="1" x14ac:dyDescent="0.2">
      <c r="A726" s="371" t="str">
        <f t="shared" si="21"/>
        <v>Tab7_Cell_B8</v>
      </c>
      <c r="B726" s="374">
        <v>7</v>
      </c>
      <c r="C726" s="374"/>
      <c r="D726" s="374" t="s">
        <v>1348</v>
      </c>
      <c r="E726" s="562" t="s">
        <v>190</v>
      </c>
      <c r="F726" s="562" t="s">
        <v>190</v>
      </c>
      <c r="G726" s="562" t="s">
        <v>190</v>
      </c>
      <c r="H726" s="562" t="s">
        <v>190</v>
      </c>
      <c r="I726" s="566" t="s">
        <v>190</v>
      </c>
      <c r="J726" s="566" t="s">
        <v>190</v>
      </c>
      <c r="K726" s="566" t="s">
        <v>190</v>
      </c>
      <c r="L726" s="566" t="s">
        <v>190</v>
      </c>
      <c r="M726" s="566" t="s">
        <v>190</v>
      </c>
      <c r="N726" s="566" t="s">
        <v>190</v>
      </c>
      <c r="O726" s="566" t="s">
        <v>190</v>
      </c>
      <c r="P726" s="566" t="s">
        <v>190</v>
      </c>
      <c r="Q726" s="566" t="s">
        <v>190</v>
      </c>
      <c r="R726" s="566" t="s">
        <v>190</v>
      </c>
      <c r="S726" s="566" t="s">
        <v>190</v>
      </c>
      <c r="T726" s="371" t="str">
        <f t="shared" si="22"/>
        <v>Tab7_Cell_B8</v>
      </c>
    </row>
    <row r="727" spans="1:21" s="371" customFormat="1" ht="12.75" customHeight="1" x14ac:dyDescent="0.2">
      <c r="A727" s="371" t="str">
        <f t="shared" si="21"/>
        <v>Tab7_Cell_B9</v>
      </c>
      <c r="B727" s="374">
        <v>7</v>
      </c>
      <c r="C727" s="374"/>
      <c r="D727" s="374" t="s">
        <v>1362</v>
      </c>
      <c r="E727" s="562" t="s">
        <v>190</v>
      </c>
      <c r="F727" s="562" t="s">
        <v>190</v>
      </c>
      <c r="G727" s="562" t="s">
        <v>190</v>
      </c>
      <c r="H727" s="562" t="s">
        <v>190</v>
      </c>
      <c r="I727" s="566" t="s">
        <v>190</v>
      </c>
      <c r="J727" s="566" t="s">
        <v>190</v>
      </c>
      <c r="K727" s="566" t="s">
        <v>190</v>
      </c>
      <c r="L727" s="566" t="s">
        <v>190</v>
      </c>
      <c r="M727" s="566" t="s">
        <v>190</v>
      </c>
      <c r="N727" s="566" t="s">
        <v>190</v>
      </c>
      <c r="O727" s="566" t="s">
        <v>190</v>
      </c>
      <c r="P727" s="566" t="s">
        <v>190</v>
      </c>
      <c r="Q727" s="566" t="s">
        <v>190</v>
      </c>
      <c r="R727" s="566" t="s">
        <v>190</v>
      </c>
      <c r="S727" s="566" t="s">
        <v>190</v>
      </c>
      <c r="T727" s="371" t="str">
        <f t="shared" si="22"/>
        <v>Tab7_Cell_B9</v>
      </c>
    </row>
    <row r="728" spans="1:21" s="371" customFormat="1" ht="12.75" customHeight="1" x14ac:dyDescent="0.2">
      <c r="A728" s="371" t="str">
        <f t="shared" si="21"/>
        <v>Tab7_Cell_B11</v>
      </c>
      <c r="B728" s="374">
        <v>7</v>
      </c>
      <c r="C728" s="374"/>
      <c r="D728" s="374" t="s">
        <v>1376</v>
      </c>
      <c r="E728" s="562" t="s">
        <v>5747</v>
      </c>
      <c r="F728" s="562" t="s">
        <v>5748</v>
      </c>
      <c r="G728" s="562" t="s">
        <v>5749</v>
      </c>
      <c r="H728" s="562" t="s">
        <v>5750</v>
      </c>
      <c r="I728" s="566" t="s">
        <v>5751</v>
      </c>
      <c r="J728" s="566" t="s">
        <v>5752</v>
      </c>
      <c r="K728" s="566" t="s">
        <v>5753</v>
      </c>
      <c r="L728" s="566" t="s">
        <v>5754</v>
      </c>
      <c r="M728" s="566" t="s">
        <v>5755</v>
      </c>
      <c r="N728" s="566" t="s">
        <v>5756</v>
      </c>
      <c r="O728" s="566" t="s">
        <v>5757</v>
      </c>
      <c r="P728" s="566" t="s">
        <v>5758</v>
      </c>
      <c r="Q728" s="566" t="s">
        <v>7986</v>
      </c>
      <c r="R728" s="566" t="s">
        <v>9565</v>
      </c>
      <c r="S728" s="566" t="s">
        <v>5759</v>
      </c>
      <c r="T728" s="371" t="str">
        <f t="shared" si="22"/>
        <v>Tab7_Cell_B11</v>
      </c>
    </row>
    <row r="729" spans="1:21" s="371" customFormat="1" ht="76.5" customHeight="1" x14ac:dyDescent="0.2">
      <c r="A729" s="371" t="str">
        <f t="shared" si="21"/>
        <v>Tab7_Cell_B13</v>
      </c>
      <c r="B729" s="374">
        <v>7</v>
      </c>
      <c r="C729" s="374"/>
      <c r="D729" s="374" t="s">
        <v>1148</v>
      </c>
      <c r="E729" s="562" t="s">
        <v>9341</v>
      </c>
      <c r="F729" s="562" t="s">
        <v>9342</v>
      </c>
      <c r="G729" s="562" t="s">
        <v>9343</v>
      </c>
      <c r="H729" s="562" t="s">
        <v>9344</v>
      </c>
      <c r="I729" s="562" t="s">
        <v>9345</v>
      </c>
      <c r="J729" s="562" t="s">
        <v>9346</v>
      </c>
      <c r="K729" s="572" t="s">
        <v>9347</v>
      </c>
      <c r="L729" s="562" t="s">
        <v>9348</v>
      </c>
      <c r="M729" s="562" t="s">
        <v>9349</v>
      </c>
      <c r="N729" s="562" t="s">
        <v>9350</v>
      </c>
      <c r="O729" s="562" t="s">
        <v>9351</v>
      </c>
      <c r="P729" s="562" t="s">
        <v>9352</v>
      </c>
      <c r="Q729" s="562" t="s">
        <v>9353</v>
      </c>
      <c r="R729" s="562" t="s">
        <v>10562</v>
      </c>
      <c r="S729" s="562" t="s">
        <v>9354</v>
      </c>
      <c r="T729" s="371" t="str">
        <f t="shared" si="22"/>
        <v>Tab7_Cell_B13</v>
      </c>
      <c r="U729" s="463" t="s">
        <v>10558</v>
      </c>
    </row>
    <row r="730" spans="1:21" s="371" customFormat="1" ht="338.25" customHeight="1" x14ac:dyDescent="0.2">
      <c r="A730" s="371" t="str">
        <f t="shared" si="21"/>
        <v>Tab7_Cell_B15</v>
      </c>
      <c r="B730" s="374">
        <v>7</v>
      </c>
      <c r="C730" s="374"/>
      <c r="D730" s="374" t="s">
        <v>3372</v>
      </c>
      <c r="E730" s="562" t="s">
        <v>8828</v>
      </c>
      <c r="F730" s="562" t="s">
        <v>8829</v>
      </c>
      <c r="G730" s="562" t="s">
        <v>8583</v>
      </c>
      <c r="H730" s="562" t="s">
        <v>8585</v>
      </c>
      <c r="I730" s="566" t="s">
        <v>8830</v>
      </c>
      <c r="J730" s="566" t="s">
        <v>8831</v>
      </c>
      <c r="K730" s="572" t="s">
        <v>8832</v>
      </c>
      <c r="L730" s="566" t="s">
        <v>8833</v>
      </c>
      <c r="M730" s="566" t="s">
        <v>8834</v>
      </c>
      <c r="N730" s="566" t="s">
        <v>8835</v>
      </c>
      <c r="O730" s="566" t="s">
        <v>8836</v>
      </c>
      <c r="P730" s="566" t="s">
        <v>8837</v>
      </c>
      <c r="Q730" s="566" t="s">
        <v>8839</v>
      </c>
      <c r="R730" s="566" t="s">
        <v>10110</v>
      </c>
      <c r="S730" s="566" t="s">
        <v>8838</v>
      </c>
      <c r="T730" s="371" t="str">
        <f t="shared" si="22"/>
        <v>Tab7_Cell_B15</v>
      </c>
    </row>
    <row r="731" spans="1:21" s="371" customFormat="1" ht="76.5" customHeight="1" x14ac:dyDescent="0.2">
      <c r="A731" s="371" t="str">
        <f t="shared" si="21"/>
        <v>Tab7_Cell_B17</v>
      </c>
      <c r="B731" s="374">
        <v>7</v>
      </c>
      <c r="C731" s="374"/>
      <c r="D731" s="374" t="s">
        <v>5760</v>
      </c>
      <c r="E731" s="562" t="s">
        <v>5761</v>
      </c>
      <c r="F731" s="562" t="s">
        <v>5762</v>
      </c>
      <c r="G731" s="562" t="s">
        <v>5763</v>
      </c>
      <c r="H731" s="562" t="s">
        <v>5764</v>
      </c>
      <c r="I731" s="566" t="s">
        <v>5765</v>
      </c>
      <c r="J731" s="566" t="s">
        <v>5766</v>
      </c>
      <c r="K731" s="572" t="s">
        <v>5767</v>
      </c>
      <c r="L731" s="566" t="s">
        <v>5768</v>
      </c>
      <c r="M731" s="566" t="s">
        <v>5769</v>
      </c>
      <c r="N731" s="566" t="s">
        <v>5770</v>
      </c>
      <c r="O731" s="566" t="s">
        <v>5771</v>
      </c>
      <c r="P731" s="566" t="s">
        <v>5772</v>
      </c>
      <c r="Q731" s="566" t="s">
        <v>7987</v>
      </c>
      <c r="R731" s="566" t="s">
        <v>9566</v>
      </c>
      <c r="S731" s="566" t="s">
        <v>5773</v>
      </c>
      <c r="T731" s="371" t="str">
        <f t="shared" si="22"/>
        <v>Tab7_Cell_B17</v>
      </c>
    </row>
    <row r="732" spans="1:21" s="371" customFormat="1" ht="12.75" customHeight="1" x14ac:dyDescent="0.2">
      <c r="A732" s="371" t="str">
        <f t="shared" si="21"/>
        <v>Tab7_Cell_B18</v>
      </c>
      <c r="B732" s="374">
        <v>7</v>
      </c>
      <c r="C732" s="374"/>
      <c r="D732" s="374" t="s">
        <v>699</v>
      </c>
      <c r="E732" s="562" t="s">
        <v>190</v>
      </c>
      <c r="F732" s="562" t="s">
        <v>190</v>
      </c>
      <c r="G732" s="562" t="s">
        <v>190</v>
      </c>
      <c r="H732" s="562" t="s">
        <v>190</v>
      </c>
      <c r="I732" s="566" t="s">
        <v>190</v>
      </c>
      <c r="J732" s="566" t="s">
        <v>190</v>
      </c>
      <c r="K732" s="572" t="s">
        <v>190</v>
      </c>
      <c r="L732" s="566" t="s">
        <v>190</v>
      </c>
      <c r="M732" s="566" t="s">
        <v>190</v>
      </c>
      <c r="N732" s="566" t="s">
        <v>190</v>
      </c>
      <c r="O732" s="566" t="s">
        <v>190</v>
      </c>
      <c r="P732" s="566" t="s">
        <v>190</v>
      </c>
      <c r="Q732" s="566" t="s">
        <v>190</v>
      </c>
      <c r="R732" s="566" t="s">
        <v>190</v>
      </c>
      <c r="S732" s="566" t="s">
        <v>190</v>
      </c>
      <c r="T732" s="371" t="str">
        <f t="shared" si="22"/>
        <v>Tab7_Cell_B18</v>
      </c>
    </row>
    <row r="733" spans="1:21" s="371" customFormat="1" ht="12.75" customHeight="1" x14ac:dyDescent="0.2">
      <c r="A733" s="371" t="str">
        <f t="shared" si="21"/>
        <v>Tab7_Cell_B19</v>
      </c>
      <c r="B733" s="374">
        <v>7</v>
      </c>
      <c r="C733" s="374"/>
      <c r="D733" s="374" t="s">
        <v>2751</v>
      </c>
      <c r="E733" s="562" t="s">
        <v>190</v>
      </c>
      <c r="F733" s="562" t="s">
        <v>190</v>
      </c>
      <c r="G733" s="562" t="s">
        <v>190</v>
      </c>
      <c r="H733" s="562" t="s">
        <v>190</v>
      </c>
      <c r="I733" s="566" t="s">
        <v>190</v>
      </c>
      <c r="J733" s="566" t="s">
        <v>190</v>
      </c>
      <c r="K733" s="572" t="s">
        <v>190</v>
      </c>
      <c r="L733" s="566" t="s">
        <v>190</v>
      </c>
      <c r="M733" s="566" t="s">
        <v>190</v>
      </c>
      <c r="N733" s="566" t="s">
        <v>190</v>
      </c>
      <c r="O733" s="566" t="s">
        <v>190</v>
      </c>
      <c r="P733" s="566" t="s">
        <v>190</v>
      </c>
      <c r="Q733" s="566" t="s">
        <v>190</v>
      </c>
      <c r="R733" s="566" t="s">
        <v>190</v>
      </c>
      <c r="S733" s="566" t="s">
        <v>190</v>
      </c>
      <c r="T733" s="371" t="str">
        <f t="shared" si="22"/>
        <v>Tab7_Cell_B19</v>
      </c>
    </row>
    <row r="734" spans="1:21" s="371" customFormat="1" ht="25.5" customHeight="1" x14ac:dyDescent="0.2">
      <c r="A734" s="371" t="str">
        <f t="shared" si="21"/>
        <v>Tab7_Cell_B21</v>
      </c>
      <c r="B734" s="374">
        <v>7</v>
      </c>
      <c r="C734" s="374"/>
      <c r="D734" s="374" t="s">
        <v>1161</v>
      </c>
      <c r="E734" s="562" t="s">
        <v>5774</v>
      </c>
      <c r="F734" s="562" t="s">
        <v>5775</v>
      </c>
      <c r="G734" s="562" t="s">
        <v>5776</v>
      </c>
      <c r="H734" s="562" t="s">
        <v>5777</v>
      </c>
      <c r="I734" s="566" t="s">
        <v>5778</v>
      </c>
      <c r="J734" s="566" t="s">
        <v>5779</v>
      </c>
      <c r="K734" s="572" t="s">
        <v>5780</v>
      </c>
      <c r="L734" s="566" t="s">
        <v>5781</v>
      </c>
      <c r="M734" s="566" t="s">
        <v>5782</v>
      </c>
      <c r="N734" s="566" t="s">
        <v>5783</v>
      </c>
      <c r="O734" s="566" t="s">
        <v>5784</v>
      </c>
      <c r="P734" s="566" t="s">
        <v>5785</v>
      </c>
      <c r="Q734" s="566" t="s">
        <v>7988</v>
      </c>
      <c r="R734" s="566" t="s">
        <v>10111</v>
      </c>
      <c r="S734" s="566" t="s">
        <v>5786</v>
      </c>
      <c r="T734" s="371" t="str">
        <f t="shared" si="22"/>
        <v>Tab7_Cell_B21</v>
      </c>
    </row>
    <row r="735" spans="1:21" s="371" customFormat="1" ht="12.75" customHeight="1" x14ac:dyDescent="0.2">
      <c r="A735" s="371" t="str">
        <f t="shared" si="21"/>
        <v>Tab7_Cell_B23</v>
      </c>
      <c r="B735" s="374">
        <v>7</v>
      </c>
      <c r="C735" s="374"/>
      <c r="D735" s="374" t="s">
        <v>1162</v>
      </c>
      <c r="E735" s="562" t="s">
        <v>189</v>
      </c>
      <c r="F735" s="562" t="s">
        <v>189</v>
      </c>
      <c r="G735" s="562" t="s">
        <v>189</v>
      </c>
      <c r="H735" s="562" t="s">
        <v>189</v>
      </c>
      <c r="I735" s="566" t="s">
        <v>189</v>
      </c>
      <c r="J735" s="566" t="s">
        <v>189</v>
      </c>
      <c r="K735" s="572" t="s">
        <v>189</v>
      </c>
      <c r="L735" s="566" t="s">
        <v>189</v>
      </c>
      <c r="M735" s="566" t="s">
        <v>189</v>
      </c>
      <c r="N735" s="566" t="s">
        <v>189</v>
      </c>
      <c r="O735" s="566" t="s">
        <v>189</v>
      </c>
      <c r="P735" s="566" t="s">
        <v>189</v>
      </c>
      <c r="Q735" s="566" t="s">
        <v>189</v>
      </c>
      <c r="R735" s="566" t="s">
        <v>189</v>
      </c>
      <c r="S735" s="566" t="s">
        <v>189</v>
      </c>
      <c r="T735" s="371" t="str">
        <f t="shared" si="22"/>
        <v>Tab7_Cell_B23</v>
      </c>
    </row>
    <row r="736" spans="1:21" s="371" customFormat="1" ht="12.75" customHeight="1" x14ac:dyDescent="0.2">
      <c r="A736" s="371" t="str">
        <f t="shared" si="21"/>
        <v>Tab7_Cell_B24</v>
      </c>
      <c r="B736" s="374">
        <v>7</v>
      </c>
      <c r="C736" s="374"/>
      <c r="D736" s="374" t="s">
        <v>5787</v>
      </c>
      <c r="E736" s="562" t="s">
        <v>185</v>
      </c>
      <c r="F736" s="562" t="s">
        <v>185</v>
      </c>
      <c r="G736" s="562" t="s">
        <v>185</v>
      </c>
      <c r="H736" s="562" t="s">
        <v>185</v>
      </c>
      <c r="I736" s="566" t="s">
        <v>185</v>
      </c>
      <c r="J736" s="566" t="s">
        <v>185</v>
      </c>
      <c r="K736" s="572" t="s">
        <v>185</v>
      </c>
      <c r="L736" s="566" t="s">
        <v>185</v>
      </c>
      <c r="M736" s="566" t="s">
        <v>185</v>
      </c>
      <c r="N736" s="566" t="s">
        <v>185</v>
      </c>
      <c r="O736" s="566" t="s">
        <v>185</v>
      </c>
      <c r="P736" s="566" t="s">
        <v>185</v>
      </c>
      <c r="Q736" s="566" t="s">
        <v>185</v>
      </c>
      <c r="R736" s="566" t="s">
        <v>185</v>
      </c>
      <c r="S736" s="566" t="s">
        <v>185</v>
      </c>
      <c r="T736" s="371" t="str">
        <f t="shared" si="22"/>
        <v>Tab7_Cell_B24</v>
      </c>
    </row>
    <row r="737" spans="1:20" s="371" customFormat="1" ht="51" customHeight="1" x14ac:dyDescent="0.2">
      <c r="A737" s="371" t="str">
        <f t="shared" ref="A737:A800" si="23">"Tab"&amp;B737&amp;"_Cell_"&amp;+D737</f>
        <v>Tab7_Cell_B26</v>
      </c>
      <c r="B737" s="374">
        <v>7</v>
      </c>
      <c r="C737" s="374"/>
      <c r="D737" s="374" t="s">
        <v>5788</v>
      </c>
      <c r="E737" s="562" t="s">
        <v>5789</v>
      </c>
      <c r="F737" s="562" t="s">
        <v>5790</v>
      </c>
      <c r="G737" s="562" t="s">
        <v>5791</v>
      </c>
      <c r="H737" s="562" t="s">
        <v>5792</v>
      </c>
      <c r="I737" s="566" t="s">
        <v>5793</v>
      </c>
      <c r="J737" s="566" t="s">
        <v>5455</v>
      </c>
      <c r="K737" s="572" t="s">
        <v>5456</v>
      </c>
      <c r="L737" s="566" t="s">
        <v>5794</v>
      </c>
      <c r="M737" s="566" t="s">
        <v>5795</v>
      </c>
      <c r="N737" s="566" t="s">
        <v>5796</v>
      </c>
      <c r="O737" s="566" t="s">
        <v>5460</v>
      </c>
      <c r="P737" s="566" t="s">
        <v>5461</v>
      </c>
      <c r="Q737" s="566" t="s">
        <v>7989</v>
      </c>
      <c r="R737" s="566" t="s">
        <v>10112</v>
      </c>
      <c r="S737" s="566" t="s">
        <v>5797</v>
      </c>
      <c r="T737" s="371" t="str">
        <f t="shared" si="22"/>
        <v>Tab7_Cell_B26</v>
      </c>
    </row>
    <row r="738" spans="1:20" s="371" customFormat="1" ht="12.75" customHeight="1" x14ac:dyDescent="0.2">
      <c r="A738" s="371" t="str">
        <f t="shared" si="23"/>
        <v>Tab7_Cell_B28</v>
      </c>
      <c r="B738" s="374">
        <v>7</v>
      </c>
      <c r="C738" s="374"/>
      <c r="D738" s="374" t="s">
        <v>3384</v>
      </c>
      <c r="E738" s="562" t="s">
        <v>188</v>
      </c>
      <c r="F738" s="562" t="s">
        <v>188</v>
      </c>
      <c r="G738" s="562" t="s">
        <v>188</v>
      </c>
      <c r="H738" s="562" t="s">
        <v>188</v>
      </c>
      <c r="I738" s="566" t="s">
        <v>188</v>
      </c>
      <c r="J738" s="566" t="s">
        <v>188</v>
      </c>
      <c r="K738" s="572" t="s">
        <v>188</v>
      </c>
      <c r="L738" s="566" t="s">
        <v>188</v>
      </c>
      <c r="M738" s="566" t="s">
        <v>188</v>
      </c>
      <c r="N738" s="566" t="s">
        <v>188</v>
      </c>
      <c r="O738" s="566" t="s">
        <v>188</v>
      </c>
      <c r="P738" s="566" t="s">
        <v>188</v>
      </c>
      <c r="Q738" s="566" t="s">
        <v>188</v>
      </c>
      <c r="R738" s="566" t="s">
        <v>188</v>
      </c>
      <c r="S738" s="566" t="s">
        <v>188</v>
      </c>
      <c r="T738" s="371" t="str">
        <f t="shared" si="22"/>
        <v>Tab7_Cell_B28</v>
      </c>
    </row>
    <row r="739" spans="1:20" s="371" customFormat="1" ht="12.75" customHeight="1" x14ac:dyDescent="0.2">
      <c r="A739" s="371" t="str">
        <f t="shared" si="23"/>
        <v>Tab7_Cell_B29</v>
      </c>
      <c r="B739" s="374">
        <v>7</v>
      </c>
      <c r="C739" s="374"/>
      <c r="D739" s="374" t="s">
        <v>5798</v>
      </c>
      <c r="E739" s="562" t="s">
        <v>187</v>
      </c>
      <c r="F739" s="562" t="s">
        <v>187</v>
      </c>
      <c r="G739" s="562" t="s">
        <v>187</v>
      </c>
      <c r="H739" s="562" t="s">
        <v>187</v>
      </c>
      <c r="I739" s="566" t="s">
        <v>187</v>
      </c>
      <c r="J739" s="566" t="s">
        <v>187</v>
      </c>
      <c r="K739" s="572" t="s">
        <v>187</v>
      </c>
      <c r="L739" s="566" t="s">
        <v>187</v>
      </c>
      <c r="M739" s="566" t="s">
        <v>187</v>
      </c>
      <c r="N739" s="566" t="s">
        <v>187</v>
      </c>
      <c r="O739" s="566" t="s">
        <v>187</v>
      </c>
      <c r="P739" s="566" t="s">
        <v>187</v>
      </c>
      <c r="Q739" s="566" t="s">
        <v>187</v>
      </c>
      <c r="R739" s="566" t="s">
        <v>187</v>
      </c>
      <c r="S739" s="566" t="s">
        <v>187</v>
      </c>
      <c r="T739" s="371" t="str">
        <f t="shared" si="22"/>
        <v>Tab7_Cell_B29</v>
      </c>
    </row>
    <row r="740" spans="1:20" s="371" customFormat="1" ht="12.75" customHeight="1" x14ac:dyDescent="0.2">
      <c r="A740" s="371" t="str">
        <f t="shared" si="23"/>
        <v>Tab7_Cell_B30</v>
      </c>
      <c r="B740" s="374">
        <v>7</v>
      </c>
      <c r="C740" s="374"/>
      <c r="D740" s="374" t="s">
        <v>1175</v>
      </c>
      <c r="E740" s="562" t="s">
        <v>186</v>
      </c>
      <c r="F740" s="562" t="s">
        <v>186</v>
      </c>
      <c r="G740" s="562" t="s">
        <v>186</v>
      </c>
      <c r="H740" s="562" t="s">
        <v>186</v>
      </c>
      <c r="I740" s="566" t="s">
        <v>186</v>
      </c>
      <c r="J740" s="566" t="s">
        <v>186</v>
      </c>
      <c r="K740" s="572" t="s">
        <v>186</v>
      </c>
      <c r="L740" s="566" t="s">
        <v>186</v>
      </c>
      <c r="M740" s="566" t="s">
        <v>186</v>
      </c>
      <c r="N740" s="566" t="s">
        <v>186</v>
      </c>
      <c r="O740" s="566" t="s">
        <v>186</v>
      </c>
      <c r="P740" s="566" t="s">
        <v>186</v>
      </c>
      <c r="Q740" s="566" t="s">
        <v>186</v>
      </c>
      <c r="R740" s="566" t="s">
        <v>186</v>
      </c>
      <c r="S740" s="566" t="s">
        <v>186</v>
      </c>
      <c r="T740" s="371" t="str">
        <f t="shared" si="22"/>
        <v>Tab7_Cell_B30</v>
      </c>
    </row>
    <row r="741" spans="1:20" s="371" customFormat="1" ht="12.75" customHeight="1" x14ac:dyDescent="0.2">
      <c r="A741" s="371" t="str">
        <f t="shared" si="23"/>
        <v>Tab7_Cell_B31</v>
      </c>
      <c r="B741" s="374">
        <v>7</v>
      </c>
      <c r="C741" s="374"/>
      <c r="D741" s="374" t="s">
        <v>5799</v>
      </c>
      <c r="E741" s="562" t="s">
        <v>175</v>
      </c>
      <c r="F741" s="562" t="s">
        <v>175</v>
      </c>
      <c r="G741" s="562" t="s">
        <v>175</v>
      </c>
      <c r="H741" s="562" t="s">
        <v>175</v>
      </c>
      <c r="I741" s="566" t="s">
        <v>175</v>
      </c>
      <c r="J741" s="566" t="s">
        <v>175</v>
      </c>
      <c r="K741" s="572" t="s">
        <v>175</v>
      </c>
      <c r="L741" s="566" t="s">
        <v>175</v>
      </c>
      <c r="M741" s="566" t="s">
        <v>175</v>
      </c>
      <c r="N741" s="566" t="s">
        <v>175</v>
      </c>
      <c r="O741" s="566" t="s">
        <v>175</v>
      </c>
      <c r="P741" s="566" t="s">
        <v>175</v>
      </c>
      <c r="Q741" s="566" t="s">
        <v>175</v>
      </c>
      <c r="R741" s="566" t="s">
        <v>175</v>
      </c>
      <c r="S741" s="566" t="s">
        <v>175</v>
      </c>
      <c r="T741" s="371" t="str">
        <f t="shared" si="22"/>
        <v>Tab7_Cell_B31</v>
      </c>
    </row>
    <row r="742" spans="1:20" s="371" customFormat="1" ht="25.5" customHeight="1" x14ac:dyDescent="0.2">
      <c r="A742" s="371" t="str">
        <f t="shared" si="23"/>
        <v>Tab7_Cell_B33</v>
      </c>
      <c r="B742" s="374">
        <v>7</v>
      </c>
      <c r="C742" s="374"/>
      <c r="D742" s="374" t="s">
        <v>1188</v>
      </c>
      <c r="E742" s="562" t="s">
        <v>5800</v>
      </c>
      <c r="F742" s="562" t="s">
        <v>5801</v>
      </c>
      <c r="G742" s="562" t="s">
        <v>5802</v>
      </c>
      <c r="H742" s="562" t="s">
        <v>5803</v>
      </c>
      <c r="I742" s="566" t="s">
        <v>5804</v>
      </c>
      <c r="J742" s="566" t="s">
        <v>5805</v>
      </c>
      <c r="K742" s="572" t="s">
        <v>5806</v>
      </c>
      <c r="L742" s="566" t="s">
        <v>5807</v>
      </c>
      <c r="M742" s="566" t="s">
        <v>5808</v>
      </c>
      <c r="N742" s="566" t="s">
        <v>5809</v>
      </c>
      <c r="O742" s="566" t="s">
        <v>5810</v>
      </c>
      <c r="P742" s="566" t="s">
        <v>5811</v>
      </c>
      <c r="Q742" s="566" t="s">
        <v>7990</v>
      </c>
      <c r="R742" s="566" t="s">
        <v>9567</v>
      </c>
      <c r="S742" s="566" t="s">
        <v>5812</v>
      </c>
      <c r="T742" s="371" t="str">
        <f t="shared" si="22"/>
        <v>Tab7_Cell_B33</v>
      </c>
    </row>
    <row r="743" spans="1:20" s="371" customFormat="1" ht="12.75" customHeight="1" x14ac:dyDescent="0.2">
      <c r="A743" s="371" t="str">
        <f t="shared" si="23"/>
        <v>Tab7_Cell_B35</v>
      </c>
      <c r="B743" s="374">
        <v>7</v>
      </c>
      <c r="C743" s="374"/>
      <c r="D743" s="374" t="s">
        <v>5813</v>
      </c>
      <c r="E743" s="562" t="s">
        <v>180</v>
      </c>
      <c r="F743" s="562" t="s">
        <v>180</v>
      </c>
      <c r="G743" s="562" t="s">
        <v>180</v>
      </c>
      <c r="H743" s="562" t="s">
        <v>180</v>
      </c>
      <c r="I743" s="566" t="s">
        <v>180</v>
      </c>
      <c r="J743" s="566" t="s">
        <v>180</v>
      </c>
      <c r="K743" s="572" t="s">
        <v>180</v>
      </c>
      <c r="L743" s="566" t="s">
        <v>180</v>
      </c>
      <c r="M743" s="566" t="s">
        <v>180</v>
      </c>
      <c r="N743" s="566" t="s">
        <v>180</v>
      </c>
      <c r="O743" s="566" t="s">
        <v>180</v>
      </c>
      <c r="P743" s="566" t="s">
        <v>180</v>
      </c>
      <c r="Q743" s="566" t="s">
        <v>180</v>
      </c>
      <c r="R743" s="566" t="s">
        <v>180</v>
      </c>
      <c r="S743" s="566" t="s">
        <v>180</v>
      </c>
      <c r="T743" s="371" t="str">
        <f t="shared" si="22"/>
        <v>Tab7_Cell_B35</v>
      </c>
    </row>
    <row r="744" spans="1:20" s="371" customFormat="1" ht="12.75" customHeight="1" x14ac:dyDescent="0.2">
      <c r="A744" s="371" t="str">
        <f t="shared" si="23"/>
        <v>Tab7_Cell_B39</v>
      </c>
      <c r="B744" s="374">
        <v>7</v>
      </c>
      <c r="C744" s="374"/>
      <c r="D744" s="374" t="s">
        <v>5814</v>
      </c>
      <c r="E744" s="562" t="s">
        <v>185</v>
      </c>
      <c r="F744" s="562" t="s">
        <v>185</v>
      </c>
      <c r="G744" s="562" t="s">
        <v>185</v>
      </c>
      <c r="H744" s="562" t="s">
        <v>185</v>
      </c>
      <c r="I744" s="566" t="s">
        <v>185</v>
      </c>
      <c r="J744" s="566" t="s">
        <v>185</v>
      </c>
      <c r="K744" s="572" t="s">
        <v>185</v>
      </c>
      <c r="L744" s="566" t="s">
        <v>185</v>
      </c>
      <c r="M744" s="566" t="s">
        <v>185</v>
      </c>
      <c r="N744" s="566" t="s">
        <v>185</v>
      </c>
      <c r="O744" s="566" t="s">
        <v>185</v>
      </c>
      <c r="P744" s="566" t="s">
        <v>185</v>
      </c>
      <c r="Q744" s="566" t="s">
        <v>185</v>
      </c>
      <c r="R744" s="566" t="s">
        <v>185</v>
      </c>
      <c r="S744" s="566" t="s">
        <v>185</v>
      </c>
      <c r="T744" s="371" t="str">
        <f t="shared" si="22"/>
        <v>Tab7_Cell_B39</v>
      </c>
    </row>
    <row r="745" spans="1:20" s="371" customFormat="1" ht="12.75" customHeight="1" x14ac:dyDescent="0.2">
      <c r="A745" s="371" t="str">
        <f t="shared" si="23"/>
        <v>Tab7_Cell_B41</v>
      </c>
      <c r="B745" s="374">
        <v>7</v>
      </c>
      <c r="C745" s="374"/>
      <c r="D745" s="374" t="s">
        <v>727</v>
      </c>
      <c r="E745" s="562" t="s">
        <v>178</v>
      </c>
      <c r="F745" s="562" t="s">
        <v>178</v>
      </c>
      <c r="G745" s="562" t="s">
        <v>178</v>
      </c>
      <c r="H745" s="562" t="s">
        <v>178</v>
      </c>
      <c r="I745" s="566" t="s">
        <v>178</v>
      </c>
      <c r="J745" s="566" t="s">
        <v>178</v>
      </c>
      <c r="K745" s="572" t="s">
        <v>178</v>
      </c>
      <c r="L745" s="566" t="s">
        <v>178</v>
      </c>
      <c r="M745" s="566" t="s">
        <v>178</v>
      </c>
      <c r="N745" s="566" t="s">
        <v>178</v>
      </c>
      <c r="O745" s="566" t="s">
        <v>178</v>
      </c>
      <c r="P745" s="566" t="s">
        <v>178</v>
      </c>
      <c r="Q745" s="566" t="s">
        <v>178</v>
      </c>
      <c r="R745" s="566" t="s">
        <v>178</v>
      </c>
      <c r="S745" s="566" t="s">
        <v>178</v>
      </c>
      <c r="T745" s="371" t="str">
        <f t="shared" si="22"/>
        <v>Tab7_Cell_B41</v>
      </c>
    </row>
    <row r="746" spans="1:20" s="371" customFormat="1" ht="12.75" customHeight="1" x14ac:dyDescent="0.2">
      <c r="A746" s="371" t="str">
        <f t="shared" si="23"/>
        <v>Tab7_Cell_B46</v>
      </c>
      <c r="B746" s="374">
        <v>7</v>
      </c>
      <c r="C746" s="374"/>
      <c r="D746" s="374" t="s">
        <v>1631</v>
      </c>
      <c r="E746" s="562" t="s">
        <v>177</v>
      </c>
      <c r="F746" s="562" t="s">
        <v>177</v>
      </c>
      <c r="G746" s="562" t="s">
        <v>177</v>
      </c>
      <c r="H746" s="562" t="s">
        <v>177</v>
      </c>
      <c r="I746" s="566" t="s">
        <v>177</v>
      </c>
      <c r="J746" s="566" t="s">
        <v>177</v>
      </c>
      <c r="K746" s="572" t="s">
        <v>177</v>
      </c>
      <c r="L746" s="566" t="s">
        <v>177</v>
      </c>
      <c r="M746" s="566" t="s">
        <v>177</v>
      </c>
      <c r="N746" s="566" t="s">
        <v>177</v>
      </c>
      <c r="O746" s="566" t="s">
        <v>177</v>
      </c>
      <c r="P746" s="566" t="s">
        <v>177</v>
      </c>
      <c r="Q746" s="566" t="s">
        <v>177</v>
      </c>
      <c r="R746" s="566" t="s">
        <v>177</v>
      </c>
      <c r="S746" s="566" t="s">
        <v>177</v>
      </c>
      <c r="T746" s="371" t="str">
        <f t="shared" si="22"/>
        <v>Tab7_Cell_B46</v>
      </c>
    </row>
    <row r="747" spans="1:20" s="371" customFormat="1" ht="12.75" customHeight="1" x14ac:dyDescent="0.2">
      <c r="A747" s="371" t="str">
        <f t="shared" si="23"/>
        <v>Tab7_Cell_B48</v>
      </c>
      <c r="B747" s="374">
        <v>7</v>
      </c>
      <c r="C747" s="374"/>
      <c r="D747" s="374" t="s">
        <v>5815</v>
      </c>
      <c r="E747" s="562" t="s">
        <v>176</v>
      </c>
      <c r="F747" s="562" t="s">
        <v>176</v>
      </c>
      <c r="G747" s="562" t="s">
        <v>176</v>
      </c>
      <c r="H747" s="562" t="s">
        <v>176</v>
      </c>
      <c r="I747" s="566" t="s">
        <v>176</v>
      </c>
      <c r="J747" s="566" t="s">
        <v>176</v>
      </c>
      <c r="K747" s="572" t="s">
        <v>176</v>
      </c>
      <c r="L747" s="566" t="s">
        <v>176</v>
      </c>
      <c r="M747" s="566" t="s">
        <v>176</v>
      </c>
      <c r="N747" s="566" t="s">
        <v>176</v>
      </c>
      <c r="O747" s="566" t="s">
        <v>176</v>
      </c>
      <c r="P747" s="566" t="s">
        <v>176</v>
      </c>
      <c r="Q747" s="566" t="s">
        <v>176</v>
      </c>
      <c r="R747" s="566" t="s">
        <v>176</v>
      </c>
      <c r="S747" s="566" t="s">
        <v>176</v>
      </c>
      <c r="T747" s="371" t="str">
        <f t="shared" si="22"/>
        <v>Tab7_Cell_B48</v>
      </c>
    </row>
    <row r="748" spans="1:20" s="371" customFormat="1" ht="12.75" customHeight="1" x14ac:dyDescent="0.2">
      <c r="A748" s="371" t="str">
        <f t="shared" si="23"/>
        <v>Tab7_Cell_B50</v>
      </c>
      <c r="B748" s="374">
        <v>7</v>
      </c>
      <c r="C748" s="374"/>
      <c r="D748" s="374" t="s">
        <v>5816</v>
      </c>
      <c r="E748" s="562" t="s">
        <v>175</v>
      </c>
      <c r="F748" s="562" t="s">
        <v>175</v>
      </c>
      <c r="G748" s="562" t="s">
        <v>175</v>
      </c>
      <c r="H748" s="562" t="s">
        <v>175</v>
      </c>
      <c r="I748" s="566" t="s">
        <v>175</v>
      </c>
      <c r="J748" s="566" t="s">
        <v>175</v>
      </c>
      <c r="K748" s="572" t="s">
        <v>175</v>
      </c>
      <c r="L748" s="566" t="s">
        <v>175</v>
      </c>
      <c r="M748" s="566" t="s">
        <v>175</v>
      </c>
      <c r="N748" s="566" t="s">
        <v>175</v>
      </c>
      <c r="O748" s="566" t="s">
        <v>175</v>
      </c>
      <c r="P748" s="566" t="s">
        <v>175</v>
      </c>
      <c r="Q748" s="566" t="s">
        <v>175</v>
      </c>
      <c r="R748" s="566" t="s">
        <v>175</v>
      </c>
      <c r="S748" s="566" t="s">
        <v>175</v>
      </c>
      <c r="T748" s="371" t="str">
        <f t="shared" si="22"/>
        <v>Tab7_Cell_B50</v>
      </c>
    </row>
    <row r="749" spans="1:20" s="371" customFormat="1" ht="12.75" customHeight="1" x14ac:dyDescent="0.2">
      <c r="A749" s="371" t="str">
        <f t="shared" si="23"/>
        <v>Tab7_Cell_B52</v>
      </c>
      <c r="B749" s="374">
        <v>7</v>
      </c>
      <c r="C749" s="374"/>
      <c r="D749" s="374" t="s">
        <v>5817</v>
      </c>
      <c r="E749" s="562" t="s">
        <v>174</v>
      </c>
      <c r="F749" s="562" t="s">
        <v>174</v>
      </c>
      <c r="G749" s="562" t="s">
        <v>174</v>
      </c>
      <c r="H749" s="562" t="s">
        <v>174</v>
      </c>
      <c r="I749" s="566" t="s">
        <v>174</v>
      </c>
      <c r="J749" s="566" t="s">
        <v>174</v>
      </c>
      <c r="K749" s="572" t="s">
        <v>174</v>
      </c>
      <c r="L749" s="566" t="s">
        <v>174</v>
      </c>
      <c r="M749" s="566" t="s">
        <v>174</v>
      </c>
      <c r="N749" s="566" t="s">
        <v>174</v>
      </c>
      <c r="O749" s="566" t="s">
        <v>174</v>
      </c>
      <c r="P749" s="566" t="s">
        <v>174</v>
      </c>
      <c r="Q749" s="566" t="s">
        <v>174</v>
      </c>
      <c r="R749" s="566" t="s">
        <v>174</v>
      </c>
      <c r="S749" s="566" t="s">
        <v>174</v>
      </c>
      <c r="T749" s="371" t="str">
        <f t="shared" si="22"/>
        <v>Tab7_Cell_B52</v>
      </c>
    </row>
    <row r="750" spans="1:20" s="371" customFormat="1" ht="12.75" customHeight="1" x14ac:dyDescent="0.2">
      <c r="A750" s="371" t="str">
        <f t="shared" si="23"/>
        <v>Tab7_Cell_B59</v>
      </c>
      <c r="B750" s="374">
        <v>7</v>
      </c>
      <c r="C750" s="374"/>
      <c r="D750" s="374" t="s">
        <v>5818</v>
      </c>
      <c r="E750" s="562" t="s">
        <v>184</v>
      </c>
      <c r="F750" s="562" t="s">
        <v>184</v>
      </c>
      <c r="G750" s="562" t="s">
        <v>184</v>
      </c>
      <c r="H750" s="562" t="s">
        <v>184</v>
      </c>
      <c r="I750" s="566" t="s">
        <v>184</v>
      </c>
      <c r="J750" s="566" t="s">
        <v>184</v>
      </c>
      <c r="K750" s="572" t="s">
        <v>184</v>
      </c>
      <c r="L750" s="566" t="s">
        <v>184</v>
      </c>
      <c r="M750" s="566" t="s">
        <v>184</v>
      </c>
      <c r="N750" s="566" t="s">
        <v>184</v>
      </c>
      <c r="O750" s="566" t="s">
        <v>184</v>
      </c>
      <c r="P750" s="566" t="s">
        <v>184</v>
      </c>
      <c r="Q750" s="566" t="s">
        <v>184</v>
      </c>
      <c r="R750" s="566" t="s">
        <v>184</v>
      </c>
      <c r="S750" s="566" t="s">
        <v>184</v>
      </c>
      <c r="T750" s="371" t="str">
        <f t="shared" si="22"/>
        <v>Tab7_Cell_B59</v>
      </c>
    </row>
    <row r="751" spans="1:20" s="371" customFormat="1" ht="12.75" customHeight="1" x14ac:dyDescent="0.2">
      <c r="A751" s="446" t="str">
        <f t="shared" si="23"/>
        <v>Tab7_Cell_B66</v>
      </c>
      <c r="B751" s="374">
        <v>7</v>
      </c>
      <c r="C751" s="374"/>
      <c r="D751" s="374" t="s">
        <v>3424</v>
      </c>
      <c r="E751" s="562" t="s">
        <v>183</v>
      </c>
      <c r="F751" s="562" t="s">
        <v>183</v>
      </c>
      <c r="G751" s="562" t="s">
        <v>183</v>
      </c>
      <c r="H751" s="562" t="s">
        <v>183</v>
      </c>
      <c r="I751" s="566" t="s">
        <v>183</v>
      </c>
      <c r="J751" s="566" t="s">
        <v>183</v>
      </c>
      <c r="K751" s="572" t="s">
        <v>183</v>
      </c>
      <c r="L751" s="566" t="s">
        <v>183</v>
      </c>
      <c r="M751" s="566" t="s">
        <v>183</v>
      </c>
      <c r="N751" s="566" t="s">
        <v>183</v>
      </c>
      <c r="O751" s="566" t="s">
        <v>183</v>
      </c>
      <c r="P751" s="566" t="s">
        <v>183</v>
      </c>
      <c r="Q751" s="566" t="s">
        <v>183</v>
      </c>
      <c r="R751" s="566" t="s">
        <v>183</v>
      </c>
      <c r="S751" s="566" t="s">
        <v>183</v>
      </c>
      <c r="T751" s="371" t="str">
        <f t="shared" si="22"/>
        <v>Tab7_Cell_B66</v>
      </c>
    </row>
    <row r="752" spans="1:20" s="371" customFormat="1" ht="12.75" customHeight="1" x14ac:dyDescent="0.2">
      <c r="A752" s="371" t="str">
        <f t="shared" si="23"/>
        <v>Tab7_Cell_B70</v>
      </c>
      <c r="B752" s="374">
        <v>7</v>
      </c>
      <c r="C752" s="374"/>
      <c r="D752" s="374" t="s">
        <v>5819</v>
      </c>
      <c r="E752" s="562" t="s">
        <v>182</v>
      </c>
      <c r="F752" s="562" t="s">
        <v>182</v>
      </c>
      <c r="G752" s="562" t="s">
        <v>182</v>
      </c>
      <c r="H752" s="562" t="s">
        <v>182</v>
      </c>
      <c r="I752" s="566" t="s">
        <v>182</v>
      </c>
      <c r="J752" s="566" t="s">
        <v>182</v>
      </c>
      <c r="K752" s="572" t="s">
        <v>182</v>
      </c>
      <c r="L752" s="566" t="s">
        <v>182</v>
      </c>
      <c r="M752" s="566" t="s">
        <v>182</v>
      </c>
      <c r="N752" s="566" t="s">
        <v>182</v>
      </c>
      <c r="O752" s="566" t="s">
        <v>182</v>
      </c>
      <c r="P752" s="566" t="s">
        <v>182</v>
      </c>
      <c r="Q752" s="566" t="s">
        <v>182</v>
      </c>
      <c r="R752" s="566" t="s">
        <v>182</v>
      </c>
      <c r="S752" s="566" t="s">
        <v>182</v>
      </c>
      <c r="T752" s="371" t="str">
        <f t="shared" si="22"/>
        <v>Tab7_Cell_B70</v>
      </c>
    </row>
    <row r="753" spans="1:21" s="371" customFormat="1" ht="12.75" customHeight="1" x14ac:dyDescent="0.2">
      <c r="A753" s="371" t="str">
        <f t="shared" si="23"/>
        <v>Tab7_Cell_B77</v>
      </c>
      <c r="B753" s="374">
        <v>7</v>
      </c>
      <c r="C753" s="374"/>
      <c r="D753" s="374" t="s">
        <v>1726</v>
      </c>
      <c r="E753" s="562" t="s">
        <v>181</v>
      </c>
      <c r="F753" s="562" t="s">
        <v>181</v>
      </c>
      <c r="G753" s="562" t="s">
        <v>181</v>
      </c>
      <c r="H753" s="562" t="s">
        <v>181</v>
      </c>
      <c r="I753" s="566" t="s">
        <v>181</v>
      </c>
      <c r="J753" s="566" t="s">
        <v>181</v>
      </c>
      <c r="K753" s="572" t="s">
        <v>181</v>
      </c>
      <c r="L753" s="566" t="s">
        <v>181</v>
      </c>
      <c r="M753" s="566" t="s">
        <v>181</v>
      </c>
      <c r="N753" s="566" t="s">
        <v>181</v>
      </c>
      <c r="O753" s="566" t="s">
        <v>181</v>
      </c>
      <c r="P753" s="566" t="s">
        <v>181</v>
      </c>
      <c r="Q753" s="566" t="s">
        <v>181</v>
      </c>
      <c r="R753" s="566" t="s">
        <v>181</v>
      </c>
      <c r="S753" s="566" t="s">
        <v>181</v>
      </c>
      <c r="T753" s="371" t="str">
        <f t="shared" si="22"/>
        <v>Tab7_Cell_B77</v>
      </c>
    </row>
    <row r="754" spans="1:21" s="371" customFormat="1" ht="12.75" customHeight="1" x14ac:dyDescent="0.2">
      <c r="A754" s="371" t="str">
        <f t="shared" si="23"/>
        <v>Tab7_Cell_B79</v>
      </c>
      <c r="B754" s="374">
        <v>7</v>
      </c>
      <c r="C754" s="374"/>
      <c r="D754" s="374" t="s">
        <v>1739</v>
      </c>
      <c r="E754" s="562" t="s">
        <v>242</v>
      </c>
      <c r="F754" s="562" t="s">
        <v>242</v>
      </c>
      <c r="G754" s="562" t="s">
        <v>242</v>
      </c>
      <c r="H754" s="562" t="s">
        <v>242</v>
      </c>
      <c r="I754" s="566" t="s">
        <v>242</v>
      </c>
      <c r="J754" s="566" t="s">
        <v>242</v>
      </c>
      <c r="K754" s="572" t="s">
        <v>242</v>
      </c>
      <c r="L754" s="566" t="s">
        <v>242</v>
      </c>
      <c r="M754" s="566" t="s">
        <v>242</v>
      </c>
      <c r="N754" s="566" t="s">
        <v>242</v>
      </c>
      <c r="O754" s="566" t="s">
        <v>242</v>
      </c>
      <c r="P754" s="566" t="s">
        <v>242</v>
      </c>
      <c r="Q754" s="566" t="s">
        <v>242</v>
      </c>
      <c r="R754" s="566" t="s">
        <v>242</v>
      </c>
      <c r="S754" s="566" t="s">
        <v>242</v>
      </c>
      <c r="T754" s="371" t="str">
        <f t="shared" si="22"/>
        <v>Tab7_Cell_B79</v>
      </c>
    </row>
    <row r="755" spans="1:21" s="371" customFormat="1" ht="25.5" customHeight="1" x14ac:dyDescent="0.2">
      <c r="A755" s="371" t="str">
        <f t="shared" si="23"/>
        <v>Tab7_Cell_B81</v>
      </c>
      <c r="B755" s="374">
        <v>7</v>
      </c>
      <c r="C755" s="374"/>
      <c r="D755" s="374" t="s">
        <v>2872</v>
      </c>
      <c r="E755" s="562" t="s">
        <v>6562</v>
      </c>
      <c r="F755" s="562" t="s">
        <v>6563</v>
      </c>
      <c r="G755" s="562" t="s">
        <v>6564</v>
      </c>
      <c r="H755" s="562" t="s">
        <v>5820</v>
      </c>
      <c r="I755" s="566" t="s">
        <v>5821</v>
      </c>
      <c r="J755" s="566" t="s">
        <v>6565</v>
      </c>
      <c r="K755" s="572" t="s">
        <v>5822</v>
      </c>
      <c r="L755" s="566" t="s">
        <v>5823</v>
      </c>
      <c r="M755" s="566" t="s">
        <v>5824</v>
      </c>
      <c r="N755" s="566" t="s">
        <v>5825</v>
      </c>
      <c r="O755" s="566" t="s">
        <v>5826</v>
      </c>
      <c r="P755" s="566" t="s">
        <v>5827</v>
      </c>
      <c r="Q755" s="566" t="s">
        <v>7991</v>
      </c>
      <c r="R755" s="566" t="s">
        <v>9568</v>
      </c>
      <c r="S755" s="566" t="s">
        <v>5828</v>
      </c>
      <c r="T755" s="371" t="str">
        <f t="shared" si="22"/>
        <v>Tab7_Cell_B81</v>
      </c>
    </row>
    <row r="756" spans="1:21" s="371" customFormat="1" ht="51" customHeight="1" x14ac:dyDescent="0.2">
      <c r="A756" s="371" t="str">
        <f t="shared" si="23"/>
        <v>Tab7_Cell_B83</v>
      </c>
      <c r="B756" s="374">
        <v>7</v>
      </c>
      <c r="C756" s="374"/>
      <c r="D756" s="374" t="s">
        <v>5829</v>
      </c>
      <c r="E756" s="578" t="s">
        <v>10846</v>
      </c>
      <c r="F756" s="562" t="s">
        <v>7104</v>
      </c>
      <c r="G756" s="562" t="s">
        <v>10797</v>
      </c>
      <c r="H756" s="562" t="s">
        <v>7088</v>
      </c>
      <c r="I756" s="566" t="s">
        <v>7116</v>
      </c>
      <c r="J756" s="566" t="s">
        <v>7122</v>
      </c>
      <c r="K756" s="572" t="s">
        <v>7170</v>
      </c>
      <c r="L756" s="566" t="s">
        <v>7128</v>
      </c>
      <c r="M756" s="566" t="s">
        <v>7134</v>
      </c>
      <c r="N756" s="566" t="s">
        <v>7140</v>
      </c>
      <c r="O756" s="566" t="s">
        <v>7145</v>
      </c>
      <c r="P756" s="566" t="s">
        <v>7153</v>
      </c>
      <c r="Q756" s="570" t="s">
        <v>10990</v>
      </c>
      <c r="R756" s="566" t="s">
        <v>9569</v>
      </c>
      <c r="S756" s="566" t="s">
        <v>7164</v>
      </c>
      <c r="T756" s="371" t="str">
        <f t="shared" si="22"/>
        <v>Tab7_Cell_B83</v>
      </c>
    </row>
    <row r="757" spans="1:21" s="371" customFormat="1" ht="89.25" customHeight="1" x14ac:dyDescent="0.2">
      <c r="A757" s="371" t="str">
        <f t="shared" si="23"/>
        <v>Tab7_Cell_B85</v>
      </c>
      <c r="B757" s="374">
        <v>7</v>
      </c>
      <c r="C757" s="374"/>
      <c r="D757" s="374" t="s">
        <v>5830</v>
      </c>
      <c r="E757" s="578" t="s">
        <v>10847</v>
      </c>
      <c r="F757" s="562" t="s">
        <v>7105</v>
      </c>
      <c r="G757" s="562" t="s">
        <v>10798</v>
      </c>
      <c r="H757" s="562" t="s">
        <v>7089</v>
      </c>
      <c r="I757" s="566" t="s">
        <v>7117</v>
      </c>
      <c r="J757" s="566" t="s">
        <v>7123</v>
      </c>
      <c r="K757" s="572" t="s">
        <v>7171</v>
      </c>
      <c r="L757" s="566" t="s">
        <v>7129</v>
      </c>
      <c r="M757" s="566" t="s">
        <v>7135</v>
      </c>
      <c r="N757" s="566" t="s">
        <v>7141</v>
      </c>
      <c r="O757" s="566" t="s">
        <v>7146</v>
      </c>
      <c r="P757" s="566" t="s">
        <v>7154</v>
      </c>
      <c r="Q757" s="566" t="s">
        <v>8085</v>
      </c>
      <c r="R757" s="566" t="s">
        <v>9570</v>
      </c>
      <c r="S757" s="566" t="s">
        <v>7165</v>
      </c>
      <c r="T757" s="371" t="str">
        <f t="shared" si="22"/>
        <v>Tab7_Cell_B85</v>
      </c>
    </row>
    <row r="758" spans="1:21" s="371" customFormat="1" ht="114.75" customHeight="1" x14ac:dyDescent="0.2">
      <c r="A758" s="371" t="str">
        <f t="shared" si="23"/>
        <v>Tab7_Cell_B87</v>
      </c>
      <c r="B758" s="374">
        <v>7</v>
      </c>
      <c r="C758" s="374"/>
      <c r="D758" s="374" t="s">
        <v>5831</v>
      </c>
      <c r="E758" s="578" t="s">
        <v>10848</v>
      </c>
      <c r="F758" s="562" t="s">
        <v>7106</v>
      </c>
      <c r="G758" s="562" t="s">
        <v>10799</v>
      </c>
      <c r="H758" s="562" t="s">
        <v>7090</v>
      </c>
      <c r="I758" s="566" t="s">
        <v>7177</v>
      </c>
      <c r="J758" s="566" t="s">
        <v>7178</v>
      </c>
      <c r="K758" s="572" t="s">
        <v>7172</v>
      </c>
      <c r="L758" s="566" t="s">
        <v>7179</v>
      </c>
      <c r="M758" s="566" t="s">
        <v>7180</v>
      </c>
      <c r="N758" s="566" t="s">
        <v>7181</v>
      </c>
      <c r="O758" s="566" t="s">
        <v>7147</v>
      </c>
      <c r="P758" s="566" t="s">
        <v>7155</v>
      </c>
      <c r="Q758" s="570" t="s">
        <v>10991</v>
      </c>
      <c r="R758" s="566" t="s">
        <v>9571</v>
      </c>
      <c r="S758" s="566" t="s">
        <v>7182</v>
      </c>
      <c r="T758" s="371" t="str">
        <f t="shared" si="22"/>
        <v>Tab7_Cell_B87</v>
      </c>
    </row>
    <row r="759" spans="1:21" s="371" customFormat="1" ht="63.75" customHeight="1" x14ac:dyDescent="0.2">
      <c r="A759" s="371" t="str">
        <f t="shared" si="23"/>
        <v>Tab7_Cell_B89</v>
      </c>
      <c r="B759" s="374">
        <v>7</v>
      </c>
      <c r="C759" s="374"/>
      <c r="D759" s="374" t="s">
        <v>5832</v>
      </c>
      <c r="E759" s="578" t="s">
        <v>10849</v>
      </c>
      <c r="F759" s="562" t="s">
        <v>9355</v>
      </c>
      <c r="G759" s="562" t="s">
        <v>10800</v>
      </c>
      <c r="H759" s="562" t="s">
        <v>9356</v>
      </c>
      <c r="I759" s="562" t="s">
        <v>9357</v>
      </c>
      <c r="J759" s="562" t="s">
        <v>9358</v>
      </c>
      <c r="K759" s="572" t="s">
        <v>9359</v>
      </c>
      <c r="L759" s="562" t="s">
        <v>10777</v>
      </c>
      <c r="M759" s="562" t="s">
        <v>9360</v>
      </c>
      <c r="N759" s="562" t="s">
        <v>9361</v>
      </c>
      <c r="O759" s="562" t="s">
        <v>9362</v>
      </c>
      <c r="P759" s="562" t="s">
        <v>9363</v>
      </c>
      <c r="Q759" s="562" t="s">
        <v>9364</v>
      </c>
      <c r="R759" s="562" t="s">
        <v>10563</v>
      </c>
      <c r="S759" s="562" t="s">
        <v>9365</v>
      </c>
      <c r="T759" s="371" t="str">
        <f t="shared" si="22"/>
        <v>Tab7_Cell_B89</v>
      </c>
      <c r="U759" s="463" t="s">
        <v>10559</v>
      </c>
    </row>
    <row r="760" spans="1:21" s="371" customFormat="1" ht="114.75" customHeight="1" x14ac:dyDescent="0.2">
      <c r="A760" s="371" t="str">
        <f t="shared" si="23"/>
        <v>Tab7_Cell_B91</v>
      </c>
      <c r="B760" s="374">
        <v>7</v>
      </c>
      <c r="C760" s="374"/>
      <c r="D760" s="374" t="s">
        <v>5833</v>
      </c>
      <c r="E760" s="566" t="s">
        <v>6566</v>
      </c>
      <c r="F760" s="566" t="s">
        <v>6567</v>
      </c>
      <c r="G760" s="566" t="s">
        <v>6568</v>
      </c>
      <c r="H760" s="566" t="s">
        <v>5834</v>
      </c>
      <c r="I760" s="566" t="s">
        <v>5835</v>
      </c>
      <c r="J760" s="566" t="s">
        <v>6569</v>
      </c>
      <c r="K760" s="566" t="s">
        <v>5836</v>
      </c>
      <c r="L760" s="566" t="s">
        <v>5837</v>
      </c>
      <c r="M760" s="566" t="s">
        <v>5838</v>
      </c>
      <c r="N760" s="566" t="s">
        <v>5839</v>
      </c>
      <c r="O760" s="566" t="s">
        <v>5840</v>
      </c>
      <c r="P760" s="566" t="s">
        <v>5841</v>
      </c>
      <c r="Q760" s="566" t="s">
        <v>7992</v>
      </c>
      <c r="R760" s="566" t="s">
        <v>9572</v>
      </c>
      <c r="S760" s="566" t="s">
        <v>5842</v>
      </c>
      <c r="T760" s="371" t="str">
        <f t="shared" si="22"/>
        <v>Tab7_Cell_B91</v>
      </c>
    </row>
    <row r="761" spans="1:21" s="371" customFormat="1" ht="12.75" customHeight="1" x14ac:dyDescent="0.2">
      <c r="A761" s="371" t="str">
        <f t="shared" si="23"/>
        <v>Tab7_Cell_B93</v>
      </c>
      <c r="B761" s="374">
        <v>7</v>
      </c>
      <c r="C761" s="374"/>
      <c r="D761" s="374" t="s">
        <v>5843</v>
      </c>
      <c r="E761" s="566" t="s">
        <v>6570</v>
      </c>
      <c r="F761" s="566" t="s">
        <v>6571</v>
      </c>
      <c r="G761" s="566" t="s">
        <v>6572</v>
      </c>
      <c r="H761" s="566" t="s">
        <v>5844</v>
      </c>
      <c r="I761" s="566" t="s">
        <v>5845</v>
      </c>
      <c r="J761" s="566" t="s">
        <v>6573</v>
      </c>
      <c r="K761" s="566" t="s">
        <v>5846</v>
      </c>
      <c r="L761" s="566" t="s">
        <v>8631</v>
      </c>
      <c r="M761" s="566" t="s">
        <v>5847</v>
      </c>
      <c r="N761" s="566" t="s">
        <v>5848</v>
      </c>
      <c r="O761" s="566" t="s">
        <v>5849</v>
      </c>
      <c r="P761" s="566" t="s">
        <v>5850</v>
      </c>
      <c r="Q761" s="566" t="s">
        <v>7993</v>
      </c>
      <c r="R761" s="566" t="s">
        <v>9573</v>
      </c>
      <c r="S761" s="566" t="s">
        <v>5851</v>
      </c>
      <c r="T761" s="371" t="str">
        <f t="shared" si="22"/>
        <v>Tab7_Cell_B93</v>
      </c>
    </row>
    <row r="762" spans="1:21" s="371" customFormat="1" ht="25.5" customHeight="1" x14ac:dyDescent="0.2">
      <c r="A762" s="371" t="str">
        <f t="shared" si="23"/>
        <v>Tab7_Cell_B95</v>
      </c>
      <c r="B762" s="374">
        <v>7</v>
      </c>
      <c r="C762" s="374"/>
      <c r="D762" s="374" t="s">
        <v>5852</v>
      </c>
      <c r="E762" s="566" t="s">
        <v>6574</v>
      </c>
      <c r="F762" s="566" t="s">
        <v>6575</v>
      </c>
      <c r="G762" s="566" t="s">
        <v>6576</v>
      </c>
      <c r="H762" s="566" t="s">
        <v>5853</v>
      </c>
      <c r="I762" s="566" t="s">
        <v>5854</v>
      </c>
      <c r="J762" s="566" t="s">
        <v>6577</v>
      </c>
      <c r="K762" s="566" t="s">
        <v>5855</v>
      </c>
      <c r="L762" s="566" t="s">
        <v>5856</v>
      </c>
      <c r="M762" s="566" t="s">
        <v>5857</v>
      </c>
      <c r="N762" s="566" t="s">
        <v>5858</v>
      </c>
      <c r="O762" s="566" t="s">
        <v>5859</v>
      </c>
      <c r="P762" s="566" t="s">
        <v>5860</v>
      </c>
      <c r="Q762" s="566" t="s">
        <v>7994</v>
      </c>
      <c r="R762" s="566" t="s">
        <v>9574</v>
      </c>
      <c r="S762" s="566" t="s">
        <v>5861</v>
      </c>
      <c r="T762" s="371" t="str">
        <f t="shared" si="22"/>
        <v>Tab7_Cell_B95</v>
      </c>
    </row>
    <row r="763" spans="1:21" s="371" customFormat="1" ht="12.75" customHeight="1" x14ac:dyDescent="0.2">
      <c r="A763" s="371" t="str">
        <f t="shared" si="23"/>
        <v>Tab7_Cell_B97</v>
      </c>
      <c r="B763" s="374">
        <v>7</v>
      </c>
      <c r="C763" s="374"/>
      <c r="D763" s="374" t="s">
        <v>5862</v>
      </c>
      <c r="E763" s="566" t="s">
        <v>180</v>
      </c>
      <c r="F763" s="566" t="s">
        <v>180</v>
      </c>
      <c r="G763" s="566" t="s">
        <v>180</v>
      </c>
      <c r="H763" s="566" t="s">
        <v>180</v>
      </c>
      <c r="I763" s="566" t="s">
        <v>180</v>
      </c>
      <c r="J763" s="566" t="s">
        <v>180</v>
      </c>
      <c r="K763" s="566" t="s">
        <v>180</v>
      </c>
      <c r="L763" s="566" t="s">
        <v>180</v>
      </c>
      <c r="M763" s="566" t="s">
        <v>180</v>
      </c>
      <c r="N763" s="566" t="s">
        <v>180</v>
      </c>
      <c r="O763" s="566" t="s">
        <v>180</v>
      </c>
      <c r="P763" s="566" t="s">
        <v>180</v>
      </c>
      <c r="Q763" s="566" t="s">
        <v>180</v>
      </c>
      <c r="R763" s="566" t="s">
        <v>180</v>
      </c>
      <c r="S763" s="566" t="s">
        <v>180</v>
      </c>
      <c r="T763" s="371" t="str">
        <f t="shared" si="22"/>
        <v>Tab7_Cell_B97</v>
      </c>
    </row>
    <row r="764" spans="1:21" s="371" customFormat="1" ht="12.75" customHeight="1" x14ac:dyDescent="0.2">
      <c r="A764" s="371" t="str">
        <f t="shared" si="23"/>
        <v>Tab7_Cell_B101</v>
      </c>
      <c r="B764" s="374">
        <v>7</v>
      </c>
      <c r="C764" s="374"/>
      <c r="D764" s="374" t="s">
        <v>1782</v>
      </c>
      <c r="E764" s="566" t="s">
        <v>179</v>
      </c>
      <c r="F764" s="566" t="s">
        <v>179</v>
      </c>
      <c r="G764" s="566" t="s">
        <v>179</v>
      </c>
      <c r="H764" s="566" t="s">
        <v>179</v>
      </c>
      <c r="I764" s="566" t="s">
        <v>179</v>
      </c>
      <c r="J764" s="566" t="s">
        <v>179</v>
      </c>
      <c r="K764" s="566" t="s">
        <v>179</v>
      </c>
      <c r="L764" s="566" t="s">
        <v>179</v>
      </c>
      <c r="M764" s="566" t="s">
        <v>179</v>
      </c>
      <c r="N764" s="566" t="s">
        <v>179</v>
      </c>
      <c r="O764" s="566" t="s">
        <v>179</v>
      </c>
      <c r="P764" s="566" t="s">
        <v>179</v>
      </c>
      <c r="Q764" s="566" t="s">
        <v>179</v>
      </c>
      <c r="R764" s="566" t="s">
        <v>179</v>
      </c>
      <c r="S764" s="566" t="s">
        <v>179</v>
      </c>
      <c r="T764" s="371" t="str">
        <f t="shared" si="22"/>
        <v>Tab7_Cell_B101</v>
      </c>
    </row>
    <row r="765" spans="1:21" s="371" customFormat="1" ht="12.75" customHeight="1" x14ac:dyDescent="0.2">
      <c r="A765" s="371" t="str">
        <f t="shared" si="23"/>
        <v>Tab7_Cell_B105</v>
      </c>
      <c r="B765" s="374">
        <v>7</v>
      </c>
      <c r="C765" s="374"/>
      <c r="D765" s="374" t="s">
        <v>1809</v>
      </c>
      <c r="E765" s="566" t="s">
        <v>178</v>
      </c>
      <c r="F765" s="566" t="s">
        <v>178</v>
      </c>
      <c r="G765" s="566" t="s">
        <v>178</v>
      </c>
      <c r="H765" s="566" t="s">
        <v>178</v>
      </c>
      <c r="I765" s="566" t="s">
        <v>178</v>
      </c>
      <c r="J765" s="566" t="s">
        <v>178</v>
      </c>
      <c r="K765" s="566" t="s">
        <v>178</v>
      </c>
      <c r="L765" s="566" t="s">
        <v>178</v>
      </c>
      <c r="M765" s="566" t="s">
        <v>178</v>
      </c>
      <c r="N765" s="566" t="s">
        <v>178</v>
      </c>
      <c r="O765" s="566" t="s">
        <v>178</v>
      </c>
      <c r="P765" s="566" t="s">
        <v>178</v>
      </c>
      <c r="Q765" s="566" t="s">
        <v>178</v>
      </c>
      <c r="R765" s="566" t="s">
        <v>178</v>
      </c>
      <c r="S765" s="566" t="s">
        <v>178</v>
      </c>
      <c r="T765" s="371" t="str">
        <f t="shared" si="22"/>
        <v>Tab7_Cell_B105</v>
      </c>
    </row>
    <row r="766" spans="1:21" s="371" customFormat="1" ht="12.75" customHeight="1" x14ac:dyDescent="0.2">
      <c r="A766" s="371" t="str">
        <f t="shared" si="23"/>
        <v>Tab7_Cell_B109</v>
      </c>
      <c r="B766" s="374">
        <v>7</v>
      </c>
      <c r="C766" s="374"/>
      <c r="D766" s="374" t="s">
        <v>2898</v>
      </c>
      <c r="E766" s="566" t="s">
        <v>177</v>
      </c>
      <c r="F766" s="566" t="s">
        <v>177</v>
      </c>
      <c r="G766" s="566" t="s">
        <v>177</v>
      </c>
      <c r="H766" s="566" t="s">
        <v>177</v>
      </c>
      <c r="I766" s="566" t="s">
        <v>177</v>
      </c>
      <c r="J766" s="566" t="s">
        <v>177</v>
      </c>
      <c r="K766" s="566" t="s">
        <v>177</v>
      </c>
      <c r="L766" s="566" t="s">
        <v>177</v>
      </c>
      <c r="M766" s="566" t="s">
        <v>177</v>
      </c>
      <c r="N766" s="566" t="s">
        <v>177</v>
      </c>
      <c r="O766" s="566" t="s">
        <v>177</v>
      </c>
      <c r="P766" s="566" t="s">
        <v>177</v>
      </c>
      <c r="Q766" s="566" t="s">
        <v>177</v>
      </c>
      <c r="R766" s="566" t="s">
        <v>177</v>
      </c>
      <c r="S766" s="566" t="s">
        <v>177</v>
      </c>
      <c r="T766" s="371" t="str">
        <f t="shared" si="22"/>
        <v>Tab7_Cell_B109</v>
      </c>
    </row>
    <row r="767" spans="1:21" s="371" customFormat="1" ht="12.75" customHeight="1" x14ac:dyDescent="0.2">
      <c r="A767" s="371" t="str">
        <f t="shared" si="23"/>
        <v>Tab7_Cell_B113</v>
      </c>
      <c r="B767" s="374">
        <v>7</v>
      </c>
      <c r="C767" s="374"/>
      <c r="D767" s="374" t="s">
        <v>2903</v>
      </c>
      <c r="E767" s="566" t="s">
        <v>176</v>
      </c>
      <c r="F767" s="566" t="s">
        <v>176</v>
      </c>
      <c r="G767" s="566" t="s">
        <v>176</v>
      </c>
      <c r="H767" s="566" t="s">
        <v>176</v>
      </c>
      <c r="I767" s="566" t="s">
        <v>176</v>
      </c>
      <c r="J767" s="566" t="s">
        <v>176</v>
      </c>
      <c r="K767" s="566" t="s">
        <v>176</v>
      </c>
      <c r="L767" s="566" t="s">
        <v>176</v>
      </c>
      <c r="M767" s="566" t="s">
        <v>176</v>
      </c>
      <c r="N767" s="566" t="s">
        <v>176</v>
      </c>
      <c r="O767" s="566" t="s">
        <v>176</v>
      </c>
      <c r="P767" s="566" t="s">
        <v>176</v>
      </c>
      <c r="Q767" s="566" t="s">
        <v>176</v>
      </c>
      <c r="R767" s="566" t="s">
        <v>176</v>
      </c>
      <c r="S767" s="566" t="s">
        <v>176</v>
      </c>
      <c r="T767" s="371" t="str">
        <f t="shared" si="22"/>
        <v>Tab7_Cell_B113</v>
      </c>
    </row>
    <row r="768" spans="1:21" s="371" customFormat="1" ht="12.75" customHeight="1" x14ac:dyDescent="0.2">
      <c r="A768" s="371" t="str">
        <f t="shared" si="23"/>
        <v>Tab7_Cell_B117</v>
      </c>
      <c r="B768" s="374">
        <v>7</v>
      </c>
      <c r="C768" s="374"/>
      <c r="D768" s="374" t="s">
        <v>5863</v>
      </c>
      <c r="E768" s="566" t="s">
        <v>175</v>
      </c>
      <c r="F768" s="566" t="s">
        <v>175</v>
      </c>
      <c r="G768" s="566" t="s">
        <v>175</v>
      </c>
      <c r="H768" s="566" t="s">
        <v>175</v>
      </c>
      <c r="I768" s="566" t="s">
        <v>175</v>
      </c>
      <c r="J768" s="566" t="s">
        <v>175</v>
      </c>
      <c r="K768" s="566" t="s">
        <v>175</v>
      </c>
      <c r="L768" s="566" t="s">
        <v>175</v>
      </c>
      <c r="M768" s="566" t="s">
        <v>175</v>
      </c>
      <c r="N768" s="566" t="s">
        <v>175</v>
      </c>
      <c r="O768" s="566" t="s">
        <v>175</v>
      </c>
      <c r="P768" s="566" t="s">
        <v>175</v>
      </c>
      <c r="Q768" s="566" t="s">
        <v>175</v>
      </c>
      <c r="R768" s="566" t="s">
        <v>175</v>
      </c>
      <c r="S768" s="566" t="s">
        <v>175</v>
      </c>
      <c r="T768" s="371" t="str">
        <f t="shared" si="22"/>
        <v>Tab7_Cell_B117</v>
      </c>
    </row>
    <row r="769" spans="1:20" s="371" customFormat="1" ht="12.75" customHeight="1" x14ac:dyDescent="0.2">
      <c r="A769" s="371" t="str">
        <f t="shared" si="23"/>
        <v>Tab7_Cell_B121</v>
      </c>
      <c r="B769" s="374">
        <v>7</v>
      </c>
      <c r="C769" s="374"/>
      <c r="D769" s="374" t="s">
        <v>2906</v>
      </c>
      <c r="E769" s="566" t="s">
        <v>174</v>
      </c>
      <c r="F769" s="566" t="s">
        <v>174</v>
      </c>
      <c r="G769" s="566" t="s">
        <v>174</v>
      </c>
      <c r="H769" s="566" t="s">
        <v>174</v>
      </c>
      <c r="I769" s="566" t="s">
        <v>174</v>
      </c>
      <c r="J769" s="566" t="s">
        <v>174</v>
      </c>
      <c r="K769" s="566" t="s">
        <v>174</v>
      </c>
      <c r="L769" s="566" t="s">
        <v>174</v>
      </c>
      <c r="M769" s="566" t="s">
        <v>174</v>
      </c>
      <c r="N769" s="566" t="s">
        <v>174</v>
      </c>
      <c r="O769" s="566" t="s">
        <v>174</v>
      </c>
      <c r="P769" s="566" t="s">
        <v>174</v>
      </c>
      <c r="Q769" s="566" t="s">
        <v>174</v>
      </c>
      <c r="R769" s="566" t="s">
        <v>174</v>
      </c>
      <c r="S769" s="566" t="s">
        <v>174</v>
      </c>
      <c r="T769" s="371" t="str">
        <f t="shared" si="22"/>
        <v>Tab7_Cell_B121</v>
      </c>
    </row>
    <row r="770" spans="1:20" s="371" customFormat="1" ht="12.75" customHeight="1" x14ac:dyDescent="0.2">
      <c r="A770" s="371" t="str">
        <f t="shared" si="23"/>
        <v>Tab7_Cell_B125</v>
      </c>
      <c r="B770" s="374">
        <v>7</v>
      </c>
      <c r="C770" s="374"/>
      <c r="D770" s="374" t="s">
        <v>5864</v>
      </c>
      <c r="E770" s="566" t="s">
        <v>6578</v>
      </c>
      <c r="F770" s="566" t="s">
        <v>6579</v>
      </c>
      <c r="G770" s="566" t="s">
        <v>6580</v>
      </c>
      <c r="H770" s="566" t="s">
        <v>5865</v>
      </c>
      <c r="I770" s="566" t="s">
        <v>5866</v>
      </c>
      <c r="J770" s="566" t="s">
        <v>6597</v>
      </c>
      <c r="K770" s="566" t="s">
        <v>5867</v>
      </c>
      <c r="L770" s="566" t="s">
        <v>5868</v>
      </c>
      <c r="M770" s="566" t="s">
        <v>5869</v>
      </c>
      <c r="N770" s="566" t="s">
        <v>5870</v>
      </c>
      <c r="O770" s="566" t="s">
        <v>5871</v>
      </c>
      <c r="P770" s="566" t="s">
        <v>5872</v>
      </c>
      <c r="Q770" s="566" t="s">
        <v>7995</v>
      </c>
      <c r="R770" s="566" t="s">
        <v>9575</v>
      </c>
      <c r="S770" s="566" t="s">
        <v>5873</v>
      </c>
      <c r="T770" s="371" t="str">
        <f t="shared" si="22"/>
        <v>Tab7_Cell_B125</v>
      </c>
    </row>
    <row r="771" spans="1:20" s="371" customFormat="1" ht="25.5" customHeight="1" x14ac:dyDescent="0.2">
      <c r="A771" s="371" t="str">
        <f t="shared" si="23"/>
        <v>Tab7_Cell_B127</v>
      </c>
      <c r="B771" s="374">
        <v>7</v>
      </c>
      <c r="C771" s="374"/>
      <c r="D771" s="374" t="s">
        <v>1850</v>
      </c>
      <c r="E771" s="566" t="s">
        <v>7192</v>
      </c>
      <c r="F771" s="566" t="s">
        <v>7200</v>
      </c>
      <c r="G771" s="566" t="s">
        <v>7208</v>
      </c>
      <c r="H771" s="566" t="s">
        <v>7091</v>
      </c>
      <c r="I771" s="566" t="s">
        <v>7223</v>
      </c>
      <c r="J771" s="566" t="s">
        <v>7224</v>
      </c>
      <c r="K771" s="566" t="s">
        <v>7232</v>
      </c>
      <c r="L771" s="566" t="s">
        <v>7240</v>
      </c>
      <c r="M771" s="566" t="s">
        <v>7247</v>
      </c>
      <c r="N771" s="566" t="s">
        <v>7255</v>
      </c>
      <c r="O771" s="566" t="s">
        <v>7263</v>
      </c>
      <c r="P771" s="566" t="s">
        <v>7271</v>
      </c>
      <c r="Q771" s="566" t="s">
        <v>7996</v>
      </c>
      <c r="R771" s="566" t="s">
        <v>9576</v>
      </c>
      <c r="S771" s="566" t="s">
        <v>7279</v>
      </c>
      <c r="T771" s="371" t="str">
        <f t="shared" si="22"/>
        <v>Tab7_Cell_B127</v>
      </c>
    </row>
    <row r="772" spans="1:20" s="371" customFormat="1" ht="12.75" customHeight="1" x14ac:dyDescent="0.2">
      <c r="A772" s="371" t="str">
        <f t="shared" si="23"/>
        <v>Tab7_Cell_B128</v>
      </c>
      <c r="B772" s="374">
        <v>7</v>
      </c>
      <c r="C772" s="374"/>
      <c r="D772" s="374" t="s">
        <v>5874</v>
      </c>
      <c r="E772" s="566" t="s">
        <v>7193</v>
      </c>
      <c r="F772" s="566" t="s">
        <v>7201</v>
      </c>
      <c r="G772" s="566" t="s">
        <v>7209</v>
      </c>
      <c r="H772" s="566" t="s">
        <v>7092</v>
      </c>
      <c r="I772" s="566" t="s">
        <v>7216</v>
      </c>
      <c r="J772" s="566" t="s">
        <v>7225</v>
      </c>
      <c r="K772" s="566" t="s">
        <v>7233</v>
      </c>
      <c r="L772" s="566" t="s">
        <v>7241</v>
      </c>
      <c r="M772" s="566" t="s">
        <v>7248</v>
      </c>
      <c r="N772" s="566" t="s">
        <v>7256</v>
      </c>
      <c r="O772" s="566" t="s">
        <v>7264</v>
      </c>
      <c r="P772" s="566" t="s">
        <v>7272</v>
      </c>
      <c r="Q772" s="566" t="s">
        <v>7997</v>
      </c>
      <c r="R772" s="566" t="s">
        <v>9577</v>
      </c>
      <c r="S772" s="566" t="s">
        <v>7280</v>
      </c>
      <c r="T772" s="371" t="str">
        <f t="shared" si="22"/>
        <v>Tab7_Cell_B128</v>
      </c>
    </row>
    <row r="773" spans="1:20" s="371" customFormat="1" ht="12.75" customHeight="1" x14ac:dyDescent="0.2">
      <c r="A773" s="371" t="str">
        <f t="shared" si="23"/>
        <v>Tab7_Cell_B129</v>
      </c>
      <c r="B773" s="374">
        <v>7</v>
      </c>
      <c r="C773" s="374"/>
      <c r="D773" s="374" t="s">
        <v>1864</v>
      </c>
      <c r="E773" s="566" t="s">
        <v>7194</v>
      </c>
      <c r="F773" s="566" t="s">
        <v>7202</v>
      </c>
      <c r="G773" s="566" t="s">
        <v>7210</v>
      </c>
      <c r="H773" s="566" t="s">
        <v>7093</v>
      </c>
      <c r="I773" s="566" t="s">
        <v>7217</v>
      </c>
      <c r="J773" s="566" t="s">
        <v>7226</v>
      </c>
      <c r="K773" s="566" t="s">
        <v>7234</v>
      </c>
      <c r="L773" s="566" t="s">
        <v>7242</v>
      </c>
      <c r="M773" s="566" t="s">
        <v>7249</v>
      </c>
      <c r="N773" s="566" t="s">
        <v>7257</v>
      </c>
      <c r="O773" s="566" t="s">
        <v>7265</v>
      </c>
      <c r="P773" s="566" t="s">
        <v>7273</v>
      </c>
      <c r="Q773" s="566" t="s">
        <v>7998</v>
      </c>
      <c r="R773" s="566" t="s">
        <v>9578</v>
      </c>
      <c r="S773" s="566" t="s">
        <v>7281</v>
      </c>
      <c r="T773" s="371" t="str">
        <f t="shared" si="22"/>
        <v>Tab7_Cell_B129</v>
      </c>
    </row>
    <row r="774" spans="1:20" s="371" customFormat="1" ht="12.75" customHeight="1" x14ac:dyDescent="0.2">
      <c r="A774" s="371" t="str">
        <f t="shared" si="23"/>
        <v>Tab7_Cell_B130</v>
      </c>
      <c r="B774" s="374">
        <v>7</v>
      </c>
      <c r="C774" s="374"/>
      <c r="D774" s="374" t="s">
        <v>5875</v>
      </c>
      <c r="E774" s="566" t="s">
        <v>7195</v>
      </c>
      <c r="F774" s="566" t="s">
        <v>7203</v>
      </c>
      <c r="G774" s="566" t="s">
        <v>7211</v>
      </c>
      <c r="H774" s="566" t="s">
        <v>7094</v>
      </c>
      <c r="I774" s="566" t="s">
        <v>7218</v>
      </c>
      <c r="J774" s="566" t="s">
        <v>7227</v>
      </c>
      <c r="K774" s="566" t="s">
        <v>7235</v>
      </c>
      <c r="L774" s="566" t="s">
        <v>7243</v>
      </c>
      <c r="M774" s="566" t="s">
        <v>7250</v>
      </c>
      <c r="N774" s="566" t="s">
        <v>7258</v>
      </c>
      <c r="O774" s="566" t="s">
        <v>7266</v>
      </c>
      <c r="P774" s="566" t="s">
        <v>7274</v>
      </c>
      <c r="Q774" s="566" t="s">
        <v>7999</v>
      </c>
      <c r="R774" s="566" t="s">
        <v>9579</v>
      </c>
      <c r="S774" s="566" t="s">
        <v>7282</v>
      </c>
      <c r="T774" s="371" t="str">
        <f t="shared" si="22"/>
        <v>Tab7_Cell_B130</v>
      </c>
    </row>
    <row r="775" spans="1:20" s="371" customFormat="1" ht="12.75" customHeight="1" x14ac:dyDescent="0.2">
      <c r="A775" s="371" t="str">
        <f t="shared" si="23"/>
        <v>Tab7_Cell_B131</v>
      </c>
      <c r="B775" s="374">
        <v>7</v>
      </c>
      <c r="C775" s="374"/>
      <c r="D775" s="374" t="s">
        <v>1877</v>
      </c>
      <c r="E775" s="566" t="s">
        <v>7196</v>
      </c>
      <c r="F775" s="566" t="s">
        <v>7204</v>
      </c>
      <c r="G775" s="566" t="s">
        <v>7212</v>
      </c>
      <c r="H775" s="566" t="s">
        <v>7095</v>
      </c>
      <c r="I775" s="566" t="s">
        <v>7219</v>
      </c>
      <c r="J775" s="566" t="s">
        <v>7228</v>
      </c>
      <c r="K775" s="566" t="s">
        <v>7236</v>
      </c>
      <c r="L775" s="566" t="s">
        <v>7244</v>
      </c>
      <c r="M775" s="566" t="s">
        <v>7251</v>
      </c>
      <c r="N775" s="566" t="s">
        <v>7259</v>
      </c>
      <c r="O775" s="566" t="s">
        <v>7267</v>
      </c>
      <c r="P775" s="566" t="s">
        <v>7275</v>
      </c>
      <c r="Q775" s="566" t="s">
        <v>8000</v>
      </c>
      <c r="R775" s="566" t="s">
        <v>9580</v>
      </c>
      <c r="S775" s="566" t="s">
        <v>7283</v>
      </c>
      <c r="T775" s="371" t="str">
        <f t="shared" si="22"/>
        <v>Tab7_Cell_B131</v>
      </c>
    </row>
    <row r="776" spans="1:20" s="371" customFormat="1" ht="12.75" customHeight="1" x14ac:dyDescent="0.2">
      <c r="A776" s="371" t="str">
        <f t="shared" si="23"/>
        <v>Tab7_Cell_B132</v>
      </c>
      <c r="B776" s="374">
        <v>7</v>
      </c>
      <c r="C776" s="374"/>
      <c r="D776" s="374" t="s">
        <v>5876</v>
      </c>
      <c r="E776" s="566" t="s">
        <v>7197</v>
      </c>
      <c r="F776" s="566" t="s">
        <v>7205</v>
      </c>
      <c r="G776" s="566" t="s">
        <v>7213</v>
      </c>
      <c r="H776" s="566" t="s">
        <v>7096</v>
      </c>
      <c r="I776" s="566" t="s">
        <v>7220</v>
      </c>
      <c r="J776" s="566" t="s">
        <v>7229</v>
      </c>
      <c r="K776" s="566" t="s">
        <v>7237</v>
      </c>
      <c r="L776" s="566" t="s">
        <v>7245</v>
      </c>
      <c r="M776" s="566" t="s">
        <v>7252</v>
      </c>
      <c r="N776" s="566" t="s">
        <v>7260</v>
      </c>
      <c r="O776" s="566" t="s">
        <v>7268</v>
      </c>
      <c r="P776" s="566" t="s">
        <v>7276</v>
      </c>
      <c r="Q776" s="566" t="s">
        <v>8001</v>
      </c>
      <c r="R776" s="566" t="s">
        <v>9581</v>
      </c>
      <c r="S776" s="566" t="s">
        <v>7284</v>
      </c>
      <c r="T776" s="371" t="str">
        <f t="shared" si="22"/>
        <v>Tab7_Cell_B132</v>
      </c>
    </row>
    <row r="777" spans="1:20" s="371" customFormat="1" ht="12.75" customHeight="1" x14ac:dyDescent="0.2">
      <c r="A777" s="371" t="str">
        <f t="shared" si="23"/>
        <v>Tab7_Cell_B133</v>
      </c>
      <c r="B777" s="374">
        <v>7</v>
      </c>
      <c r="C777" s="374"/>
      <c r="D777" s="374" t="s">
        <v>5877</v>
      </c>
      <c r="E777" s="566" t="s">
        <v>7198</v>
      </c>
      <c r="F777" s="566" t="s">
        <v>7206</v>
      </c>
      <c r="G777" s="566" t="s">
        <v>7214</v>
      </c>
      <c r="H777" s="566" t="s">
        <v>7097</v>
      </c>
      <c r="I777" s="566" t="s">
        <v>7221</v>
      </c>
      <c r="J777" s="566" t="s">
        <v>7230</v>
      </c>
      <c r="K777" s="566" t="s">
        <v>7238</v>
      </c>
      <c r="L777" s="566" t="s">
        <v>7246</v>
      </c>
      <c r="M777" s="566" t="s">
        <v>7253</v>
      </c>
      <c r="N777" s="566" t="s">
        <v>7261</v>
      </c>
      <c r="O777" s="566" t="s">
        <v>7270</v>
      </c>
      <c r="P777" s="566" t="s">
        <v>7277</v>
      </c>
      <c r="Q777" s="566" t="s">
        <v>8002</v>
      </c>
      <c r="R777" s="566" t="s">
        <v>9582</v>
      </c>
      <c r="S777" s="566" t="s">
        <v>7285</v>
      </c>
      <c r="T777" s="371" t="str">
        <f t="shared" si="22"/>
        <v>Tab7_Cell_B133</v>
      </c>
    </row>
    <row r="778" spans="1:20" s="371" customFormat="1" ht="12.75" customHeight="1" x14ac:dyDescent="0.2">
      <c r="A778" s="371" t="str">
        <f t="shared" si="23"/>
        <v>Tab7_Cell_B134</v>
      </c>
      <c r="B778" s="374">
        <v>7</v>
      </c>
      <c r="C778" s="374"/>
      <c r="D778" s="374" t="s">
        <v>5878</v>
      </c>
      <c r="E778" s="566" t="s">
        <v>7199</v>
      </c>
      <c r="F778" s="566" t="s">
        <v>7207</v>
      </c>
      <c r="G778" s="566" t="s">
        <v>7215</v>
      </c>
      <c r="H778" s="566" t="s">
        <v>7098</v>
      </c>
      <c r="I778" s="566" t="s">
        <v>7222</v>
      </c>
      <c r="J778" s="566" t="s">
        <v>7231</v>
      </c>
      <c r="K778" s="566" t="s">
        <v>7239</v>
      </c>
      <c r="L778" s="566" t="s">
        <v>8632</v>
      </c>
      <c r="M778" s="566" t="s">
        <v>7254</v>
      </c>
      <c r="N778" s="566" t="s">
        <v>7262</v>
      </c>
      <c r="O778" s="566" t="s">
        <v>7269</v>
      </c>
      <c r="P778" s="566" t="s">
        <v>7278</v>
      </c>
      <c r="Q778" s="566" t="s">
        <v>8003</v>
      </c>
      <c r="R778" s="566" t="s">
        <v>9583</v>
      </c>
      <c r="S778" s="566" t="s">
        <v>7286</v>
      </c>
      <c r="T778" s="371" t="str">
        <f t="shared" si="22"/>
        <v>Tab7_Cell_B134</v>
      </c>
    </row>
    <row r="779" spans="1:20" s="371" customFormat="1" ht="51" customHeight="1" x14ac:dyDescent="0.2">
      <c r="A779" s="371" t="str">
        <f t="shared" si="23"/>
        <v>Tab7_Cell_C6</v>
      </c>
      <c r="B779" s="374">
        <v>7</v>
      </c>
      <c r="C779" s="374"/>
      <c r="D779" s="374" t="s">
        <v>5879</v>
      </c>
      <c r="E779" s="566" t="s">
        <v>5880</v>
      </c>
      <c r="F779" s="566" t="s">
        <v>5881</v>
      </c>
      <c r="G779" s="566" t="s">
        <v>5882</v>
      </c>
      <c r="H779" s="566" t="s">
        <v>5883</v>
      </c>
      <c r="I779" s="566" t="s">
        <v>5884</v>
      </c>
      <c r="J779" s="566" t="s">
        <v>5885</v>
      </c>
      <c r="K779" s="566" t="s">
        <v>5886</v>
      </c>
      <c r="L779" s="566" t="s">
        <v>5887</v>
      </c>
      <c r="M779" s="566" t="s">
        <v>5888</v>
      </c>
      <c r="N779" s="566" t="s">
        <v>5889</v>
      </c>
      <c r="O779" s="566" t="s">
        <v>5890</v>
      </c>
      <c r="P779" s="566" t="s">
        <v>5891</v>
      </c>
      <c r="Q779" s="566" t="s">
        <v>8004</v>
      </c>
      <c r="R779" s="566" t="s">
        <v>9584</v>
      </c>
      <c r="S779" s="566" t="s">
        <v>5892</v>
      </c>
      <c r="T779" s="371" t="str">
        <f t="shared" si="22"/>
        <v>Tab7_Cell_C6</v>
      </c>
    </row>
    <row r="780" spans="1:20" s="371" customFormat="1" ht="38.25" customHeight="1" x14ac:dyDescent="0.2">
      <c r="A780" s="371" t="str">
        <f t="shared" si="23"/>
        <v>Tab7_Cell_C7</v>
      </c>
      <c r="B780" s="374">
        <v>7</v>
      </c>
      <c r="C780" s="374"/>
      <c r="D780" s="374" t="s">
        <v>1097</v>
      </c>
      <c r="E780" s="566" t="s">
        <v>5893</v>
      </c>
      <c r="F780" s="566" t="s">
        <v>5894</v>
      </c>
      <c r="G780" s="566" t="s">
        <v>5895</v>
      </c>
      <c r="H780" s="566" t="s">
        <v>5896</v>
      </c>
      <c r="I780" s="566" t="s">
        <v>5897</v>
      </c>
      <c r="J780" s="566" t="s">
        <v>5898</v>
      </c>
      <c r="K780" s="566" t="s">
        <v>5899</v>
      </c>
      <c r="L780" s="566" t="s">
        <v>5900</v>
      </c>
      <c r="M780" s="566" t="s">
        <v>5901</v>
      </c>
      <c r="N780" s="566" t="s">
        <v>5902</v>
      </c>
      <c r="O780" s="566" t="s">
        <v>5903</v>
      </c>
      <c r="P780" s="566" t="s">
        <v>5904</v>
      </c>
      <c r="Q780" s="566" t="s">
        <v>8005</v>
      </c>
      <c r="R780" s="566" t="s">
        <v>10113</v>
      </c>
      <c r="S780" s="566" t="s">
        <v>5905</v>
      </c>
      <c r="T780" s="371" t="str">
        <f t="shared" si="22"/>
        <v>Tab7_Cell_C7</v>
      </c>
    </row>
    <row r="781" spans="1:20" s="371" customFormat="1" ht="38.25" customHeight="1" x14ac:dyDescent="0.2">
      <c r="A781" s="371" t="str">
        <f t="shared" si="23"/>
        <v>Tab7_Cell_C8</v>
      </c>
      <c r="B781" s="374">
        <v>7</v>
      </c>
      <c r="C781" s="374"/>
      <c r="D781" s="374" t="s">
        <v>1110</v>
      </c>
      <c r="E781" s="566" t="s">
        <v>5906</v>
      </c>
      <c r="F781" s="566" t="s">
        <v>5907</v>
      </c>
      <c r="G781" s="566" t="s">
        <v>5908</v>
      </c>
      <c r="H781" s="566" t="s">
        <v>5909</v>
      </c>
      <c r="I781" s="566" t="s">
        <v>5910</v>
      </c>
      <c r="J781" s="566" t="s">
        <v>5911</v>
      </c>
      <c r="K781" s="566" t="s">
        <v>5912</v>
      </c>
      <c r="L781" s="566" t="s">
        <v>5913</v>
      </c>
      <c r="M781" s="566" t="s">
        <v>5914</v>
      </c>
      <c r="N781" s="566" t="s">
        <v>5915</v>
      </c>
      <c r="O781" s="566" t="s">
        <v>5916</v>
      </c>
      <c r="P781" s="566" t="s">
        <v>5917</v>
      </c>
      <c r="Q781" s="566" t="s">
        <v>8006</v>
      </c>
      <c r="R781" s="566" t="s">
        <v>9585</v>
      </c>
      <c r="S781" s="566" t="s">
        <v>5918</v>
      </c>
      <c r="T781" s="371" t="str">
        <f t="shared" si="22"/>
        <v>Tab7_Cell_C8</v>
      </c>
    </row>
    <row r="782" spans="1:20" s="371" customFormat="1" ht="25.5" customHeight="1" x14ac:dyDescent="0.2">
      <c r="A782" s="371" t="str">
        <f t="shared" si="23"/>
        <v>Tab7_Cell_C9</v>
      </c>
      <c r="B782" s="374">
        <v>7</v>
      </c>
      <c r="C782" s="374"/>
      <c r="D782" s="374" t="s">
        <v>755</v>
      </c>
      <c r="E782" s="566" t="s">
        <v>5919</v>
      </c>
      <c r="F782" s="566" t="s">
        <v>5920</v>
      </c>
      <c r="G782" s="566" t="s">
        <v>5921</v>
      </c>
      <c r="H782" s="566" t="s">
        <v>5922</v>
      </c>
      <c r="I782" s="566" t="s">
        <v>5923</v>
      </c>
      <c r="J782" s="566" t="s">
        <v>5924</v>
      </c>
      <c r="K782" s="566" t="s">
        <v>5925</v>
      </c>
      <c r="L782" s="566" t="s">
        <v>5926</v>
      </c>
      <c r="M782" s="566" t="s">
        <v>5927</v>
      </c>
      <c r="N782" s="566" t="s">
        <v>5928</v>
      </c>
      <c r="O782" s="566" t="s">
        <v>5929</v>
      </c>
      <c r="P782" s="566" t="s">
        <v>5930</v>
      </c>
      <c r="Q782" s="566" t="s">
        <v>8007</v>
      </c>
      <c r="R782" s="566" t="s">
        <v>10114</v>
      </c>
      <c r="S782" s="566" t="s">
        <v>5931</v>
      </c>
      <c r="T782" s="371" t="str">
        <f t="shared" si="22"/>
        <v>Tab7_Cell_C9</v>
      </c>
    </row>
    <row r="783" spans="1:20" s="371" customFormat="1" ht="102" customHeight="1" x14ac:dyDescent="0.2">
      <c r="A783" s="371" t="str">
        <f t="shared" si="23"/>
        <v>Tab7_Cell_C18</v>
      </c>
      <c r="B783" s="374">
        <v>7</v>
      </c>
      <c r="C783" s="374"/>
      <c r="D783" s="374" t="s">
        <v>1230</v>
      </c>
      <c r="E783" s="566" t="s">
        <v>5932</v>
      </c>
      <c r="F783" s="566" t="s">
        <v>5933</v>
      </c>
      <c r="G783" s="566" t="s">
        <v>5934</v>
      </c>
      <c r="H783" s="566" t="s">
        <v>5935</v>
      </c>
      <c r="I783" s="566" t="s">
        <v>5936</v>
      </c>
      <c r="J783" s="566" t="s">
        <v>10689</v>
      </c>
      <c r="K783" s="566" t="s">
        <v>5937</v>
      </c>
      <c r="L783" s="566" t="s">
        <v>5938</v>
      </c>
      <c r="M783" s="566" t="s">
        <v>5939</v>
      </c>
      <c r="N783" s="566" t="s">
        <v>5940</v>
      </c>
      <c r="O783" s="566" t="s">
        <v>5941</v>
      </c>
      <c r="P783" s="566" t="s">
        <v>5942</v>
      </c>
      <c r="Q783" s="570" t="s">
        <v>10992</v>
      </c>
      <c r="R783" s="566" t="s">
        <v>9586</v>
      </c>
      <c r="S783" s="566" t="s">
        <v>5943</v>
      </c>
      <c r="T783" s="371" t="str">
        <f t="shared" si="22"/>
        <v>Tab7_Cell_C18</v>
      </c>
    </row>
    <row r="784" spans="1:20" s="371" customFormat="1" ht="38.25" customHeight="1" x14ac:dyDescent="0.2">
      <c r="A784" s="371" t="str">
        <f t="shared" si="23"/>
        <v>Tab7_Cell_C19</v>
      </c>
      <c r="B784" s="374">
        <v>7</v>
      </c>
      <c r="C784" s="374"/>
      <c r="D784" s="374" t="s">
        <v>5944</v>
      </c>
      <c r="E784" s="566" t="s">
        <v>5945</v>
      </c>
      <c r="F784" s="566" t="s">
        <v>5946</v>
      </c>
      <c r="G784" s="566" t="s">
        <v>5947</v>
      </c>
      <c r="H784" s="566" t="s">
        <v>5948</v>
      </c>
      <c r="I784" s="566" t="s">
        <v>5949</v>
      </c>
      <c r="J784" s="566" t="s">
        <v>5950</v>
      </c>
      <c r="K784" s="566" t="s">
        <v>5951</v>
      </c>
      <c r="L784" s="566" t="s">
        <v>5952</v>
      </c>
      <c r="M784" s="566" t="s">
        <v>5953</v>
      </c>
      <c r="N784" s="566" t="s">
        <v>5954</v>
      </c>
      <c r="O784" s="566" t="s">
        <v>5955</v>
      </c>
      <c r="P784" s="566" t="s">
        <v>5956</v>
      </c>
      <c r="Q784" s="566" t="s">
        <v>8008</v>
      </c>
      <c r="R784" s="566" t="s">
        <v>9587</v>
      </c>
      <c r="S784" s="566" t="s">
        <v>5957</v>
      </c>
      <c r="T784" s="371" t="str">
        <f t="shared" si="22"/>
        <v>Tab7_Cell_C19</v>
      </c>
    </row>
    <row r="785" spans="1:21" s="371" customFormat="1" ht="25.5" customHeight="1" x14ac:dyDescent="0.2">
      <c r="A785" s="371" t="str">
        <f t="shared" si="23"/>
        <v>Tab7_Cell_C23</v>
      </c>
      <c r="B785" s="374">
        <v>7</v>
      </c>
      <c r="C785" s="374"/>
      <c r="D785" s="374" t="s">
        <v>880</v>
      </c>
      <c r="E785" s="566" t="s">
        <v>5958</v>
      </c>
      <c r="F785" s="566" t="s">
        <v>5959</v>
      </c>
      <c r="G785" s="566" t="s">
        <v>5960</v>
      </c>
      <c r="H785" s="566" t="s">
        <v>5961</v>
      </c>
      <c r="I785" s="566" t="s">
        <v>5962</v>
      </c>
      <c r="J785" s="566" t="s">
        <v>5963</v>
      </c>
      <c r="K785" s="566" t="s">
        <v>5964</v>
      </c>
      <c r="L785" s="566" t="s">
        <v>5965</v>
      </c>
      <c r="M785" s="566" t="s">
        <v>5966</v>
      </c>
      <c r="N785" s="566" t="s">
        <v>5967</v>
      </c>
      <c r="O785" s="566" t="s">
        <v>5968</v>
      </c>
      <c r="P785" s="566" t="s">
        <v>5969</v>
      </c>
      <c r="Q785" s="566" t="s">
        <v>8009</v>
      </c>
      <c r="R785" s="566" t="s">
        <v>9588</v>
      </c>
      <c r="S785" s="566" t="s">
        <v>5970</v>
      </c>
      <c r="T785" s="371" t="str">
        <f t="shared" si="22"/>
        <v>Tab7_Cell_C23</v>
      </c>
    </row>
    <row r="786" spans="1:21" s="371" customFormat="1" ht="25.5" customHeight="1" x14ac:dyDescent="0.2">
      <c r="A786" s="371" t="str">
        <f t="shared" si="23"/>
        <v>Tab7_Cell_C24</v>
      </c>
      <c r="B786" s="374">
        <v>7</v>
      </c>
      <c r="C786" s="374"/>
      <c r="D786" s="374" t="s">
        <v>894</v>
      </c>
      <c r="E786" s="566" t="s">
        <v>5971</v>
      </c>
      <c r="F786" s="566" t="s">
        <v>5972</v>
      </c>
      <c r="G786" s="566" t="s">
        <v>5973</v>
      </c>
      <c r="H786" s="566" t="s">
        <v>5974</v>
      </c>
      <c r="I786" s="566" t="s">
        <v>5975</v>
      </c>
      <c r="J786" s="566" t="s">
        <v>5976</v>
      </c>
      <c r="K786" s="566" t="s">
        <v>5977</v>
      </c>
      <c r="L786" s="566" t="s">
        <v>5978</v>
      </c>
      <c r="M786" s="566" t="s">
        <v>5979</v>
      </c>
      <c r="N786" s="566" t="s">
        <v>5980</v>
      </c>
      <c r="O786" s="566" t="s">
        <v>5981</v>
      </c>
      <c r="P786" s="566" t="s">
        <v>5982</v>
      </c>
      <c r="Q786" s="566" t="s">
        <v>8010</v>
      </c>
      <c r="R786" s="566" t="s">
        <v>9589</v>
      </c>
      <c r="S786" s="566" t="s">
        <v>5983</v>
      </c>
      <c r="T786" s="371" t="str">
        <f t="shared" si="22"/>
        <v>Tab7_Cell_C24</v>
      </c>
    </row>
    <row r="787" spans="1:21" s="371" customFormat="1" ht="25.5" customHeight="1" x14ac:dyDescent="0.2">
      <c r="A787" s="371" t="str">
        <f t="shared" si="23"/>
        <v>Tab7_Cell_C28</v>
      </c>
      <c r="B787" s="374">
        <v>7</v>
      </c>
      <c r="C787" s="374"/>
      <c r="D787" s="374" t="s">
        <v>2935</v>
      </c>
      <c r="E787" s="566" t="s">
        <v>5984</v>
      </c>
      <c r="F787" s="566" t="s">
        <v>5985</v>
      </c>
      <c r="G787" s="566" t="s">
        <v>5986</v>
      </c>
      <c r="H787" s="566" t="s">
        <v>5987</v>
      </c>
      <c r="I787" s="566" t="s">
        <v>5988</v>
      </c>
      <c r="J787" s="566" t="s">
        <v>5989</v>
      </c>
      <c r="K787" s="566" t="s">
        <v>5990</v>
      </c>
      <c r="L787" s="566" t="s">
        <v>5991</v>
      </c>
      <c r="M787" s="566" t="s">
        <v>5992</v>
      </c>
      <c r="N787" s="566" t="s">
        <v>5993</v>
      </c>
      <c r="O787" s="566" t="s">
        <v>5994</v>
      </c>
      <c r="P787" s="566" t="s">
        <v>5995</v>
      </c>
      <c r="Q787" s="566" t="s">
        <v>8011</v>
      </c>
      <c r="R787" s="566" t="s">
        <v>9590</v>
      </c>
      <c r="S787" s="566" t="s">
        <v>5996</v>
      </c>
      <c r="T787" s="371" t="str">
        <f t="shared" si="22"/>
        <v>Tab7_Cell_C28</v>
      </c>
    </row>
    <row r="788" spans="1:21" s="371" customFormat="1" ht="25.5" customHeight="1" x14ac:dyDescent="0.2">
      <c r="A788" s="371" t="str">
        <f t="shared" si="23"/>
        <v>Tab7_Cell_C29</v>
      </c>
      <c r="B788" s="374">
        <v>7</v>
      </c>
      <c r="C788" s="374"/>
      <c r="D788" s="374" t="s">
        <v>2948</v>
      </c>
      <c r="E788" s="566" t="s">
        <v>5997</v>
      </c>
      <c r="F788" s="566" t="s">
        <v>5998</v>
      </c>
      <c r="G788" s="566" t="s">
        <v>5999</v>
      </c>
      <c r="H788" s="566" t="s">
        <v>6000</v>
      </c>
      <c r="I788" s="566" t="s">
        <v>6001</v>
      </c>
      <c r="J788" s="566" t="s">
        <v>6002</v>
      </c>
      <c r="K788" s="566" t="s">
        <v>6003</v>
      </c>
      <c r="L788" s="566" t="s">
        <v>6004</v>
      </c>
      <c r="M788" s="566" t="s">
        <v>6005</v>
      </c>
      <c r="N788" s="566" t="s">
        <v>6006</v>
      </c>
      <c r="O788" s="566" t="s">
        <v>6007</v>
      </c>
      <c r="P788" s="566" t="s">
        <v>6008</v>
      </c>
      <c r="Q788" s="566" t="s">
        <v>8012</v>
      </c>
      <c r="R788" s="566" t="s">
        <v>10115</v>
      </c>
      <c r="S788" s="566" t="s">
        <v>6009</v>
      </c>
      <c r="T788" s="371" t="str">
        <f t="shared" si="22"/>
        <v>Tab7_Cell_C29</v>
      </c>
    </row>
    <row r="789" spans="1:21" s="371" customFormat="1" ht="25.5" customHeight="1" x14ac:dyDescent="0.2">
      <c r="A789" s="371" t="str">
        <f t="shared" si="23"/>
        <v>Tab7_Cell_C30</v>
      </c>
      <c r="B789" s="374">
        <v>7</v>
      </c>
      <c r="C789" s="374"/>
      <c r="D789" s="374" t="s">
        <v>922</v>
      </c>
      <c r="E789" s="566" t="s">
        <v>6010</v>
      </c>
      <c r="F789" s="566" t="s">
        <v>6011</v>
      </c>
      <c r="G789" s="566" t="s">
        <v>6012</v>
      </c>
      <c r="H789" s="566" t="s">
        <v>6013</v>
      </c>
      <c r="I789" s="566" t="s">
        <v>6014</v>
      </c>
      <c r="J789" s="566" t="s">
        <v>6015</v>
      </c>
      <c r="K789" s="566" t="s">
        <v>6016</v>
      </c>
      <c r="L789" s="566" t="s">
        <v>6017</v>
      </c>
      <c r="M789" s="566" t="s">
        <v>6018</v>
      </c>
      <c r="N789" s="566" t="s">
        <v>6019</v>
      </c>
      <c r="O789" s="566" t="s">
        <v>6020</v>
      </c>
      <c r="P789" s="566" t="s">
        <v>6021</v>
      </c>
      <c r="Q789" s="566" t="s">
        <v>8013</v>
      </c>
      <c r="R789" s="566" t="s">
        <v>9591</v>
      </c>
      <c r="S789" s="566" t="s">
        <v>6022</v>
      </c>
      <c r="T789" s="371" t="str">
        <f t="shared" ref="T789:T852" si="24">A789</f>
        <v>Tab7_Cell_C30</v>
      </c>
    </row>
    <row r="790" spans="1:21" s="371" customFormat="1" ht="25.5" customHeight="1" x14ac:dyDescent="0.2">
      <c r="A790" s="371" t="str">
        <f t="shared" si="23"/>
        <v>Tab7_Cell_C31</v>
      </c>
      <c r="B790" s="374">
        <v>7</v>
      </c>
      <c r="C790" s="374"/>
      <c r="D790" s="374" t="s">
        <v>935</v>
      </c>
      <c r="E790" s="566" t="s">
        <v>6023</v>
      </c>
      <c r="F790" s="566" t="s">
        <v>6024</v>
      </c>
      <c r="G790" s="566" t="s">
        <v>6025</v>
      </c>
      <c r="H790" s="566" t="s">
        <v>6026</v>
      </c>
      <c r="I790" s="566" t="s">
        <v>6027</v>
      </c>
      <c r="J790" s="566" t="s">
        <v>6028</v>
      </c>
      <c r="K790" s="566" t="s">
        <v>6029</v>
      </c>
      <c r="L790" s="566" t="s">
        <v>6030</v>
      </c>
      <c r="M790" s="566" t="s">
        <v>6031</v>
      </c>
      <c r="N790" s="566" t="s">
        <v>6032</v>
      </c>
      <c r="O790" s="566" t="s">
        <v>6033</v>
      </c>
      <c r="P790" s="566" t="s">
        <v>6034</v>
      </c>
      <c r="Q790" s="566" t="s">
        <v>8014</v>
      </c>
      <c r="R790" s="566" t="s">
        <v>10116</v>
      </c>
      <c r="S790" s="566" t="s">
        <v>6035</v>
      </c>
      <c r="T790" s="371" t="str">
        <f t="shared" si="24"/>
        <v>Tab7_Cell_C31</v>
      </c>
    </row>
    <row r="791" spans="1:21" s="371" customFormat="1" ht="38.25" customHeight="1" x14ac:dyDescent="0.2">
      <c r="A791" s="371" t="str">
        <f t="shared" si="23"/>
        <v>Tab7_Cell_C35</v>
      </c>
      <c r="B791" s="374">
        <v>7</v>
      </c>
      <c r="C791" s="374"/>
      <c r="D791" s="374" t="s">
        <v>985</v>
      </c>
      <c r="E791" s="566" t="s">
        <v>6036</v>
      </c>
      <c r="F791" s="566" t="s">
        <v>6037</v>
      </c>
      <c r="G791" s="566" t="s">
        <v>6038</v>
      </c>
      <c r="H791" s="566" t="s">
        <v>6039</v>
      </c>
      <c r="I791" s="566" t="s">
        <v>6040</v>
      </c>
      <c r="J791" s="566" t="s">
        <v>6041</v>
      </c>
      <c r="K791" s="566" t="s">
        <v>6042</v>
      </c>
      <c r="L791" s="566" t="s">
        <v>6043</v>
      </c>
      <c r="M791" s="566" t="s">
        <v>6044</v>
      </c>
      <c r="N791" s="566" t="s">
        <v>6045</v>
      </c>
      <c r="O791" s="566" t="s">
        <v>6046</v>
      </c>
      <c r="P791" s="566" t="s">
        <v>6047</v>
      </c>
      <c r="Q791" s="566" t="s">
        <v>8015</v>
      </c>
      <c r="R791" s="566" t="s">
        <v>10117</v>
      </c>
      <c r="S791" s="566" t="s">
        <v>6048</v>
      </c>
      <c r="T791" s="371" t="str">
        <f t="shared" si="24"/>
        <v>Tab7_Cell_C35</v>
      </c>
    </row>
    <row r="792" spans="1:21" s="371" customFormat="1" ht="25.5" customHeight="1" x14ac:dyDescent="0.2">
      <c r="A792" s="371" t="str">
        <f t="shared" si="23"/>
        <v>Tab7_Cell_C37</v>
      </c>
      <c r="B792" s="374">
        <v>7</v>
      </c>
      <c r="C792" s="374"/>
      <c r="D792" s="374" t="s">
        <v>1009</v>
      </c>
      <c r="E792" s="566" t="s">
        <v>6049</v>
      </c>
      <c r="F792" s="566" t="s">
        <v>6050</v>
      </c>
      <c r="G792" s="566" t="s">
        <v>6051</v>
      </c>
      <c r="H792" s="566" t="s">
        <v>6052</v>
      </c>
      <c r="I792" s="566" t="s">
        <v>6053</v>
      </c>
      <c r="J792" s="566" t="s">
        <v>6054</v>
      </c>
      <c r="K792" s="566" t="s">
        <v>6055</v>
      </c>
      <c r="L792" s="566" t="s">
        <v>6056</v>
      </c>
      <c r="M792" s="566" t="s">
        <v>6057</v>
      </c>
      <c r="N792" s="566" t="s">
        <v>6058</v>
      </c>
      <c r="O792" s="566" t="s">
        <v>6059</v>
      </c>
      <c r="P792" s="566" t="s">
        <v>6060</v>
      </c>
      <c r="Q792" s="566" t="s">
        <v>8016</v>
      </c>
      <c r="R792" s="566" t="s">
        <v>10118</v>
      </c>
      <c r="S792" s="566" t="s">
        <v>6061</v>
      </c>
      <c r="T792" s="371" t="str">
        <f t="shared" si="24"/>
        <v>Tab7_Cell_C37</v>
      </c>
    </row>
    <row r="793" spans="1:21" s="371" customFormat="1" ht="89.25" customHeight="1" x14ac:dyDescent="0.2">
      <c r="A793" s="371" t="str">
        <f t="shared" si="23"/>
        <v>Tab7_Cell_C39</v>
      </c>
      <c r="B793" s="374">
        <v>7</v>
      </c>
      <c r="C793" s="374"/>
      <c r="D793" s="374" t="s">
        <v>1032</v>
      </c>
      <c r="E793" s="566" t="s">
        <v>6062</v>
      </c>
      <c r="F793" s="566" t="s">
        <v>6063</v>
      </c>
      <c r="G793" s="566" t="s">
        <v>6064</v>
      </c>
      <c r="H793" s="566" t="s">
        <v>6065</v>
      </c>
      <c r="I793" s="566" t="s">
        <v>6066</v>
      </c>
      <c r="J793" s="566" t="s">
        <v>6067</v>
      </c>
      <c r="K793" s="566" t="s">
        <v>6068</v>
      </c>
      <c r="L793" s="566" t="s">
        <v>6069</v>
      </c>
      <c r="M793" s="566" t="s">
        <v>6070</v>
      </c>
      <c r="N793" s="566" t="s">
        <v>6071</v>
      </c>
      <c r="O793" s="566" t="s">
        <v>6072</v>
      </c>
      <c r="P793" s="566" t="s">
        <v>6073</v>
      </c>
      <c r="Q793" s="566" t="s">
        <v>8017</v>
      </c>
      <c r="R793" s="566" t="s">
        <v>10119</v>
      </c>
      <c r="S793" s="566" t="s">
        <v>6074</v>
      </c>
      <c r="T793" s="371" t="str">
        <f t="shared" si="24"/>
        <v>Tab7_Cell_C39</v>
      </c>
    </row>
    <row r="794" spans="1:21" s="371" customFormat="1" ht="38.25" customHeight="1" x14ac:dyDescent="0.2">
      <c r="A794" s="371" t="str">
        <f t="shared" si="23"/>
        <v>Tab7_Cell_C41</v>
      </c>
      <c r="B794" s="374">
        <v>7</v>
      </c>
      <c r="C794" s="374"/>
      <c r="D794" s="374" t="s">
        <v>1292</v>
      </c>
      <c r="E794" s="566" t="s">
        <v>6075</v>
      </c>
      <c r="F794" s="566" t="s">
        <v>6076</v>
      </c>
      <c r="G794" s="566" t="s">
        <v>6077</v>
      </c>
      <c r="H794" s="566" t="s">
        <v>6078</v>
      </c>
      <c r="I794" s="566" t="s">
        <v>6079</v>
      </c>
      <c r="J794" s="566" t="s">
        <v>6080</v>
      </c>
      <c r="K794" s="566" t="s">
        <v>6081</v>
      </c>
      <c r="L794" s="566" t="s">
        <v>6082</v>
      </c>
      <c r="M794" s="566" t="s">
        <v>6083</v>
      </c>
      <c r="N794" s="566" t="s">
        <v>6084</v>
      </c>
      <c r="O794" s="566" t="s">
        <v>6085</v>
      </c>
      <c r="P794" s="566" t="s">
        <v>6086</v>
      </c>
      <c r="Q794" s="566" t="s">
        <v>8018</v>
      </c>
      <c r="R794" s="566" t="s">
        <v>9592</v>
      </c>
      <c r="S794" s="566" t="s">
        <v>6087</v>
      </c>
      <c r="T794" s="371" t="str">
        <f t="shared" si="24"/>
        <v>Tab7_Cell_C41</v>
      </c>
    </row>
    <row r="795" spans="1:21" s="371" customFormat="1" ht="38.25" customHeight="1" x14ac:dyDescent="0.2">
      <c r="A795" s="371" t="str">
        <f t="shared" si="23"/>
        <v>Tab7_Cell_C42</v>
      </c>
      <c r="B795" s="374">
        <v>7</v>
      </c>
      <c r="C795" s="374"/>
      <c r="D795" s="374" t="s">
        <v>1305</v>
      </c>
      <c r="E795" s="566" t="s">
        <v>6088</v>
      </c>
      <c r="F795" s="566" t="s">
        <v>6089</v>
      </c>
      <c r="G795" s="566" t="s">
        <v>6090</v>
      </c>
      <c r="H795" s="566" t="s">
        <v>6091</v>
      </c>
      <c r="I795" s="566" t="s">
        <v>6092</v>
      </c>
      <c r="J795" s="566" t="s">
        <v>6093</v>
      </c>
      <c r="K795" s="566" t="s">
        <v>6094</v>
      </c>
      <c r="L795" s="566" t="s">
        <v>8630</v>
      </c>
      <c r="M795" s="566" t="s">
        <v>6095</v>
      </c>
      <c r="N795" s="566" t="s">
        <v>6096</v>
      </c>
      <c r="O795" s="566" t="s">
        <v>6097</v>
      </c>
      <c r="P795" s="566" t="s">
        <v>6098</v>
      </c>
      <c r="Q795" s="566" t="s">
        <v>8019</v>
      </c>
      <c r="R795" s="566" t="s">
        <v>9593</v>
      </c>
      <c r="S795" s="566" t="s">
        <v>6099</v>
      </c>
      <c r="T795" s="371" t="str">
        <f t="shared" si="24"/>
        <v>Tab7_Cell_C42</v>
      </c>
    </row>
    <row r="796" spans="1:21" s="371" customFormat="1" ht="89.25" customHeight="1" x14ac:dyDescent="0.2">
      <c r="A796" s="371" t="str">
        <f t="shared" si="23"/>
        <v>Tab7_Cell_C43</v>
      </c>
      <c r="B796" s="374">
        <v>7</v>
      </c>
      <c r="C796" s="374"/>
      <c r="D796" s="374" t="s">
        <v>1319</v>
      </c>
      <c r="E796" s="566" t="s">
        <v>7100</v>
      </c>
      <c r="F796" s="566" t="s">
        <v>7107</v>
      </c>
      <c r="G796" s="566" t="s">
        <v>7111</v>
      </c>
      <c r="H796" s="566" t="s">
        <v>7084</v>
      </c>
      <c r="I796" s="566" t="s">
        <v>7118</v>
      </c>
      <c r="J796" s="566" t="s">
        <v>7124</v>
      </c>
      <c r="K796" s="566" t="s">
        <v>7173</v>
      </c>
      <c r="L796" s="566" t="s">
        <v>7130</v>
      </c>
      <c r="M796" s="566" t="s">
        <v>7136</v>
      </c>
      <c r="N796" s="566" t="s">
        <v>7142</v>
      </c>
      <c r="O796" s="566" t="s">
        <v>7148</v>
      </c>
      <c r="P796" s="566" t="s">
        <v>7156</v>
      </c>
      <c r="Q796" s="566" t="s">
        <v>8086</v>
      </c>
      <c r="R796" s="578" t="s">
        <v>10934</v>
      </c>
      <c r="S796" s="566" t="s">
        <v>7166</v>
      </c>
      <c r="T796" s="371" t="str">
        <f t="shared" si="24"/>
        <v>Tab7_Cell_C43</v>
      </c>
    </row>
    <row r="797" spans="1:21" s="371" customFormat="1" ht="408" x14ac:dyDescent="0.2">
      <c r="A797" s="371" t="str">
        <f t="shared" si="23"/>
        <v>Tab7_Cell_C44</v>
      </c>
      <c r="B797" s="374">
        <v>7</v>
      </c>
      <c r="C797" s="374"/>
      <c r="D797" s="374" t="s">
        <v>1044</v>
      </c>
      <c r="E797" s="562" t="s">
        <v>10539</v>
      </c>
      <c r="F797" s="562" t="s">
        <v>10540</v>
      </c>
      <c r="G797" s="562" t="s">
        <v>10541</v>
      </c>
      <c r="H797" s="562" t="s">
        <v>10542</v>
      </c>
      <c r="I797" s="562" t="s">
        <v>10543</v>
      </c>
      <c r="J797" s="562" t="s">
        <v>10549</v>
      </c>
      <c r="K797" s="572" t="s">
        <v>10544</v>
      </c>
      <c r="L797" s="562" t="s">
        <v>10545</v>
      </c>
      <c r="M797" s="562" t="s">
        <v>10546</v>
      </c>
      <c r="N797" s="562" t="s">
        <v>10547</v>
      </c>
      <c r="O797" s="562" t="s">
        <v>10548</v>
      </c>
      <c r="P797" s="562" t="s">
        <v>10550</v>
      </c>
      <c r="Q797" s="570" t="s">
        <v>10987</v>
      </c>
      <c r="R797" s="562" t="s">
        <v>10551</v>
      </c>
      <c r="S797" s="562" t="s">
        <v>10552</v>
      </c>
      <c r="T797" s="371" t="str">
        <f t="shared" si="24"/>
        <v>Tab7_Cell_C44</v>
      </c>
      <c r="U797" s="463" t="s">
        <v>10553</v>
      </c>
    </row>
    <row r="798" spans="1:21" s="371" customFormat="1" ht="229.5" customHeight="1" x14ac:dyDescent="0.2">
      <c r="A798" s="371" t="str">
        <f t="shared" si="23"/>
        <v>Tab7_Cell_C46</v>
      </c>
      <c r="B798" s="374">
        <v>7</v>
      </c>
      <c r="C798" s="374"/>
      <c r="D798" s="374" t="s">
        <v>6100</v>
      </c>
      <c r="E798" s="578" t="s">
        <v>10850</v>
      </c>
      <c r="F798" s="562" t="s">
        <v>10564</v>
      </c>
      <c r="G798" s="562" t="s">
        <v>10156</v>
      </c>
      <c r="H798" s="562" t="s">
        <v>10157</v>
      </c>
      <c r="I798" s="562" t="s">
        <v>10158</v>
      </c>
      <c r="J798" s="562" t="s">
        <v>10159</v>
      </c>
      <c r="K798" s="572" t="s">
        <v>10160</v>
      </c>
      <c r="L798" s="562" t="s">
        <v>10161</v>
      </c>
      <c r="M798" s="562" t="s">
        <v>10162</v>
      </c>
      <c r="N798" s="562" t="s">
        <v>10163</v>
      </c>
      <c r="O798" s="562" t="s">
        <v>10164</v>
      </c>
      <c r="P798" s="562" t="s">
        <v>10165</v>
      </c>
      <c r="Q798" s="570" t="s">
        <v>10993</v>
      </c>
      <c r="R798" s="562" t="s">
        <v>10166</v>
      </c>
      <c r="S798" s="562" t="s">
        <v>10167</v>
      </c>
      <c r="T798" s="371" t="str">
        <f t="shared" si="24"/>
        <v>Tab7_Cell_C46</v>
      </c>
      <c r="U798" s="463" t="s">
        <v>10560</v>
      </c>
    </row>
    <row r="799" spans="1:21" s="371" customFormat="1" ht="89.25" customHeight="1" x14ac:dyDescent="0.2">
      <c r="A799" s="371" t="str">
        <f t="shared" si="23"/>
        <v>Tab7_Cell_C48</v>
      </c>
      <c r="B799" s="374">
        <v>7</v>
      </c>
      <c r="C799" s="374"/>
      <c r="D799" s="374" t="s">
        <v>3043</v>
      </c>
      <c r="E799" s="566" t="s">
        <v>7101</v>
      </c>
      <c r="F799" s="566" t="s">
        <v>7108</v>
      </c>
      <c r="G799" s="566" t="s">
        <v>7112</v>
      </c>
      <c r="H799" s="566" t="s">
        <v>7085</v>
      </c>
      <c r="I799" s="566" t="s">
        <v>7183</v>
      </c>
      <c r="J799" s="566" t="s">
        <v>7125</v>
      </c>
      <c r="K799" s="566" t="s">
        <v>7174</v>
      </c>
      <c r="L799" s="566" t="s">
        <v>7131</v>
      </c>
      <c r="M799" s="566" t="s">
        <v>7137</v>
      </c>
      <c r="N799" s="566" t="s">
        <v>7143</v>
      </c>
      <c r="O799" s="566" t="s">
        <v>7149</v>
      </c>
      <c r="P799" s="566" t="s">
        <v>7157</v>
      </c>
      <c r="Q799" s="566" t="s">
        <v>8087</v>
      </c>
      <c r="R799" s="566" t="s">
        <v>10120</v>
      </c>
      <c r="S799" s="566" t="s">
        <v>7167</v>
      </c>
      <c r="T799" s="371" t="str">
        <f t="shared" si="24"/>
        <v>Tab7_Cell_C48</v>
      </c>
    </row>
    <row r="800" spans="1:21" s="371" customFormat="1" ht="153" customHeight="1" x14ac:dyDescent="0.2">
      <c r="A800" s="371" t="str">
        <f t="shared" si="23"/>
        <v>Tab7_Cell_C50</v>
      </c>
      <c r="B800" s="374">
        <v>7</v>
      </c>
      <c r="C800" s="374"/>
      <c r="D800" s="374" t="s">
        <v>1070</v>
      </c>
      <c r="E800" s="566" t="s">
        <v>7185</v>
      </c>
      <c r="F800" s="566" t="s">
        <v>7488</v>
      </c>
      <c r="G800" s="566" t="s">
        <v>7184</v>
      </c>
      <c r="H800" s="566" t="s">
        <v>7086</v>
      </c>
      <c r="I800" s="566" t="s">
        <v>7119</v>
      </c>
      <c r="J800" s="566" t="s">
        <v>7186</v>
      </c>
      <c r="K800" s="566" t="s">
        <v>7158</v>
      </c>
      <c r="L800" s="566" t="s">
        <v>7455</v>
      </c>
      <c r="M800" s="566" t="s">
        <v>7138</v>
      </c>
      <c r="N800" s="566" t="s">
        <v>7160</v>
      </c>
      <c r="O800" s="566" t="s">
        <v>7150</v>
      </c>
      <c r="P800" s="566" t="s">
        <v>7159</v>
      </c>
      <c r="Q800" s="570" t="s">
        <v>10994</v>
      </c>
      <c r="R800" s="578" t="s">
        <v>10935</v>
      </c>
      <c r="S800" s="566" t="s">
        <v>7168</v>
      </c>
      <c r="T800" s="371" t="str">
        <f t="shared" si="24"/>
        <v>Tab7_Cell_C50</v>
      </c>
    </row>
    <row r="801" spans="1:21" s="371" customFormat="1" ht="38.25" customHeight="1" x14ac:dyDescent="0.2">
      <c r="A801" s="371" t="str">
        <f t="shared" ref="A801:A850" si="25">"Tab"&amp;B801&amp;"_Cell_"&amp;+D801</f>
        <v>Tab7_Cell_C52</v>
      </c>
      <c r="B801" s="374">
        <v>7</v>
      </c>
      <c r="C801" s="374"/>
      <c r="D801" s="374" t="s">
        <v>6101</v>
      </c>
      <c r="E801" s="566" t="s">
        <v>6102</v>
      </c>
      <c r="F801" s="566" t="s">
        <v>6103</v>
      </c>
      <c r="G801" s="566" t="s">
        <v>6104</v>
      </c>
      <c r="H801" s="566" t="s">
        <v>6105</v>
      </c>
      <c r="I801" s="566" t="s">
        <v>6106</v>
      </c>
      <c r="J801" s="566" t="s">
        <v>6107</v>
      </c>
      <c r="K801" s="566" t="s">
        <v>6108</v>
      </c>
      <c r="L801" s="566" t="s">
        <v>6109</v>
      </c>
      <c r="M801" s="566" t="s">
        <v>6110</v>
      </c>
      <c r="N801" s="566" t="s">
        <v>6111</v>
      </c>
      <c r="O801" s="566" t="s">
        <v>6112</v>
      </c>
      <c r="P801" s="566" t="s">
        <v>6113</v>
      </c>
      <c r="Q801" s="566" t="s">
        <v>8020</v>
      </c>
      <c r="R801" s="566" t="s">
        <v>10121</v>
      </c>
      <c r="S801" s="566" t="s">
        <v>6114</v>
      </c>
      <c r="T801" s="371" t="str">
        <f t="shared" si="24"/>
        <v>Tab7_Cell_C52</v>
      </c>
    </row>
    <row r="802" spans="1:21" s="371" customFormat="1" ht="102" customHeight="1" x14ac:dyDescent="0.2">
      <c r="A802" s="371" t="str">
        <f t="shared" si="25"/>
        <v>Tab7_Cell_C54</v>
      </c>
      <c r="B802" s="374">
        <v>7</v>
      </c>
      <c r="C802" s="374"/>
      <c r="D802" s="374" t="s">
        <v>6115</v>
      </c>
      <c r="E802" s="566" t="s">
        <v>7102</v>
      </c>
      <c r="F802" s="566" t="s">
        <v>7109</v>
      </c>
      <c r="G802" s="566" t="s">
        <v>8573</v>
      </c>
      <c r="H802" s="566" t="s">
        <v>8360</v>
      </c>
      <c r="I802" s="566" t="s">
        <v>7120</v>
      </c>
      <c r="J802" s="566" t="s">
        <v>7126</v>
      </c>
      <c r="K802" s="566" t="s">
        <v>8591</v>
      </c>
      <c r="L802" s="566" t="s">
        <v>7132</v>
      </c>
      <c r="M802" s="566" t="s">
        <v>7139</v>
      </c>
      <c r="N802" s="566" t="s">
        <v>7144</v>
      </c>
      <c r="O802" s="566" t="s">
        <v>7151</v>
      </c>
      <c r="P802" s="566" t="s">
        <v>7162</v>
      </c>
      <c r="Q802" s="566" t="s">
        <v>8787</v>
      </c>
      <c r="R802" s="566" t="s">
        <v>9594</v>
      </c>
      <c r="S802" s="566" t="s">
        <v>8617</v>
      </c>
      <c r="T802" s="371" t="str">
        <f t="shared" si="24"/>
        <v>Tab7_Cell_C54</v>
      </c>
    </row>
    <row r="803" spans="1:21" s="371" customFormat="1" ht="63.75" customHeight="1" x14ac:dyDescent="0.2">
      <c r="A803" s="371" t="str">
        <f t="shared" si="25"/>
        <v>Tab7_Cell_C55</v>
      </c>
      <c r="B803" s="374">
        <v>7</v>
      </c>
      <c r="C803" s="374"/>
      <c r="D803" s="374" t="s">
        <v>6116</v>
      </c>
      <c r="E803" s="566" t="s">
        <v>7103</v>
      </c>
      <c r="F803" s="566" t="s">
        <v>7110</v>
      </c>
      <c r="G803" s="566" t="s">
        <v>7187</v>
      </c>
      <c r="H803" s="566" t="s">
        <v>7087</v>
      </c>
      <c r="I803" s="566" t="s">
        <v>7121</v>
      </c>
      <c r="J803" s="566" t="s">
        <v>7127</v>
      </c>
      <c r="K803" s="566" t="s">
        <v>7175</v>
      </c>
      <c r="L803" s="566" t="s">
        <v>7133</v>
      </c>
      <c r="M803" s="566" t="s">
        <v>7176</v>
      </c>
      <c r="N803" s="566" t="s">
        <v>7161</v>
      </c>
      <c r="O803" s="566" t="s">
        <v>7152</v>
      </c>
      <c r="P803" s="566" t="s">
        <v>7163</v>
      </c>
      <c r="Q803" s="570" t="s">
        <v>10995</v>
      </c>
      <c r="R803" s="566" t="s">
        <v>10122</v>
      </c>
      <c r="S803" s="566" t="s">
        <v>7169</v>
      </c>
      <c r="T803" s="371" t="str">
        <f t="shared" si="24"/>
        <v>Tab7_Cell_C55</v>
      </c>
    </row>
    <row r="804" spans="1:21" s="371" customFormat="1" ht="89.25" customHeight="1" x14ac:dyDescent="0.2">
      <c r="A804" s="371" t="str">
        <f t="shared" si="25"/>
        <v>Tab7_Cell_C56</v>
      </c>
      <c r="B804" s="374">
        <v>7</v>
      </c>
      <c r="C804" s="374"/>
      <c r="D804" s="374" t="s">
        <v>6117</v>
      </c>
      <c r="E804" s="566" t="s">
        <v>6118</v>
      </c>
      <c r="F804" s="566" t="s">
        <v>6119</v>
      </c>
      <c r="G804" s="566" t="s">
        <v>6120</v>
      </c>
      <c r="H804" s="566" t="s">
        <v>6121</v>
      </c>
      <c r="I804" s="566" t="s">
        <v>6122</v>
      </c>
      <c r="J804" s="566" t="s">
        <v>6123</v>
      </c>
      <c r="K804" s="566" t="s">
        <v>6124</v>
      </c>
      <c r="L804" s="566" t="s">
        <v>6125</v>
      </c>
      <c r="M804" s="566" t="s">
        <v>6126</v>
      </c>
      <c r="N804" s="566" t="s">
        <v>6127</v>
      </c>
      <c r="O804" s="566" t="s">
        <v>6128</v>
      </c>
      <c r="P804" s="566" t="s">
        <v>6129</v>
      </c>
      <c r="Q804" s="570" t="s">
        <v>10996</v>
      </c>
      <c r="R804" s="566" t="s">
        <v>9595</v>
      </c>
      <c r="S804" s="566" t="s">
        <v>6130</v>
      </c>
      <c r="T804" s="371" t="str">
        <f t="shared" si="24"/>
        <v>Tab7_Cell_C56</v>
      </c>
    </row>
    <row r="805" spans="1:21" s="371" customFormat="1" ht="89.25" customHeight="1" x14ac:dyDescent="0.2">
      <c r="A805" s="371" t="str">
        <f t="shared" si="25"/>
        <v>Tab7_Cell_C57</v>
      </c>
      <c r="B805" s="374">
        <v>7</v>
      </c>
      <c r="C805" s="374"/>
      <c r="D805" s="374" t="s">
        <v>2216</v>
      </c>
      <c r="E805" s="566" t="s">
        <v>8541</v>
      </c>
      <c r="F805" s="566" t="s">
        <v>11081</v>
      </c>
      <c r="G805" s="566" t="s">
        <v>8574</v>
      </c>
      <c r="H805" s="566" t="s">
        <v>8361</v>
      </c>
      <c r="I805" s="566" t="s">
        <v>6131</v>
      </c>
      <c r="J805" s="566" t="s">
        <v>10690</v>
      </c>
      <c r="K805" s="566" t="s">
        <v>8592</v>
      </c>
      <c r="L805" s="566" t="s">
        <v>6132</v>
      </c>
      <c r="M805" s="566" t="s">
        <v>6133</v>
      </c>
      <c r="N805" s="566" t="s">
        <v>6134</v>
      </c>
      <c r="O805" s="566" t="s">
        <v>6135</v>
      </c>
      <c r="P805" s="566" t="s">
        <v>6136</v>
      </c>
      <c r="Q805" s="566" t="s">
        <v>8788</v>
      </c>
      <c r="R805" s="566" t="s">
        <v>9596</v>
      </c>
      <c r="S805" s="566" t="s">
        <v>8618</v>
      </c>
      <c r="T805" s="371" t="str">
        <f t="shared" si="24"/>
        <v>Tab7_Cell_C57</v>
      </c>
    </row>
    <row r="806" spans="1:21" s="371" customFormat="1" ht="204" customHeight="1" x14ac:dyDescent="0.2">
      <c r="A806" s="371" t="str">
        <f t="shared" si="25"/>
        <v>Tab7_Cell_C59</v>
      </c>
      <c r="B806" s="374">
        <v>7</v>
      </c>
      <c r="C806" s="374"/>
      <c r="D806" s="374" t="s">
        <v>2244</v>
      </c>
      <c r="E806" s="562" t="s">
        <v>10143</v>
      </c>
      <c r="F806" s="562" t="s">
        <v>10144</v>
      </c>
      <c r="G806" s="562" t="s">
        <v>10145</v>
      </c>
      <c r="H806" s="562" t="s">
        <v>11085</v>
      </c>
      <c r="I806" s="562" t="s">
        <v>10146</v>
      </c>
      <c r="J806" s="562" t="s">
        <v>10147</v>
      </c>
      <c r="K806" s="572" t="s">
        <v>10892</v>
      </c>
      <c r="L806" s="562" t="s">
        <v>10148</v>
      </c>
      <c r="M806" s="562" t="s">
        <v>10149</v>
      </c>
      <c r="N806" s="562" t="s">
        <v>10150</v>
      </c>
      <c r="O806" s="562" t="s">
        <v>10151</v>
      </c>
      <c r="P806" s="562" t="s">
        <v>10152</v>
      </c>
      <c r="Q806" s="562" t="s">
        <v>10153</v>
      </c>
      <c r="R806" s="562" t="s">
        <v>10154</v>
      </c>
      <c r="S806" s="562" t="s">
        <v>10155</v>
      </c>
      <c r="T806" s="371" t="str">
        <f t="shared" si="24"/>
        <v>Tab7_Cell_C59</v>
      </c>
      <c r="U806" s="463" t="s">
        <v>10561</v>
      </c>
    </row>
    <row r="807" spans="1:21" s="371" customFormat="1" ht="51" customHeight="1" x14ac:dyDescent="0.2">
      <c r="A807" s="371" t="str">
        <f t="shared" si="25"/>
        <v>Tab7_Cell_C60</v>
      </c>
      <c r="B807" s="374">
        <v>7</v>
      </c>
      <c r="C807" s="374"/>
      <c r="D807" s="374" t="s">
        <v>2245</v>
      </c>
      <c r="E807" s="566" t="s">
        <v>8549</v>
      </c>
      <c r="F807" s="566" t="s">
        <v>6137</v>
      </c>
      <c r="G807" s="566" t="s">
        <v>6138</v>
      </c>
      <c r="H807" s="566" t="s">
        <v>6139</v>
      </c>
      <c r="I807" s="566" t="s">
        <v>6140</v>
      </c>
      <c r="J807" s="566" t="s">
        <v>6141</v>
      </c>
      <c r="K807" s="566" t="s">
        <v>6142</v>
      </c>
      <c r="L807" s="566" t="s">
        <v>6143</v>
      </c>
      <c r="M807" s="566" t="s">
        <v>6144</v>
      </c>
      <c r="N807" s="566" t="s">
        <v>6145</v>
      </c>
      <c r="O807" s="566" t="s">
        <v>6146</v>
      </c>
      <c r="P807" s="566" t="s">
        <v>6147</v>
      </c>
      <c r="Q807" s="566" t="s">
        <v>8021</v>
      </c>
      <c r="R807" s="566" t="s">
        <v>9597</v>
      </c>
      <c r="S807" s="566" t="s">
        <v>6148</v>
      </c>
      <c r="T807" s="371" t="str">
        <f t="shared" si="24"/>
        <v>Tab7_Cell_C60</v>
      </c>
    </row>
    <row r="808" spans="1:21" s="371" customFormat="1" ht="25.5" customHeight="1" x14ac:dyDescent="0.2">
      <c r="A808" s="371" t="str">
        <f t="shared" si="25"/>
        <v>Tab7_Cell_C61</v>
      </c>
      <c r="B808" s="374">
        <v>7</v>
      </c>
      <c r="C808" s="374"/>
      <c r="D808" s="374" t="s">
        <v>3071</v>
      </c>
      <c r="E808" s="566" t="s">
        <v>6149</v>
      </c>
      <c r="F808" s="566" t="s">
        <v>6150</v>
      </c>
      <c r="G808" s="566" t="s">
        <v>6151</v>
      </c>
      <c r="H808" s="566" t="s">
        <v>6152</v>
      </c>
      <c r="I808" s="566" t="s">
        <v>6153</v>
      </c>
      <c r="J808" s="566" t="s">
        <v>6154</v>
      </c>
      <c r="K808" s="566" t="s">
        <v>6155</v>
      </c>
      <c r="L808" s="566" t="s">
        <v>6156</v>
      </c>
      <c r="M808" s="566" t="s">
        <v>6157</v>
      </c>
      <c r="N808" s="566" t="s">
        <v>6158</v>
      </c>
      <c r="O808" s="566" t="s">
        <v>6159</v>
      </c>
      <c r="P808" s="566" t="s">
        <v>6160</v>
      </c>
      <c r="Q808" s="566" t="s">
        <v>8022</v>
      </c>
      <c r="R808" s="566" t="s">
        <v>9598</v>
      </c>
      <c r="S808" s="566" t="s">
        <v>6161</v>
      </c>
      <c r="T808" s="371" t="str">
        <f t="shared" si="24"/>
        <v>Tab7_Cell_C61</v>
      </c>
    </row>
    <row r="809" spans="1:21" s="371" customFormat="1" ht="25.5" customHeight="1" x14ac:dyDescent="0.2">
      <c r="A809" s="371" t="str">
        <f t="shared" si="25"/>
        <v>Tab7_Cell_C62</v>
      </c>
      <c r="B809" s="374">
        <v>7</v>
      </c>
      <c r="C809" s="374"/>
      <c r="D809" s="374" t="s">
        <v>3084</v>
      </c>
      <c r="E809" s="566" t="s">
        <v>6162</v>
      </c>
      <c r="F809" s="566" t="s">
        <v>6163</v>
      </c>
      <c r="G809" s="566" t="s">
        <v>6164</v>
      </c>
      <c r="H809" s="566" t="s">
        <v>8928</v>
      </c>
      <c r="I809" s="566" t="s">
        <v>6165</v>
      </c>
      <c r="J809" s="566" t="s">
        <v>6166</v>
      </c>
      <c r="K809" s="566" t="s">
        <v>6167</v>
      </c>
      <c r="L809" s="566" t="s">
        <v>6168</v>
      </c>
      <c r="M809" s="566" t="s">
        <v>6169</v>
      </c>
      <c r="N809" s="566" t="s">
        <v>6170</v>
      </c>
      <c r="O809" s="566" t="s">
        <v>6171</v>
      </c>
      <c r="P809" s="566" t="s">
        <v>6172</v>
      </c>
      <c r="Q809" s="566" t="s">
        <v>8023</v>
      </c>
      <c r="R809" s="566" t="s">
        <v>9599</v>
      </c>
      <c r="S809" s="566" t="s">
        <v>6173</v>
      </c>
      <c r="T809" s="371" t="str">
        <f t="shared" si="24"/>
        <v>Tab7_Cell_C62</v>
      </c>
    </row>
    <row r="810" spans="1:21" s="371" customFormat="1" ht="38.25" customHeight="1" x14ac:dyDescent="0.2">
      <c r="A810" s="371" t="str">
        <f t="shared" si="25"/>
        <v>Tab7_Cell_C63</v>
      </c>
      <c r="B810" s="374">
        <v>7</v>
      </c>
      <c r="C810" s="374"/>
      <c r="D810" s="374" t="s">
        <v>3096</v>
      </c>
      <c r="E810" s="566" t="s">
        <v>6174</v>
      </c>
      <c r="F810" s="566" t="s">
        <v>6175</v>
      </c>
      <c r="G810" s="566" t="s">
        <v>6176</v>
      </c>
      <c r="H810" s="566" t="s">
        <v>8927</v>
      </c>
      <c r="I810" s="566" t="s">
        <v>6177</v>
      </c>
      <c r="J810" s="566" t="s">
        <v>6178</v>
      </c>
      <c r="K810" s="566" t="s">
        <v>6179</v>
      </c>
      <c r="L810" s="566" t="s">
        <v>6180</v>
      </c>
      <c r="M810" s="566" t="s">
        <v>6181</v>
      </c>
      <c r="N810" s="566" t="s">
        <v>6182</v>
      </c>
      <c r="O810" s="566" t="s">
        <v>6183</v>
      </c>
      <c r="P810" s="566" t="s">
        <v>6184</v>
      </c>
      <c r="Q810" s="566" t="s">
        <v>8024</v>
      </c>
      <c r="R810" s="566" t="s">
        <v>9600</v>
      </c>
      <c r="S810" s="566" t="s">
        <v>6185</v>
      </c>
      <c r="T810" s="371" t="str">
        <f t="shared" si="24"/>
        <v>Tab7_Cell_C63</v>
      </c>
    </row>
    <row r="811" spans="1:21" s="371" customFormat="1" ht="25.5" customHeight="1" x14ac:dyDescent="0.2">
      <c r="A811" s="371" t="str">
        <f t="shared" si="25"/>
        <v>Tab7_Cell_C64</v>
      </c>
      <c r="B811" s="374">
        <v>7</v>
      </c>
      <c r="C811" s="374"/>
      <c r="D811" s="374" t="s">
        <v>3099</v>
      </c>
      <c r="E811" s="566" t="s">
        <v>6186</v>
      </c>
      <c r="F811" s="566" t="s">
        <v>6187</v>
      </c>
      <c r="G811" s="566" t="s">
        <v>6188</v>
      </c>
      <c r="H811" s="566" t="s">
        <v>6189</v>
      </c>
      <c r="I811" s="566" t="s">
        <v>6190</v>
      </c>
      <c r="J811" s="566" t="s">
        <v>6191</v>
      </c>
      <c r="K811" s="566" t="s">
        <v>6192</v>
      </c>
      <c r="L811" s="566" t="s">
        <v>6193</v>
      </c>
      <c r="M811" s="566" t="s">
        <v>6194</v>
      </c>
      <c r="N811" s="566" t="s">
        <v>6195</v>
      </c>
      <c r="O811" s="566" t="s">
        <v>6196</v>
      </c>
      <c r="P811" s="566" t="s">
        <v>6197</v>
      </c>
      <c r="Q811" s="566" t="s">
        <v>8025</v>
      </c>
      <c r="R811" s="566" t="s">
        <v>9601</v>
      </c>
      <c r="S811" s="566" t="s">
        <v>6198</v>
      </c>
      <c r="T811" s="371" t="str">
        <f t="shared" si="24"/>
        <v>Tab7_Cell_C64</v>
      </c>
    </row>
    <row r="812" spans="1:21" s="371" customFormat="1" ht="25.5" customHeight="1" x14ac:dyDescent="0.2">
      <c r="A812" s="371" t="str">
        <f t="shared" si="25"/>
        <v>Tab7_Cell_C66</v>
      </c>
      <c r="B812" s="374">
        <v>7</v>
      </c>
      <c r="C812" s="374"/>
      <c r="D812" s="374" t="s">
        <v>3103</v>
      </c>
      <c r="E812" s="566" t="s">
        <v>6199</v>
      </c>
      <c r="F812" s="566" t="s">
        <v>6200</v>
      </c>
      <c r="G812" s="566" t="s">
        <v>6201</v>
      </c>
      <c r="H812" s="566" t="s">
        <v>6202</v>
      </c>
      <c r="I812" s="566" t="s">
        <v>6203</v>
      </c>
      <c r="J812" s="566" t="s">
        <v>6204</v>
      </c>
      <c r="K812" s="566" t="s">
        <v>6205</v>
      </c>
      <c r="L812" s="566" t="s">
        <v>6206</v>
      </c>
      <c r="M812" s="566" t="s">
        <v>6207</v>
      </c>
      <c r="N812" s="566" t="s">
        <v>6208</v>
      </c>
      <c r="O812" s="566" t="s">
        <v>6209</v>
      </c>
      <c r="P812" s="566" t="s">
        <v>6210</v>
      </c>
      <c r="Q812" s="566" t="s">
        <v>8026</v>
      </c>
      <c r="R812" s="566" t="s">
        <v>9602</v>
      </c>
      <c r="S812" s="566" t="s">
        <v>6211</v>
      </c>
      <c r="T812" s="371" t="str">
        <f t="shared" si="24"/>
        <v>Tab7_Cell_C66</v>
      </c>
    </row>
    <row r="813" spans="1:21" s="371" customFormat="1" ht="63.75" customHeight="1" x14ac:dyDescent="0.2">
      <c r="A813" s="371" t="str">
        <f t="shared" si="25"/>
        <v>Tab7_Cell_C67</v>
      </c>
      <c r="B813" s="374">
        <v>7</v>
      </c>
      <c r="C813" s="374"/>
      <c r="D813" s="374" t="s">
        <v>2258</v>
      </c>
      <c r="E813" s="566" t="s">
        <v>6212</v>
      </c>
      <c r="F813" s="566" t="s">
        <v>6213</v>
      </c>
      <c r="G813" s="566" t="s">
        <v>6214</v>
      </c>
      <c r="H813" s="566" t="s">
        <v>8346</v>
      </c>
      <c r="I813" s="566" t="s">
        <v>6215</v>
      </c>
      <c r="J813" s="566" t="s">
        <v>6216</v>
      </c>
      <c r="K813" s="566" t="s">
        <v>6217</v>
      </c>
      <c r="L813" s="566" t="s">
        <v>6218</v>
      </c>
      <c r="M813" s="566" t="s">
        <v>6219</v>
      </c>
      <c r="N813" s="566" t="s">
        <v>6220</v>
      </c>
      <c r="O813" s="566" t="s">
        <v>6221</v>
      </c>
      <c r="P813" s="566" t="s">
        <v>6222</v>
      </c>
      <c r="Q813" s="566" t="s">
        <v>8027</v>
      </c>
      <c r="R813" s="566" t="s">
        <v>10123</v>
      </c>
      <c r="S813" s="566" t="s">
        <v>6223</v>
      </c>
      <c r="T813" s="371" t="str">
        <f t="shared" si="24"/>
        <v>Tab7_Cell_C67</v>
      </c>
    </row>
    <row r="814" spans="1:21" s="371" customFormat="1" ht="63.75" customHeight="1" x14ac:dyDescent="0.2">
      <c r="A814" s="371" t="str">
        <f t="shared" si="25"/>
        <v>Tab7_Cell_C68</v>
      </c>
      <c r="B814" s="374">
        <v>7</v>
      </c>
      <c r="C814" s="374"/>
      <c r="D814" s="374" t="s">
        <v>2272</v>
      </c>
      <c r="E814" s="566" t="s">
        <v>6224</v>
      </c>
      <c r="F814" s="566" t="s">
        <v>6225</v>
      </c>
      <c r="G814" s="566" t="s">
        <v>6226</v>
      </c>
      <c r="H814" s="566" t="s">
        <v>6227</v>
      </c>
      <c r="I814" s="566" t="s">
        <v>6228</v>
      </c>
      <c r="J814" s="566" t="s">
        <v>6229</v>
      </c>
      <c r="K814" s="566" t="s">
        <v>6230</v>
      </c>
      <c r="L814" s="566" t="s">
        <v>6231</v>
      </c>
      <c r="M814" s="566" t="s">
        <v>6232</v>
      </c>
      <c r="N814" s="566" t="s">
        <v>6233</v>
      </c>
      <c r="O814" s="566" t="s">
        <v>6234</v>
      </c>
      <c r="P814" s="566" t="s">
        <v>6235</v>
      </c>
      <c r="Q814" s="566" t="s">
        <v>8028</v>
      </c>
      <c r="R814" s="566" t="s">
        <v>9603</v>
      </c>
      <c r="S814" s="566" t="s">
        <v>6236</v>
      </c>
      <c r="T814" s="371" t="str">
        <f t="shared" si="24"/>
        <v>Tab7_Cell_C68</v>
      </c>
    </row>
    <row r="815" spans="1:21" s="371" customFormat="1" ht="12.75" customHeight="1" x14ac:dyDescent="0.2">
      <c r="A815" s="371" t="str">
        <f t="shared" si="25"/>
        <v>Tab7_Cell_C70</v>
      </c>
      <c r="B815" s="374">
        <v>7</v>
      </c>
      <c r="C815" s="374"/>
      <c r="D815" s="374" t="s">
        <v>2274</v>
      </c>
      <c r="E815" s="566" t="s">
        <v>6237</v>
      </c>
      <c r="F815" s="566" t="s">
        <v>6238</v>
      </c>
      <c r="G815" s="566" t="s">
        <v>6239</v>
      </c>
      <c r="H815" s="566" t="s">
        <v>6240</v>
      </c>
      <c r="I815" s="566" t="s">
        <v>6241</v>
      </c>
      <c r="J815" s="566" t="s">
        <v>6242</v>
      </c>
      <c r="K815" s="566" t="s">
        <v>6243</v>
      </c>
      <c r="L815" s="566" t="s">
        <v>6244</v>
      </c>
      <c r="M815" s="566" t="s">
        <v>6245</v>
      </c>
      <c r="N815" s="566" t="s">
        <v>6246</v>
      </c>
      <c r="O815" s="566" t="s">
        <v>6247</v>
      </c>
      <c r="P815" s="566" t="s">
        <v>6248</v>
      </c>
      <c r="Q815" s="566" t="s">
        <v>8029</v>
      </c>
      <c r="R815" s="566" t="s">
        <v>9604</v>
      </c>
      <c r="S815" s="566" t="s">
        <v>6249</v>
      </c>
      <c r="T815" s="371" t="str">
        <f t="shared" si="24"/>
        <v>Tab7_Cell_C70</v>
      </c>
    </row>
    <row r="816" spans="1:21" s="371" customFormat="1" ht="127.5" customHeight="1" x14ac:dyDescent="0.2">
      <c r="A816" s="371" t="str">
        <f t="shared" si="25"/>
        <v>Tab7_Cell_C71</v>
      </c>
      <c r="B816" s="374">
        <v>7</v>
      </c>
      <c r="C816" s="374"/>
      <c r="D816" s="374" t="s">
        <v>3465</v>
      </c>
      <c r="E816" s="566" t="s">
        <v>6250</v>
      </c>
      <c r="F816" s="566" t="s">
        <v>6251</v>
      </c>
      <c r="G816" s="566" t="s">
        <v>6252</v>
      </c>
      <c r="H816" s="566" t="s">
        <v>6253</v>
      </c>
      <c r="I816" s="566" t="s">
        <v>6254</v>
      </c>
      <c r="J816" s="566" t="s">
        <v>6255</v>
      </c>
      <c r="K816" s="566" t="s">
        <v>6256</v>
      </c>
      <c r="L816" s="566" t="s">
        <v>6257</v>
      </c>
      <c r="M816" s="566" t="s">
        <v>6258</v>
      </c>
      <c r="N816" s="566" t="s">
        <v>6259</v>
      </c>
      <c r="O816" s="566" t="s">
        <v>6260</v>
      </c>
      <c r="P816" s="566" t="s">
        <v>6261</v>
      </c>
      <c r="Q816" s="566" t="s">
        <v>8030</v>
      </c>
      <c r="R816" s="566" t="s">
        <v>9605</v>
      </c>
      <c r="S816" s="566" t="s">
        <v>6262</v>
      </c>
      <c r="T816" s="371" t="str">
        <f t="shared" si="24"/>
        <v>Tab7_Cell_C71</v>
      </c>
    </row>
    <row r="817" spans="1:20" s="371" customFormat="1" ht="38.25" customHeight="1" x14ac:dyDescent="0.2">
      <c r="A817" s="371" t="str">
        <f t="shared" si="25"/>
        <v>Tab7_Cell_C72</v>
      </c>
      <c r="B817" s="374">
        <v>7</v>
      </c>
      <c r="C817" s="374"/>
      <c r="D817" s="374" t="s">
        <v>3113</v>
      </c>
      <c r="E817" s="566" t="s">
        <v>6263</v>
      </c>
      <c r="F817" s="566" t="s">
        <v>6264</v>
      </c>
      <c r="G817" s="566" t="s">
        <v>6265</v>
      </c>
      <c r="H817" s="566" t="s">
        <v>6266</v>
      </c>
      <c r="I817" s="566" t="s">
        <v>6267</v>
      </c>
      <c r="J817" s="566" t="s">
        <v>6268</v>
      </c>
      <c r="K817" s="566" t="s">
        <v>6269</v>
      </c>
      <c r="L817" s="566" t="s">
        <v>6270</v>
      </c>
      <c r="M817" s="566" t="s">
        <v>6271</v>
      </c>
      <c r="N817" s="566" t="s">
        <v>6272</v>
      </c>
      <c r="O817" s="566" t="s">
        <v>6273</v>
      </c>
      <c r="P817" s="566" t="s">
        <v>6274</v>
      </c>
      <c r="Q817" s="566" t="s">
        <v>8031</v>
      </c>
      <c r="R817" s="566" t="s">
        <v>10124</v>
      </c>
      <c r="S817" s="566" t="s">
        <v>6275</v>
      </c>
      <c r="T817" s="371" t="str">
        <f t="shared" si="24"/>
        <v>Tab7_Cell_C72</v>
      </c>
    </row>
    <row r="818" spans="1:20" s="371" customFormat="1" ht="76.5" customHeight="1" x14ac:dyDescent="0.2">
      <c r="A818" s="371" t="str">
        <f t="shared" si="25"/>
        <v>Tab7_Cell_C73</v>
      </c>
      <c r="B818" s="374">
        <v>7</v>
      </c>
      <c r="C818" s="374"/>
      <c r="D818" s="374" t="s">
        <v>3127</v>
      </c>
      <c r="E818" s="566" t="s">
        <v>6276</v>
      </c>
      <c r="F818" s="566" t="s">
        <v>6277</v>
      </c>
      <c r="G818" s="566" t="s">
        <v>6278</v>
      </c>
      <c r="H818" s="566" t="s">
        <v>6279</v>
      </c>
      <c r="I818" s="566" t="s">
        <v>6280</v>
      </c>
      <c r="J818" s="566" t="s">
        <v>6281</v>
      </c>
      <c r="K818" s="566" t="s">
        <v>6282</v>
      </c>
      <c r="L818" s="566" t="s">
        <v>6283</v>
      </c>
      <c r="M818" s="566" t="s">
        <v>6284</v>
      </c>
      <c r="N818" s="566" t="s">
        <v>6285</v>
      </c>
      <c r="O818" s="566" t="s">
        <v>6286</v>
      </c>
      <c r="P818" s="566" t="s">
        <v>6287</v>
      </c>
      <c r="Q818" s="566" t="s">
        <v>8032</v>
      </c>
      <c r="R818" s="566" t="s">
        <v>9606</v>
      </c>
      <c r="S818" s="566" t="s">
        <v>6288</v>
      </c>
      <c r="T818" s="371" t="str">
        <f t="shared" si="24"/>
        <v>Tab7_Cell_C73</v>
      </c>
    </row>
    <row r="819" spans="1:20" s="371" customFormat="1" ht="38.25" customHeight="1" x14ac:dyDescent="0.2">
      <c r="A819" s="371" t="str">
        <f t="shared" si="25"/>
        <v>Tab7_Cell_C74</v>
      </c>
      <c r="B819" s="374">
        <v>7</v>
      </c>
      <c r="C819" s="374"/>
      <c r="D819" s="374" t="s">
        <v>3141</v>
      </c>
      <c r="E819" s="566" t="s">
        <v>6289</v>
      </c>
      <c r="F819" s="566" t="s">
        <v>6290</v>
      </c>
      <c r="G819" s="566" t="s">
        <v>6291</v>
      </c>
      <c r="H819" s="566" t="s">
        <v>6292</v>
      </c>
      <c r="I819" s="566" t="s">
        <v>6293</v>
      </c>
      <c r="J819" s="566" t="s">
        <v>6294</v>
      </c>
      <c r="K819" s="566" t="s">
        <v>6295</v>
      </c>
      <c r="L819" s="566" t="s">
        <v>6296</v>
      </c>
      <c r="M819" s="566" t="s">
        <v>6297</v>
      </c>
      <c r="N819" s="566" t="s">
        <v>6298</v>
      </c>
      <c r="O819" s="566" t="s">
        <v>6299</v>
      </c>
      <c r="P819" s="566" t="s">
        <v>6300</v>
      </c>
      <c r="Q819" s="566" t="s">
        <v>8033</v>
      </c>
      <c r="R819" s="566" t="s">
        <v>9607</v>
      </c>
      <c r="S819" s="566" t="s">
        <v>6301</v>
      </c>
      <c r="T819" s="371" t="str">
        <f t="shared" si="24"/>
        <v>Tab7_Cell_C74</v>
      </c>
    </row>
    <row r="820" spans="1:20" s="371" customFormat="1" ht="63.75" customHeight="1" x14ac:dyDescent="0.2">
      <c r="A820" s="371" t="str">
        <f t="shared" si="25"/>
        <v>Tab7_Cell_C75</v>
      </c>
      <c r="B820" s="374">
        <v>7</v>
      </c>
      <c r="C820" s="374"/>
      <c r="D820" s="374" t="s">
        <v>3148</v>
      </c>
      <c r="E820" s="566" t="s">
        <v>6302</v>
      </c>
      <c r="F820" s="566" t="s">
        <v>6303</v>
      </c>
      <c r="G820" s="566" t="s">
        <v>6304</v>
      </c>
      <c r="H820" s="566" t="s">
        <v>6305</v>
      </c>
      <c r="I820" s="566" t="s">
        <v>6306</v>
      </c>
      <c r="J820" s="566" t="s">
        <v>6307</v>
      </c>
      <c r="K820" s="566" t="s">
        <v>6308</v>
      </c>
      <c r="L820" s="566" t="s">
        <v>6309</v>
      </c>
      <c r="M820" s="566" t="s">
        <v>6310</v>
      </c>
      <c r="N820" s="566" t="s">
        <v>6311</v>
      </c>
      <c r="O820" s="566" t="s">
        <v>6312</v>
      </c>
      <c r="P820" s="566" t="s">
        <v>8610</v>
      </c>
      <c r="Q820" s="570" t="s">
        <v>10988</v>
      </c>
      <c r="R820" s="566" t="s">
        <v>10125</v>
      </c>
      <c r="S820" s="566" t="s">
        <v>6313</v>
      </c>
      <c r="T820" s="371" t="str">
        <f t="shared" si="24"/>
        <v>Tab7_Cell_C75</v>
      </c>
    </row>
    <row r="821" spans="1:20" s="371" customFormat="1" ht="51" customHeight="1" x14ac:dyDescent="0.2">
      <c r="A821" s="371" t="str">
        <f t="shared" si="25"/>
        <v>Tab7_Cell_C77</v>
      </c>
      <c r="B821" s="374">
        <v>7</v>
      </c>
      <c r="C821" s="374"/>
      <c r="D821" s="374" t="s">
        <v>3153</v>
      </c>
      <c r="E821" s="566" t="s">
        <v>6314</v>
      </c>
      <c r="F821" s="566" t="s">
        <v>6315</v>
      </c>
      <c r="G821" s="566" t="s">
        <v>6316</v>
      </c>
      <c r="H821" s="566" t="s">
        <v>6317</v>
      </c>
      <c r="I821" s="566" t="s">
        <v>6318</v>
      </c>
      <c r="J821" s="566" t="s">
        <v>6319</v>
      </c>
      <c r="K821" s="566" t="s">
        <v>6320</v>
      </c>
      <c r="L821" s="566" t="s">
        <v>6321</v>
      </c>
      <c r="M821" s="566" t="s">
        <v>6322</v>
      </c>
      <c r="N821" s="566" t="s">
        <v>6323</v>
      </c>
      <c r="O821" s="566" t="s">
        <v>6324</v>
      </c>
      <c r="P821" s="566" t="s">
        <v>6325</v>
      </c>
      <c r="Q821" s="566" t="s">
        <v>8034</v>
      </c>
      <c r="R821" s="566" t="s">
        <v>9608</v>
      </c>
      <c r="S821" s="566" t="s">
        <v>6326</v>
      </c>
      <c r="T821" s="371" t="str">
        <f t="shared" si="24"/>
        <v>Tab7_Cell_C77</v>
      </c>
    </row>
    <row r="822" spans="1:20" s="371" customFormat="1" ht="38.25" customHeight="1" x14ac:dyDescent="0.2">
      <c r="A822" s="371" t="str">
        <f t="shared" si="25"/>
        <v>Tab7_Cell_C79</v>
      </c>
      <c r="B822" s="374">
        <v>7</v>
      </c>
      <c r="C822" s="374"/>
      <c r="D822" s="374" t="s">
        <v>3180</v>
      </c>
      <c r="E822" s="566" t="s">
        <v>7030</v>
      </c>
      <c r="F822" s="566" t="s">
        <v>7031</v>
      </c>
      <c r="G822" s="566" t="s">
        <v>7032</v>
      </c>
      <c r="H822" s="566" t="s">
        <v>6327</v>
      </c>
      <c r="I822" s="566" t="s">
        <v>7033</v>
      </c>
      <c r="J822" s="566" t="s">
        <v>7034</v>
      </c>
      <c r="K822" s="566" t="s">
        <v>7035</v>
      </c>
      <c r="L822" s="566" t="s">
        <v>7036</v>
      </c>
      <c r="M822" s="566" t="s">
        <v>7037</v>
      </c>
      <c r="N822" s="566" t="s">
        <v>7038</v>
      </c>
      <c r="O822" s="566" t="s">
        <v>7039</v>
      </c>
      <c r="P822" s="566" t="s">
        <v>7467</v>
      </c>
      <c r="Q822" s="566" t="s">
        <v>8035</v>
      </c>
      <c r="R822" s="566" t="s">
        <v>10126</v>
      </c>
      <c r="S822" s="566" t="s">
        <v>7040</v>
      </c>
      <c r="T822" s="371" t="str">
        <f t="shared" si="24"/>
        <v>Tab7_Cell_C79</v>
      </c>
    </row>
    <row r="823" spans="1:20" s="371" customFormat="1" ht="51" customHeight="1" x14ac:dyDescent="0.2">
      <c r="A823" s="371" t="str">
        <f t="shared" si="25"/>
        <v>Tab7_Cell_C80</v>
      </c>
      <c r="B823" s="374">
        <v>7</v>
      </c>
      <c r="C823" s="374"/>
      <c r="D823" s="374" t="s">
        <v>7532</v>
      </c>
      <c r="E823" s="566" t="s">
        <v>8542</v>
      </c>
      <c r="F823" s="566" t="s">
        <v>8526</v>
      </c>
      <c r="G823" s="566" t="s">
        <v>8576</v>
      </c>
      <c r="H823" s="566" t="s">
        <v>8329</v>
      </c>
      <c r="I823" s="566" t="s">
        <v>8552</v>
      </c>
      <c r="J823" s="566" t="s">
        <v>8560</v>
      </c>
      <c r="K823" s="566" t="s">
        <v>8594</v>
      </c>
      <c r="L823" s="566" t="s">
        <v>8623</v>
      </c>
      <c r="M823" s="566" t="s">
        <v>8330</v>
      </c>
      <c r="N823" s="566" t="s">
        <v>8331</v>
      </c>
      <c r="O823" s="566" t="s">
        <v>8332</v>
      </c>
      <c r="P823" s="566" t="s">
        <v>8603</v>
      </c>
      <c r="Q823" s="566" t="s">
        <v>8789</v>
      </c>
      <c r="R823" s="578" t="s">
        <v>10936</v>
      </c>
      <c r="S823" s="566" t="s">
        <v>8619</v>
      </c>
      <c r="T823" s="371" t="str">
        <f t="shared" si="24"/>
        <v>Tab7_Cell_C80</v>
      </c>
    </row>
    <row r="824" spans="1:20" s="371" customFormat="1" ht="25.5" customHeight="1" x14ac:dyDescent="0.2">
      <c r="A824" s="371" t="str">
        <f t="shared" si="25"/>
        <v>Tab7_Cell_C97</v>
      </c>
      <c r="B824" s="374">
        <v>7</v>
      </c>
      <c r="C824" s="374"/>
      <c r="D824" s="374" t="s">
        <v>3257</v>
      </c>
      <c r="E824" s="566" t="s">
        <v>6581</v>
      </c>
      <c r="F824" s="566" t="s">
        <v>6582</v>
      </c>
      <c r="G824" s="566" t="s">
        <v>6583</v>
      </c>
      <c r="H824" s="566" t="s">
        <v>6331</v>
      </c>
      <c r="I824" s="566" t="s">
        <v>6332</v>
      </c>
      <c r="J824" s="566" t="s">
        <v>6584</v>
      </c>
      <c r="K824" s="566" t="s">
        <v>6334</v>
      </c>
      <c r="L824" s="566" t="s">
        <v>6335</v>
      </c>
      <c r="M824" s="566" t="s">
        <v>6336</v>
      </c>
      <c r="N824" s="566" t="s">
        <v>6337</v>
      </c>
      <c r="O824" s="566" t="s">
        <v>6338</v>
      </c>
      <c r="P824" s="566" t="s">
        <v>6339</v>
      </c>
      <c r="Q824" s="566" t="s">
        <v>8036</v>
      </c>
      <c r="R824" s="566" t="s">
        <v>9609</v>
      </c>
      <c r="S824" s="566" t="s">
        <v>6340</v>
      </c>
      <c r="T824" s="371" t="str">
        <f t="shared" si="24"/>
        <v>Tab7_Cell_C97</v>
      </c>
    </row>
    <row r="825" spans="1:20" s="371" customFormat="1" ht="25.5" customHeight="1" x14ac:dyDescent="0.2">
      <c r="A825" s="371" t="str">
        <f t="shared" si="25"/>
        <v>Tab7_Cell_C98</v>
      </c>
      <c r="B825" s="374">
        <v>7</v>
      </c>
      <c r="C825" s="374"/>
      <c r="D825" s="374" t="s">
        <v>3258</v>
      </c>
      <c r="E825" s="566" t="s">
        <v>6328</v>
      </c>
      <c r="F825" s="566" t="s">
        <v>6329</v>
      </c>
      <c r="G825" s="566" t="s">
        <v>6330</v>
      </c>
      <c r="H825" s="566" t="s">
        <v>6341</v>
      </c>
      <c r="I825" s="566" t="s">
        <v>6342</v>
      </c>
      <c r="J825" s="566" t="s">
        <v>6333</v>
      </c>
      <c r="K825" s="566" t="s">
        <v>6343</v>
      </c>
      <c r="L825" s="566" t="s">
        <v>6344</v>
      </c>
      <c r="M825" s="566" t="s">
        <v>6345</v>
      </c>
      <c r="N825" s="566" t="s">
        <v>6346</v>
      </c>
      <c r="O825" s="566" t="s">
        <v>6347</v>
      </c>
      <c r="P825" s="566" t="s">
        <v>6348</v>
      </c>
      <c r="Q825" s="566" t="s">
        <v>8037</v>
      </c>
      <c r="R825" s="566" t="s">
        <v>9610</v>
      </c>
      <c r="S825" s="566" t="s">
        <v>6349</v>
      </c>
      <c r="T825" s="371" t="str">
        <f t="shared" si="24"/>
        <v>Tab7_Cell_C98</v>
      </c>
    </row>
    <row r="826" spans="1:20" s="371" customFormat="1" ht="89.25" customHeight="1" x14ac:dyDescent="0.2">
      <c r="A826" s="371" t="str">
        <f t="shared" si="25"/>
        <v>Tab7_Cell_C99</v>
      </c>
      <c r="B826" s="374">
        <v>7</v>
      </c>
      <c r="C826" s="504"/>
      <c r="D826" s="374" t="s">
        <v>6350</v>
      </c>
      <c r="E826" s="566" t="s">
        <v>8666</v>
      </c>
      <c r="F826" s="566" t="s">
        <v>8666</v>
      </c>
      <c r="G826" s="566" t="s">
        <v>8667</v>
      </c>
      <c r="H826" s="566" t="s">
        <v>8666</v>
      </c>
      <c r="I826" s="566" t="s">
        <v>8668</v>
      </c>
      <c r="J826" s="566" t="s">
        <v>8669</v>
      </c>
      <c r="K826" s="566" t="s">
        <v>8670</v>
      </c>
      <c r="L826" s="566" t="s">
        <v>8666</v>
      </c>
      <c r="M826" s="566" t="s">
        <v>8671</v>
      </c>
      <c r="N826" s="566" t="s">
        <v>8672</v>
      </c>
      <c r="O826" s="566" t="s">
        <v>8666</v>
      </c>
      <c r="P826" s="566" t="s">
        <v>8673</v>
      </c>
      <c r="Q826" s="566" t="s">
        <v>8674</v>
      </c>
      <c r="R826" s="566" t="s">
        <v>9611</v>
      </c>
      <c r="S826" s="566" t="s">
        <v>8675</v>
      </c>
      <c r="T826" s="371" t="str">
        <f t="shared" si="24"/>
        <v>Tab7_Cell_C99</v>
      </c>
    </row>
    <row r="827" spans="1:20" s="371" customFormat="1" ht="25.5" customHeight="1" x14ac:dyDescent="0.2">
      <c r="A827" s="371" t="str">
        <f t="shared" si="25"/>
        <v>Tab7_Cell_C101</v>
      </c>
      <c r="B827" s="374">
        <v>7</v>
      </c>
      <c r="C827" s="374"/>
      <c r="D827" s="374" t="s">
        <v>6351</v>
      </c>
      <c r="E827" s="566" t="s">
        <v>6585</v>
      </c>
      <c r="F827" s="566" t="s">
        <v>6586</v>
      </c>
      <c r="G827" s="566" t="s">
        <v>6587</v>
      </c>
      <c r="H827" s="566" t="s">
        <v>6355</v>
      </c>
      <c r="I827" s="566" t="s">
        <v>6356</v>
      </c>
      <c r="J827" s="566" t="s">
        <v>6588</v>
      </c>
      <c r="K827" s="566" t="s">
        <v>6358</v>
      </c>
      <c r="L827" s="566" t="s">
        <v>6359</v>
      </c>
      <c r="M827" s="566" t="s">
        <v>6360</v>
      </c>
      <c r="N827" s="566" t="s">
        <v>6361</v>
      </c>
      <c r="O827" s="566" t="s">
        <v>6362</v>
      </c>
      <c r="P827" s="566" t="s">
        <v>6363</v>
      </c>
      <c r="Q827" s="566" t="s">
        <v>8038</v>
      </c>
      <c r="R827" s="566" t="s">
        <v>9612</v>
      </c>
      <c r="S827" s="566" t="s">
        <v>6364</v>
      </c>
      <c r="T827" s="371" t="str">
        <f t="shared" si="24"/>
        <v>Tab7_Cell_C101</v>
      </c>
    </row>
    <row r="828" spans="1:20" s="371" customFormat="1" ht="25.5" customHeight="1" x14ac:dyDescent="0.2">
      <c r="A828" s="371" t="str">
        <f t="shared" si="25"/>
        <v>Tab7_Cell_C102</v>
      </c>
      <c r="B828" s="374">
        <v>7</v>
      </c>
      <c r="C828" s="374"/>
      <c r="D828" s="374" t="s">
        <v>3506</v>
      </c>
      <c r="E828" s="566" t="s">
        <v>6352</v>
      </c>
      <c r="F828" s="566" t="s">
        <v>6353</v>
      </c>
      <c r="G828" s="566" t="s">
        <v>6354</v>
      </c>
      <c r="H828" s="566" t="s">
        <v>6365</v>
      </c>
      <c r="I828" s="566" t="s">
        <v>6366</v>
      </c>
      <c r="J828" s="566" t="s">
        <v>6357</v>
      </c>
      <c r="K828" s="566" t="s">
        <v>6367</v>
      </c>
      <c r="L828" s="566" t="s">
        <v>6368</v>
      </c>
      <c r="M828" s="566" t="s">
        <v>6369</v>
      </c>
      <c r="N828" s="566" t="s">
        <v>6370</v>
      </c>
      <c r="O828" s="566" t="s">
        <v>6371</v>
      </c>
      <c r="P828" s="566" t="s">
        <v>6372</v>
      </c>
      <c r="Q828" s="570" t="s">
        <v>10989</v>
      </c>
      <c r="R828" s="566" t="s">
        <v>9613</v>
      </c>
      <c r="S828" s="566" t="s">
        <v>6373</v>
      </c>
      <c r="T828" s="371" t="str">
        <f t="shared" si="24"/>
        <v>Tab7_Cell_C102</v>
      </c>
    </row>
    <row r="829" spans="1:20" s="371" customFormat="1" ht="89.25" customHeight="1" x14ac:dyDescent="0.2">
      <c r="A829" s="371" t="str">
        <f t="shared" si="25"/>
        <v>Tab7_Cell_C103</v>
      </c>
      <c r="B829" s="374">
        <v>7</v>
      </c>
      <c r="C829" s="504"/>
      <c r="D829" s="374" t="s">
        <v>3259</v>
      </c>
      <c r="E829" s="566" t="s">
        <v>8864</v>
      </c>
      <c r="F829" s="566" t="s">
        <v>8864</v>
      </c>
      <c r="G829" s="566" t="s">
        <v>8865</v>
      </c>
      <c r="H829" s="566" t="s">
        <v>8864</v>
      </c>
      <c r="I829" s="566" t="s">
        <v>8866</v>
      </c>
      <c r="J829" s="566" t="s">
        <v>8867</v>
      </c>
      <c r="K829" s="566" t="s">
        <v>8868</v>
      </c>
      <c r="L829" s="566" t="s">
        <v>8864</v>
      </c>
      <c r="M829" s="566" t="s">
        <v>8869</v>
      </c>
      <c r="N829" s="566" t="s">
        <v>8870</v>
      </c>
      <c r="O829" s="566" t="s">
        <v>8864</v>
      </c>
      <c r="P829" s="566" t="s">
        <v>8871</v>
      </c>
      <c r="Q829" s="566" t="s">
        <v>8872</v>
      </c>
      <c r="R829" s="566" t="s">
        <v>9614</v>
      </c>
      <c r="S829" s="566" t="s">
        <v>8873</v>
      </c>
      <c r="T829" s="371" t="str">
        <f t="shared" si="24"/>
        <v>Tab7_Cell_C103</v>
      </c>
    </row>
    <row r="830" spans="1:20" s="371" customFormat="1" ht="104.25" customHeight="1" x14ac:dyDescent="0.2">
      <c r="A830" s="371" t="str">
        <f t="shared" si="25"/>
        <v>Tab7_Cell_C105</v>
      </c>
      <c r="B830" s="374">
        <v>7</v>
      </c>
      <c r="C830" s="374"/>
      <c r="D830" s="374" t="s">
        <v>3274</v>
      </c>
      <c r="E830" s="566" t="s">
        <v>8665</v>
      </c>
      <c r="F830" s="566" t="s">
        <v>8664</v>
      </c>
      <c r="G830" s="566" t="s">
        <v>8663</v>
      </c>
      <c r="H830" s="566" t="s">
        <v>8662</v>
      </c>
      <c r="I830" s="566" t="s">
        <v>8661</v>
      </c>
      <c r="J830" s="566" t="s">
        <v>8660</v>
      </c>
      <c r="K830" s="566" t="s">
        <v>8659</v>
      </c>
      <c r="L830" s="566" t="s">
        <v>8658</v>
      </c>
      <c r="M830" s="566" t="s">
        <v>8657</v>
      </c>
      <c r="N830" s="566" t="s">
        <v>8655</v>
      </c>
      <c r="O830" s="566" t="s">
        <v>8656</v>
      </c>
      <c r="P830" s="566" t="s">
        <v>8654</v>
      </c>
      <c r="Q830" s="566" t="s">
        <v>8653</v>
      </c>
      <c r="R830" s="566" t="s">
        <v>9630</v>
      </c>
      <c r="S830" s="566" t="s">
        <v>8652</v>
      </c>
      <c r="T830" s="371" t="str">
        <f t="shared" si="24"/>
        <v>Tab7_Cell_C105</v>
      </c>
    </row>
    <row r="831" spans="1:20" s="371" customFormat="1" ht="38.25" customHeight="1" x14ac:dyDescent="0.2">
      <c r="A831" s="371" t="str">
        <f t="shared" si="25"/>
        <v>Tab7_Cell_C106</v>
      </c>
      <c r="B831" s="374">
        <v>7</v>
      </c>
      <c r="C831" s="374"/>
      <c r="D831" s="374" t="s">
        <v>3276</v>
      </c>
      <c r="E831" s="566" t="s">
        <v>6374</v>
      </c>
      <c r="F831" s="566" t="s">
        <v>6375</v>
      </c>
      <c r="G831" s="566" t="s">
        <v>6376</v>
      </c>
      <c r="H831" s="566" t="s">
        <v>6378</v>
      </c>
      <c r="I831" s="566" t="s">
        <v>6379</v>
      </c>
      <c r="J831" s="566" t="s">
        <v>6377</v>
      </c>
      <c r="K831" s="566" t="s">
        <v>6380</v>
      </c>
      <c r="L831" s="566" t="s">
        <v>6381</v>
      </c>
      <c r="M831" s="566" t="s">
        <v>6382</v>
      </c>
      <c r="N831" s="566" t="s">
        <v>6383</v>
      </c>
      <c r="O831" s="566" t="s">
        <v>6384</v>
      </c>
      <c r="P831" s="566" t="s">
        <v>6385</v>
      </c>
      <c r="Q831" s="566" t="s">
        <v>8039</v>
      </c>
      <c r="R831" s="566" t="s">
        <v>9615</v>
      </c>
      <c r="S831" s="566" t="s">
        <v>6386</v>
      </c>
      <c r="T831" s="371" t="str">
        <f t="shared" si="24"/>
        <v>Tab7_Cell_C106</v>
      </c>
    </row>
    <row r="832" spans="1:20" s="371" customFormat="1" ht="76.5" customHeight="1" x14ac:dyDescent="0.2">
      <c r="A832" s="371" t="str">
        <f t="shared" si="25"/>
        <v>Tab7_Cell_C107</v>
      </c>
      <c r="B832" s="374">
        <v>7</v>
      </c>
      <c r="C832" s="504"/>
      <c r="D832" s="374" t="s">
        <v>3279</v>
      </c>
      <c r="E832" s="566" t="s">
        <v>8874</v>
      </c>
      <c r="F832" s="566" t="s">
        <v>8874</v>
      </c>
      <c r="G832" s="566" t="s">
        <v>8875</v>
      </c>
      <c r="H832" s="566" t="s">
        <v>8874</v>
      </c>
      <c r="I832" s="566" t="s">
        <v>8876</v>
      </c>
      <c r="J832" s="566" t="s">
        <v>8877</v>
      </c>
      <c r="K832" s="566" t="s">
        <v>8878</v>
      </c>
      <c r="L832" s="566" t="s">
        <v>8874</v>
      </c>
      <c r="M832" s="566" t="s">
        <v>8879</v>
      </c>
      <c r="N832" s="566" t="s">
        <v>8880</v>
      </c>
      <c r="O832" s="566" t="s">
        <v>8874</v>
      </c>
      <c r="P832" s="566" t="s">
        <v>8881</v>
      </c>
      <c r="Q832" s="566" t="s">
        <v>8882</v>
      </c>
      <c r="R832" s="566" t="s">
        <v>9616</v>
      </c>
      <c r="S832" s="566" t="s">
        <v>8883</v>
      </c>
      <c r="T832" s="371" t="str">
        <f t="shared" si="24"/>
        <v>Tab7_Cell_C107</v>
      </c>
    </row>
    <row r="833" spans="1:20" s="371" customFormat="1" ht="12.75" customHeight="1" x14ac:dyDescent="0.2">
      <c r="A833" s="371" t="str">
        <f t="shared" si="25"/>
        <v>Tab7_Cell_C109</v>
      </c>
      <c r="B833" s="374">
        <v>7</v>
      </c>
      <c r="C833" s="374"/>
      <c r="D833" s="374" t="s">
        <v>2360</v>
      </c>
      <c r="E833" s="566" t="s">
        <v>6589</v>
      </c>
      <c r="F833" s="566" t="s">
        <v>6590</v>
      </c>
      <c r="G833" s="566" t="s">
        <v>6591</v>
      </c>
      <c r="H833" s="566" t="s">
        <v>6390</v>
      </c>
      <c r="I833" s="566" t="s">
        <v>6391</v>
      </c>
      <c r="J833" s="566" t="s">
        <v>6592</v>
      </c>
      <c r="K833" s="566" t="s">
        <v>6393</v>
      </c>
      <c r="L833" s="566" t="s">
        <v>6394</v>
      </c>
      <c r="M833" s="566" t="s">
        <v>6395</v>
      </c>
      <c r="N833" s="566" t="s">
        <v>6396</v>
      </c>
      <c r="O833" s="566" t="s">
        <v>6397</v>
      </c>
      <c r="P833" s="566" t="s">
        <v>6398</v>
      </c>
      <c r="Q833" s="566" t="s">
        <v>8040</v>
      </c>
      <c r="R833" s="566" t="s">
        <v>9631</v>
      </c>
      <c r="S833" s="566" t="s">
        <v>6399</v>
      </c>
      <c r="T833" s="371" t="str">
        <f t="shared" si="24"/>
        <v>Tab7_Cell_C109</v>
      </c>
    </row>
    <row r="834" spans="1:20" s="371" customFormat="1" ht="25.5" customHeight="1" x14ac:dyDescent="0.2">
      <c r="A834" s="371" t="str">
        <f t="shared" si="25"/>
        <v>Tab7_Cell_C110</v>
      </c>
      <c r="B834" s="374">
        <v>7</v>
      </c>
      <c r="C834" s="374"/>
      <c r="D834" s="374" t="s">
        <v>2374</v>
      </c>
      <c r="E834" s="566" t="s">
        <v>6387</v>
      </c>
      <c r="F834" s="566" t="s">
        <v>6388</v>
      </c>
      <c r="G834" s="566" t="s">
        <v>6389</v>
      </c>
      <c r="H834" s="566" t="s">
        <v>6400</v>
      </c>
      <c r="I834" s="566" t="s">
        <v>6401</v>
      </c>
      <c r="J834" s="566" t="s">
        <v>6392</v>
      </c>
      <c r="K834" s="566" t="s">
        <v>6402</v>
      </c>
      <c r="L834" s="566" t="s">
        <v>6403</v>
      </c>
      <c r="M834" s="566" t="s">
        <v>6404</v>
      </c>
      <c r="N834" s="566" t="s">
        <v>6405</v>
      </c>
      <c r="O834" s="566" t="s">
        <v>6406</v>
      </c>
      <c r="P834" s="566" t="s">
        <v>6407</v>
      </c>
      <c r="Q834" s="566" t="s">
        <v>8041</v>
      </c>
      <c r="R834" s="566" t="s">
        <v>9617</v>
      </c>
      <c r="S834" s="566" t="s">
        <v>6408</v>
      </c>
      <c r="T834" s="371" t="str">
        <f t="shared" si="24"/>
        <v>Tab7_Cell_C110</v>
      </c>
    </row>
    <row r="835" spans="1:20" s="371" customFormat="1" ht="63.75" customHeight="1" x14ac:dyDescent="0.2">
      <c r="A835" s="371" t="str">
        <f t="shared" si="25"/>
        <v>Tab7_Cell_C111</v>
      </c>
      <c r="B835" s="374">
        <v>7</v>
      </c>
      <c r="C835" s="504"/>
      <c r="D835" s="374" t="s">
        <v>2388</v>
      </c>
      <c r="E835" s="566" t="s">
        <v>8894</v>
      </c>
      <c r="F835" s="566" t="s">
        <v>8894</v>
      </c>
      <c r="G835" s="566" t="s">
        <v>8895</v>
      </c>
      <c r="H835" s="566" t="s">
        <v>8894</v>
      </c>
      <c r="I835" s="566" t="s">
        <v>8896</v>
      </c>
      <c r="J835" s="566" t="s">
        <v>8897</v>
      </c>
      <c r="K835" s="566" t="s">
        <v>8898</v>
      </c>
      <c r="L835" s="566" t="s">
        <v>8894</v>
      </c>
      <c r="M835" s="566" t="s">
        <v>8899</v>
      </c>
      <c r="N835" s="566" t="s">
        <v>8900</v>
      </c>
      <c r="O835" s="566" t="s">
        <v>8894</v>
      </c>
      <c r="P835" s="566" t="s">
        <v>8901</v>
      </c>
      <c r="Q835" s="566" t="s">
        <v>8902</v>
      </c>
      <c r="R835" s="566" t="s">
        <v>9618</v>
      </c>
      <c r="S835" s="566" t="s">
        <v>8903</v>
      </c>
      <c r="T835" s="371" t="str">
        <f t="shared" si="24"/>
        <v>Tab7_Cell_C111</v>
      </c>
    </row>
    <row r="836" spans="1:20" s="371" customFormat="1" ht="25.5" customHeight="1" x14ac:dyDescent="0.2">
      <c r="A836" s="371" t="str">
        <f t="shared" si="25"/>
        <v>Tab7_Cell_C113</v>
      </c>
      <c r="B836" s="374">
        <v>7</v>
      </c>
      <c r="C836" s="374"/>
      <c r="D836" s="374" t="s">
        <v>6409</v>
      </c>
      <c r="E836" s="566" t="s">
        <v>6593</v>
      </c>
      <c r="F836" s="566" t="s">
        <v>6594</v>
      </c>
      <c r="G836" s="566" t="s">
        <v>8575</v>
      </c>
      <c r="H836" s="566" t="s">
        <v>8362</v>
      </c>
      <c r="I836" s="566" t="s">
        <v>6412</v>
      </c>
      <c r="J836" s="566" t="s">
        <v>6595</v>
      </c>
      <c r="K836" s="566" t="s">
        <v>8593</v>
      </c>
      <c r="L836" s="566" t="s">
        <v>6414</v>
      </c>
      <c r="M836" s="566" t="s">
        <v>6415</v>
      </c>
      <c r="N836" s="566" t="s">
        <v>6416</v>
      </c>
      <c r="O836" s="566" t="s">
        <v>6417</v>
      </c>
      <c r="P836" s="566" t="s">
        <v>6418</v>
      </c>
      <c r="Q836" s="566" t="s">
        <v>8790</v>
      </c>
      <c r="R836" s="566" t="s">
        <v>9619</v>
      </c>
      <c r="S836" s="566" t="s">
        <v>8763</v>
      </c>
      <c r="T836" s="371" t="str">
        <f t="shared" si="24"/>
        <v>Tab7_Cell_C113</v>
      </c>
    </row>
    <row r="837" spans="1:20" s="371" customFormat="1" ht="38.25" customHeight="1" x14ac:dyDescent="0.2">
      <c r="A837" s="371" t="str">
        <f t="shared" si="25"/>
        <v>Tab7_Cell_C114</v>
      </c>
      <c r="B837" s="374">
        <v>7</v>
      </c>
      <c r="C837" s="374"/>
      <c r="D837" s="374" t="s">
        <v>6419</v>
      </c>
      <c r="E837" s="566" t="s">
        <v>8691</v>
      </c>
      <c r="F837" s="566" t="s">
        <v>6410</v>
      </c>
      <c r="G837" s="566" t="s">
        <v>6411</v>
      </c>
      <c r="H837" s="566" t="s">
        <v>6420</v>
      </c>
      <c r="I837" s="566" t="s">
        <v>6421</v>
      </c>
      <c r="J837" s="566" t="s">
        <v>6413</v>
      </c>
      <c r="K837" s="566" t="s">
        <v>6422</v>
      </c>
      <c r="L837" s="566" t="s">
        <v>6423</v>
      </c>
      <c r="M837" s="566" t="s">
        <v>9228</v>
      </c>
      <c r="N837" s="566" t="s">
        <v>6424</v>
      </c>
      <c r="O837" s="566" t="s">
        <v>6425</v>
      </c>
      <c r="P837" s="566" t="s">
        <v>6426</v>
      </c>
      <c r="Q837" s="566" t="s">
        <v>8042</v>
      </c>
      <c r="R837" s="566" t="s">
        <v>9620</v>
      </c>
      <c r="S837" s="566" t="s">
        <v>6427</v>
      </c>
      <c r="T837" s="371" t="str">
        <f t="shared" si="24"/>
        <v>Tab7_Cell_C114</v>
      </c>
    </row>
    <row r="838" spans="1:20" s="371" customFormat="1" ht="66.75" customHeight="1" x14ac:dyDescent="0.2">
      <c r="A838" s="371" t="str">
        <f t="shared" si="25"/>
        <v>Tab7_Cell_C115</v>
      </c>
      <c r="B838" s="374">
        <v>7</v>
      </c>
      <c r="C838" s="504"/>
      <c r="D838" s="374" t="s">
        <v>6428</v>
      </c>
      <c r="E838" s="566" t="s">
        <v>8884</v>
      </c>
      <c r="F838" s="566" t="s">
        <v>8884</v>
      </c>
      <c r="G838" s="566" t="s">
        <v>8885</v>
      </c>
      <c r="H838" s="566" t="s">
        <v>8884</v>
      </c>
      <c r="I838" s="566" t="s">
        <v>8886</v>
      </c>
      <c r="J838" s="566" t="s">
        <v>8887</v>
      </c>
      <c r="K838" s="566" t="s">
        <v>8888</v>
      </c>
      <c r="L838" s="566" t="s">
        <v>8884</v>
      </c>
      <c r="M838" s="566" t="s">
        <v>8889</v>
      </c>
      <c r="N838" s="566" t="s">
        <v>8890</v>
      </c>
      <c r="O838" s="566" t="s">
        <v>8884</v>
      </c>
      <c r="P838" s="566" t="s">
        <v>8891</v>
      </c>
      <c r="Q838" s="566" t="s">
        <v>8892</v>
      </c>
      <c r="R838" s="566" t="s">
        <v>9621</v>
      </c>
      <c r="S838" s="566" t="s">
        <v>8893</v>
      </c>
      <c r="T838" s="371" t="str">
        <f t="shared" si="24"/>
        <v>Tab7_Cell_C115</v>
      </c>
    </row>
    <row r="839" spans="1:20" s="371" customFormat="1" ht="89.25" x14ac:dyDescent="0.2">
      <c r="A839" s="371" t="str">
        <f t="shared" si="25"/>
        <v>Tab7_Cell_C117</v>
      </c>
      <c r="B839" s="374">
        <v>7</v>
      </c>
      <c r="C839" s="504"/>
      <c r="D839" s="374" t="s">
        <v>6429</v>
      </c>
      <c r="E839" s="566" t="s">
        <v>8640</v>
      </c>
      <c r="F839" s="566" t="s">
        <v>8641</v>
      </c>
      <c r="G839" s="566" t="s">
        <v>8642</v>
      </c>
      <c r="H839" s="566" t="s">
        <v>8639</v>
      </c>
      <c r="I839" s="566" t="s">
        <v>8643</v>
      </c>
      <c r="J839" s="566" t="s">
        <v>8644</v>
      </c>
      <c r="K839" s="566" t="s">
        <v>8645</v>
      </c>
      <c r="L839" s="566" t="s">
        <v>8646</v>
      </c>
      <c r="M839" s="566" t="s">
        <v>8647</v>
      </c>
      <c r="N839" s="566" t="s">
        <v>8648</v>
      </c>
      <c r="O839" s="566" t="s">
        <v>8649</v>
      </c>
      <c r="P839" s="566" t="s">
        <v>8650</v>
      </c>
      <c r="Q839" s="566" t="s">
        <v>8791</v>
      </c>
      <c r="R839" s="566" t="s">
        <v>9622</v>
      </c>
      <c r="S839" s="566" t="s">
        <v>8651</v>
      </c>
      <c r="T839" s="371" t="str">
        <f t="shared" si="24"/>
        <v>Tab7_Cell_C117</v>
      </c>
    </row>
    <row r="840" spans="1:20" s="371" customFormat="1" ht="69" customHeight="1" x14ac:dyDescent="0.2">
      <c r="A840" s="371" t="str">
        <f t="shared" si="25"/>
        <v>Tab7_Cell_C118</v>
      </c>
      <c r="B840" s="374">
        <v>7</v>
      </c>
      <c r="C840" s="374"/>
      <c r="D840" s="374" t="s">
        <v>3282</v>
      </c>
      <c r="E840" s="566" t="s">
        <v>8676</v>
      </c>
      <c r="F840" s="568" t="s">
        <v>6430</v>
      </c>
      <c r="G840" s="568" t="s">
        <v>6431</v>
      </c>
      <c r="H840" s="568" t="s">
        <v>6433</v>
      </c>
      <c r="I840" s="560" t="s">
        <v>6434</v>
      </c>
      <c r="J840" s="560" t="s">
        <v>6432</v>
      </c>
      <c r="K840" s="560" t="s">
        <v>6435</v>
      </c>
      <c r="L840" s="560" t="s">
        <v>6436</v>
      </c>
      <c r="M840" s="560" t="s">
        <v>8677</v>
      </c>
      <c r="N840" s="560" t="s">
        <v>6437</v>
      </c>
      <c r="O840" s="568" t="s">
        <v>8686</v>
      </c>
      <c r="P840" s="566" t="s">
        <v>6438</v>
      </c>
      <c r="Q840" s="565" t="s">
        <v>8043</v>
      </c>
      <c r="R840" s="566" t="s">
        <v>9623</v>
      </c>
      <c r="S840" s="561" t="s">
        <v>6439</v>
      </c>
      <c r="T840" s="371" t="str">
        <f t="shared" si="24"/>
        <v>Tab7_Cell_C118</v>
      </c>
    </row>
    <row r="841" spans="1:20" s="371" customFormat="1" ht="38.25" customHeight="1" x14ac:dyDescent="0.2">
      <c r="A841" s="371" t="str">
        <f t="shared" si="25"/>
        <v>Tab7_Cell_C119</v>
      </c>
      <c r="B841" s="374">
        <v>7</v>
      </c>
      <c r="C841" s="504"/>
      <c r="D841" s="374" t="s">
        <v>2402</v>
      </c>
      <c r="E841" s="566" t="s">
        <v>8854</v>
      </c>
      <c r="F841" s="566" t="s">
        <v>8854</v>
      </c>
      <c r="G841" s="568" t="s">
        <v>8855</v>
      </c>
      <c r="H841" s="560" t="s">
        <v>8854</v>
      </c>
      <c r="I841" s="560" t="s">
        <v>8856</v>
      </c>
      <c r="J841" s="560" t="s">
        <v>8857</v>
      </c>
      <c r="K841" s="560" t="s">
        <v>8858</v>
      </c>
      <c r="L841" s="560" t="s">
        <v>8854</v>
      </c>
      <c r="M841" s="560" t="s">
        <v>8859</v>
      </c>
      <c r="N841" s="560" t="s">
        <v>8860</v>
      </c>
      <c r="O841" s="568" t="s">
        <v>8854</v>
      </c>
      <c r="P841" s="566" t="s">
        <v>8861</v>
      </c>
      <c r="Q841" s="565" t="s">
        <v>8862</v>
      </c>
      <c r="R841" s="566" t="s">
        <v>9624</v>
      </c>
      <c r="S841" s="561" t="s">
        <v>8863</v>
      </c>
      <c r="T841" s="371" t="str">
        <f t="shared" si="24"/>
        <v>Tab7_Cell_C119</v>
      </c>
    </row>
    <row r="842" spans="1:20" s="371" customFormat="1" ht="25.5" customHeight="1" x14ac:dyDescent="0.2">
      <c r="A842" s="371" t="str">
        <f t="shared" si="25"/>
        <v>Tab7_Cell_C121</v>
      </c>
      <c r="B842" s="374">
        <v>7</v>
      </c>
      <c r="C842" s="374"/>
      <c r="D842" s="374" t="s">
        <v>2417</v>
      </c>
      <c r="E842" s="566" t="s">
        <v>7041</v>
      </c>
      <c r="F842" s="560" t="s">
        <v>7042</v>
      </c>
      <c r="G842" s="560" t="s">
        <v>7043</v>
      </c>
      <c r="H842" s="560" t="s">
        <v>6440</v>
      </c>
      <c r="I842" s="560" t="s">
        <v>7044</v>
      </c>
      <c r="J842" s="560" t="s">
        <v>7045</v>
      </c>
      <c r="K842" s="560" t="s">
        <v>7046</v>
      </c>
      <c r="L842" s="560" t="s">
        <v>7047</v>
      </c>
      <c r="M842" s="560" t="s">
        <v>7048</v>
      </c>
      <c r="N842" s="560" t="s">
        <v>7049</v>
      </c>
      <c r="O842" s="560" t="s">
        <v>7050</v>
      </c>
      <c r="P842" s="566" t="s">
        <v>7051</v>
      </c>
      <c r="Q842" s="565" t="s">
        <v>8044</v>
      </c>
      <c r="R842" s="566" t="s">
        <v>9625</v>
      </c>
      <c r="S842" s="561" t="s">
        <v>7052</v>
      </c>
      <c r="T842" s="371" t="str">
        <f t="shared" si="24"/>
        <v>Tab7_Cell_C121</v>
      </c>
    </row>
    <row r="843" spans="1:20" s="371" customFormat="1" ht="25.5" customHeight="1" x14ac:dyDescent="0.2">
      <c r="A843" s="371" t="str">
        <f t="shared" si="25"/>
        <v>Tab7_Cell_C122</v>
      </c>
      <c r="B843" s="374">
        <v>7</v>
      </c>
      <c r="C843" s="374"/>
      <c r="D843" s="374" t="s">
        <v>2418</v>
      </c>
      <c r="E843" s="566" t="s">
        <v>7057</v>
      </c>
      <c r="F843" s="560" t="s">
        <v>6442</v>
      </c>
      <c r="G843" s="560" t="s">
        <v>8584</v>
      </c>
      <c r="H843" s="560" t="s">
        <v>6441</v>
      </c>
      <c r="I843" s="560" t="s">
        <v>6443</v>
      </c>
      <c r="J843" s="560" t="s">
        <v>6596</v>
      </c>
      <c r="K843" s="560" t="s">
        <v>6444</v>
      </c>
      <c r="L843" s="560" t="s">
        <v>6445</v>
      </c>
      <c r="M843" s="560" t="s">
        <v>6446</v>
      </c>
      <c r="N843" s="560" t="s">
        <v>7058</v>
      </c>
      <c r="O843" s="560" t="s">
        <v>7059</v>
      </c>
      <c r="P843" s="566" t="s">
        <v>6447</v>
      </c>
      <c r="Q843" s="565" t="s">
        <v>8045</v>
      </c>
      <c r="R843" s="566" t="s">
        <v>9626</v>
      </c>
      <c r="S843" s="561" t="s">
        <v>6448</v>
      </c>
      <c r="T843" s="371" t="str">
        <f t="shared" si="24"/>
        <v>Tab7_Cell_C122</v>
      </c>
    </row>
    <row r="844" spans="1:20" s="371" customFormat="1" ht="60.75" customHeight="1" x14ac:dyDescent="0.2">
      <c r="A844" s="371" t="str">
        <f t="shared" si="25"/>
        <v>Tab7_Cell_C123</v>
      </c>
      <c r="B844" s="374">
        <v>7</v>
      </c>
      <c r="C844" s="504"/>
      <c r="D844" s="374" t="s">
        <v>6449</v>
      </c>
      <c r="E844" s="566" t="s">
        <v>8904</v>
      </c>
      <c r="F844" s="566" t="s">
        <v>8904</v>
      </c>
      <c r="G844" s="568" t="s">
        <v>8905</v>
      </c>
      <c r="H844" s="560" t="s">
        <v>8904</v>
      </c>
      <c r="I844" s="560" t="s">
        <v>8906</v>
      </c>
      <c r="J844" s="560" t="s">
        <v>8907</v>
      </c>
      <c r="K844" s="560" t="s">
        <v>8908</v>
      </c>
      <c r="L844" s="560" t="s">
        <v>8904</v>
      </c>
      <c r="M844" s="560" t="s">
        <v>8909</v>
      </c>
      <c r="N844" s="560" t="s">
        <v>8904</v>
      </c>
      <c r="O844" s="568" t="s">
        <v>8904</v>
      </c>
      <c r="P844" s="566" t="s">
        <v>8910</v>
      </c>
      <c r="Q844" s="565" t="s">
        <v>8911</v>
      </c>
      <c r="R844" s="566" t="s">
        <v>9627</v>
      </c>
      <c r="S844" s="561" t="s">
        <v>8912</v>
      </c>
      <c r="T844" s="371" t="str">
        <f t="shared" si="24"/>
        <v>Tab7_Cell_C123</v>
      </c>
    </row>
    <row r="845" spans="1:20" s="371" customFormat="1" ht="51" customHeight="1" x14ac:dyDescent="0.2">
      <c r="A845" s="371" t="str">
        <f t="shared" si="25"/>
        <v>Tab7_Cell_D23</v>
      </c>
      <c r="B845" s="374">
        <v>7</v>
      </c>
      <c r="C845" s="374"/>
      <c r="D845" s="374" t="s">
        <v>6450</v>
      </c>
      <c r="E845" s="566" t="s">
        <v>6451</v>
      </c>
      <c r="F845" s="568" t="s">
        <v>6452</v>
      </c>
      <c r="G845" s="568" t="s">
        <v>6453</v>
      </c>
      <c r="H845" s="568" t="s">
        <v>6454</v>
      </c>
      <c r="I845" s="560" t="s">
        <v>6455</v>
      </c>
      <c r="J845" s="560" t="s">
        <v>6456</v>
      </c>
      <c r="K845" s="560" t="s">
        <v>6457</v>
      </c>
      <c r="L845" s="560" t="s">
        <v>6458</v>
      </c>
      <c r="M845" s="560" t="s">
        <v>6459</v>
      </c>
      <c r="N845" s="560" t="s">
        <v>6460</v>
      </c>
      <c r="O845" s="568" t="s">
        <v>6461</v>
      </c>
      <c r="P845" s="566" t="s">
        <v>6462</v>
      </c>
      <c r="Q845" s="565" t="s">
        <v>8046</v>
      </c>
      <c r="R845" s="566" t="s">
        <v>9628</v>
      </c>
      <c r="S845" s="561" t="s">
        <v>6463</v>
      </c>
      <c r="T845" s="371" t="str">
        <f t="shared" si="24"/>
        <v>Tab7_Cell_D23</v>
      </c>
    </row>
    <row r="846" spans="1:20" s="371" customFormat="1" ht="38.25" customHeight="1" x14ac:dyDescent="0.2">
      <c r="A846" s="371" t="str">
        <f t="shared" si="25"/>
        <v>Tab7_Cell_D24</v>
      </c>
      <c r="B846" s="374">
        <v>7</v>
      </c>
      <c r="C846" s="374"/>
      <c r="D846" s="374" t="s">
        <v>6464</v>
      </c>
      <c r="E846" s="566" t="s">
        <v>6465</v>
      </c>
      <c r="F846" s="568" t="s">
        <v>6466</v>
      </c>
      <c r="G846" s="568" t="s">
        <v>6467</v>
      </c>
      <c r="H846" s="568" t="s">
        <v>6468</v>
      </c>
      <c r="I846" s="560" t="s">
        <v>6469</v>
      </c>
      <c r="J846" s="560" t="s">
        <v>6470</v>
      </c>
      <c r="K846" s="560" t="s">
        <v>6471</v>
      </c>
      <c r="L846" s="560" t="s">
        <v>6472</v>
      </c>
      <c r="M846" s="560" t="s">
        <v>6473</v>
      </c>
      <c r="N846" s="560" t="s">
        <v>6474</v>
      </c>
      <c r="O846" s="568" t="s">
        <v>6475</v>
      </c>
      <c r="P846" s="566" t="s">
        <v>6476</v>
      </c>
      <c r="Q846" s="565" t="s">
        <v>8047</v>
      </c>
      <c r="R846" s="566" t="s">
        <v>9629</v>
      </c>
      <c r="S846" s="561" t="s">
        <v>6477</v>
      </c>
      <c r="T846" s="371" t="str">
        <f t="shared" si="24"/>
        <v>Tab7_Cell_D24</v>
      </c>
    </row>
    <row r="847" spans="1:20" s="371" customFormat="1" ht="51" customHeight="1" x14ac:dyDescent="0.2">
      <c r="A847" s="371" t="str">
        <f t="shared" si="25"/>
        <v>Tab7_Cell_D28</v>
      </c>
      <c r="B847" s="374">
        <v>7</v>
      </c>
      <c r="C847" s="374"/>
      <c r="D847" s="374" t="s">
        <v>6478</v>
      </c>
      <c r="E847" s="566" t="s">
        <v>9822</v>
      </c>
      <c r="F847" s="568" t="s">
        <v>6479</v>
      </c>
      <c r="G847" s="568" t="s">
        <v>6480</v>
      </c>
      <c r="H847" s="568" t="s">
        <v>6481</v>
      </c>
      <c r="I847" s="560" t="s">
        <v>6482</v>
      </c>
      <c r="J847" s="560" t="s">
        <v>6483</v>
      </c>
      <c r="K847" s="560" t="s">
        <v>6484</v>
      </c>
      <c r="L847" s="560" t="s">
        <v>6485</v>
      </c>
      <c r="M847" s="560" t="s">
        <v>6486</v>
      </c>
      <c r="N847" s="560" t="s">
        <v>6487</v>
      </c>
      <c r="O847" s="568" t="s">
        <v>6488</v>
      </c>
      <c r="P847" s="566" t="s">
        <v>6489</v>
      </c>
      <c r="Q847" s="565" t="s">
        <v>8048</v>
      </c>
      <c r="R847" s="566" t="s">
        <v>10127</v>
      </c>
      <c r="S847" s="561" t="s">
        <v>6490</v>
      </c>
      <c r="T847" s="371" t="str">
        <f t="shared" si="24"/>
        <v>Tab7_Cell_D28</v>
      </c>
    </row>
    <row r="848" spans="1:20" s="371" customFormat="1" ht="51" customHeight="1" x14ac:dyDescent="0.2">
      <c r="A848" s="371" t="str">
        <f t="shared" si="25"/>
        <v>Tab7_Cell_D29</v>
      </c>
      <c r="B848" s="374">
        <v>7</v>
      </c>
      <c r="C848" s="374"/>
      <c r="D848" s="374" t="s">
        <v>6491</v>
      </c>
      <c r="E848" s="566" t="s">
        <v>6492</v>
      </c>
      <c r="F848" s="568" t="s">
        <v>6493</v>
      </c>
      <c r="G848" s="568" t="s">
        <v>6494</v>
      </c>
      <c r="H848" s="568" t="s">
        <v>6495</v>
      </c>
      <c r="I848" s="560" t="s">
        <v>6496</v>
      </c>
      <c r="J848" s="560" t="s">
        <v>6497</v>
      </c>
      <c r="K848" s="560" t="s">
        <v>6498</v>
      </c>
      <c r="L848" s="560" t="s">
        <v>6499</v>
      </c>
      <c r="M848" s="560" t="s">
        <v>6500</v>
      </c>
      <c r="N848" s="560" t="s">
        <v>6501</v>
      </c>
      <c r="O848" s="568" t="s">
        <v>6502</v>
      </c>
      <c r="P848" s="566" t="s">
        <v>6503</v>
      </c>
      <c r="Q848" s="565" t="s">
        <v>8049</v>
      </c>
      <c r="R848" s="566" t="s">
        <v>10128</v>
      </c>
      <c r="S848" s="561" t="s">
        <v>6504</v>
      </c>
      <c r="T848" s="371" t="str">
        <f t="shared" si="24"/>
        <v>Tab7_Cell_D29</v>
      </c>
    </row>
    <row r="849" spans="1:21" s="371" customFormat="1" ht="39" customHeight="1" x14ac:dyDescent="0.2">
      <c r="A849" s="371" t="str">
        <f t="shared" si="25"/>
        <v>Tab7_Cell_D30</v>
      </c>
      <c r="B849" s="374">
        <v>7</v>
      </c>
      <c r="C849" s="374"/>
      <c r="D849" s="374" t="s">
        <v>6505</v>
      </c>
      <c r="E849" s="566" t="s">
        <v>6506</v>
      </c>
      <c r="F849" s="568" t="s">
        <v>6507</v>
      </c>
      <c r="G849" s="568" t="s">
        <v>6508</v>
      </c>
      <c r="H849" s="568" t="s">
        <v>6509</v>
      </c>
      <c r="I849" s="560" t="s">
        <v>6510</v>
      </c>
      <c r="J849" s="560" t="s">
        <v>6511</v>
      </c>
      <c r="K849" s="560" t="s">
        <v>6512</v>
      </c>
      <c r="L849" s="560" t="s">
        <v>6513</v>
      </c>
      <c r="M849" s="560" t="s">
        <v>6514</v>
      </c>
      <c r="N849" s="560" t="s">
        <v>6515</v>
      </c>
      <c r="O849" s="568" t="s">
        <v>6516</v>
      </c>
      <c r="P849" s="566" t="s">
        <v>6517</v>
      </c>
      <c r="Q849" s="565" t="s">
        <v>8050</v>
      </c>
      <c r="R849" s="566" t="s">
        <v>10129</v>
      </c>
      <c r="S849" s="561" t="s">
        <v>6518</v>
      </c>
      <c r="T849" s="371" t="str">
        <f t="shared" si="24"/>
        <v>Tab7_Cell_D30</v>
      </c>
    </row>
    <row r="850" spans="1:21" ht="51" x14ac:dyDescent="0.2">
      <c r="A850" s="371" t="str">
        <f t="shared" si="25"/>
        <v>Tab7_Cell_D31</v>
      </c>
      <c r="B850" s="374">
        <v>7</v>
      </c>
      <c r="C850" s="374"/>
      <c r="D850" s="374" t="s">
        <v>6519</v>
      </c>
      <c r="E850" s="566" t="s">
        <v>6520</v>
      </c>
      <c r="F850" s="568" t="s">
        <v>6521</v>
      </c>
      <c r="G850" s="568" t="s">
        <v>6522</v>
      </c>
      <c r="H850" s="568" t="s">
        <v>6523</v>
      </c>
      <c r="I850" s="560" t="s">
        <v>6524</v>
      </c>
      <c r="J850" s="560" t="s">
        <v>6525</v>
      </c>
      <c r="K850" s="560" t="s">
        <v>6526</v>
      </c>
      <c r="L850" s="560" t="s">
        <v>6527</v>
      </c>
      <c r="M850" s="560" t="s">
        <v>6528</v>
      </c>
      <c r="N850" s="560" t="s">
        <v>6529</v>
      </c>
      <c r="O850" s="568" t="s">
        <v>6530</v>
      </c>
      <c r="P850" s="566" t="s">
        <v>6531</v>
      </c>
      <c r="Q850" s="565" t="s">
        <v>8051</v>
      </c>
      <c r="R850" s="566" t="s">
        <v>10130</v>
      </c>
      <c r="S850" s="561" t="s">
        <v>6532</v>
      </c>
      <c r="T850" s="371" t="str">
        <f t="shared" si="24"/>
        <v>Tab7_Cell_D31</v>
      </c>
      <c r="U850" s="371"/>
    </row>
    <row r="851" spans="1:21" ht="38.25" x14ac:dyDescent="0.2">
      <c r="A851" s="547" t="s">
        <v>8250</v>
      </c>
      <c r="B851" s="374" t="s">
        <v>8265</v>
      </c>
      <c r="C851" s="374"/>
      <c r="D851" s="374"/>
      <c r="E851" s="566" t="s">
        <v>9366</v>
      </c>
      <c r="F851" s="560" t="s">
        <v>9367</v>
      </c>
      <c r="G851" s="560" t="s">
        <v>9368</v>
      </c>
      <c r="H851" s="560" t="s">
        <v>9369</v>
      </c>
      <c r="I851" s="560" t="s">
        <v>9370</v>
      </c>
      <c r="J851" s="560" t="s">
        <v>9371</v>
      </c>
      <c r="K851" s="560" t="s">
        <v>9372</v>
      </c>
      <c r="L851" s="560" t="s">
        <v>9373</v>
      </c>
      <c r="M851" s="560" t="s">
        <v>9380</v>
      </c>
      <c r="N851" s="560" t="s">
        <v>9374</v>
      </c>
      <c r="O851" s="560" t="s">
        <v>9375</v>
      </c>
      <c r="P851" s="566" t="s">
        <v>9376</v>
      </c>
      <c r="Q851" s="565" t="s">
        <v>9377</v>
      </c>
      <c r="R851" s="566" t="s">
        <v>10131</v>
      </c>
      <c r="S851" s="560" t="s">
        <v>9378</v>
      </c>
      <c r="T851" s="371" t="str">
        <f t="shared" si="24"/>
        <v>FOOTER</v>
      </c>
      <c r="U851" s="446"/>
    </row>
    <row r="852" spans="1:21" ht="13.5" customHeight="1" x14ac:dyDescent="0.2">
      <c r="A852" s="446" t="s">
        <v>8088</v>
      </c>
      <c r="B852" s="374" t="s">
        <v>8265</v>
      </c>
      <c r="C852" s="374" t="s">
        <v>8088</v>
      </c>
      <c r="D852" s="374"/>
      <c r="E852" s="579" t="s">
        <v>9366</v>
      </c>
      <c r="F852" s="579" t="s">
        <v>9367</v>
      </c>
      <c r="G852" s="579" t="s">
        <v>9368</v>
      </c>
      <c r="H852" s="579" t="str">
        <f t="shared" ref="H852:O852" si="26">H721</f>
        <v>Ex-ante contributions to the Single Resolution Fund - reporting form for the 2021 contribution period</v>
      </c>
      <c r="I852" s="579" t="s">
        <v>9370</v>
      </c>
      <c r="J852" s="579" t="s">
        <v>9379</v>
      </c>
      <c r="K852" s="579" t="s">
        <v>9372</v>
      </c>
      <c r="L852" s="579" t="s">
        <v>9373</v>
      </c>
      <c r="M852" s="579" t="str">
        <f t="shared" si="26"/>
        <v>Ex ante įnašai į Bendrą pertvarkymo fondą. 2021 m. įnašų laikotarpio ataskaitos forma</v>
      </c>
      <c r="N852" s="579" t="s">
        <v>9374</v>
      </c>
      <c r="O852" s="579" t="str">
        <f t="shared" si="26"/>
        <v>Vooraf te betalen bijdragen aan het gemeenschappelijk afwikkelingsfonds - rapportageformulier voor de bijdrageperiode 2021</v>
      </c>
      <c r="P852" s="579" t="s">
        <v>9376</v>
      </c>
      <c r="Q852" s="579" t="s">
        <v>9377</v>
      </c>
      <c r="R852" s="580" t="s">
        <v>10131</v>
      </c>
      <c r="S852" s="579" t="s">
        <v>9378</v>
      </c>
      <c r="T852" s="371" t="str">
        <f t="shared" si="24"/>
        <v>SRF_title</v>
      </c>
      <c r="U852" s="446"/>
    </row>
    <row r="853" spans="1:21" ht="13.5" customHeight="1" x14ac:dyDescent="0.2">
      <c r="A853" s="446" t="s">
        <v>8089</v>
      </c>
      <c r="B853" s="374" t="s">
        <v>8265</v>
      </c>
      <c r="C853" s="374" t="s">
        <v>8089</v>
      </c>
      <c r="D853" s="374" t="s">
        <v>18</v>
      </c>
      <c r="E853" s="581" t="s">
        <v>423</v>
      </c>
      <c r="F853" s="581" t="s">
        <v>426</v>
      </c>
      <c r="G853" s="581" t="s">
        <v>424</v>
      </c>
      <c r="H853" s="581" t="s">
        <v>18</v>
      </c>
      <c r="I853" s="581" t="s">
        <v>425</v>
      </c>
      <c r="J853" s="581" t="s">
        <v>427</v>
      </c>
      <c r="K853" s="581" t="s">
        <v>7560</v>
      </c>
      <c r="L853" s="581" t="s">
        <v>425</v>
      </c>
      <c r="M853" s="581" t="s">
        <v>428</v>
      </c>
      <c r="N853" s="581" t="s">
        <v>429</v>
      </c>
      <c r="O853" s="581" t="s">
        <v>430</v>
      </c>
      <c r="P853" s="581" t="s">
        <v>431</v>
      </c>
      <c r="Q853" s="581" t="s">
        <v>8064</v>
      </c>
      <c r="R853" s="580" t="s">
        <v>431</v>
      </c>
      <c r="S853" s="581" t="s">
        <v>432</v>
      </c>
      <c r="T853" s="371" t="str">
        <f t="shared" ref="T853:T888" si="27">A853</f>
        <v>SRF_header_Field</v>
      </c>
      <c r="U853" s="446"/>
    </row>
    <row r="854" spans="1:21" ht="13.5" customHeight="1" x14ac:dyDescent="0.2">
      <c r="A854" s="446" t="s">
        <v>8090</v>
      </c>
      <c r="B854" s="374" t="s">
        <v>8265</v>
      </c>
      <c r="C854" s="374" t="s">
        <v>8090</v>
      </c>
      <c r="D854" s="374" t="s">
        <v>2</v>
      </c>
      <c r="E854" s="581" t="s">
        <v>445</v>
      </c>
      <c r="F854" s="581" t="s">
        <v>449</v>
      </c>
      <c r="G854" s="581" t="s">
        <v>447</v>
      </c>
      <c r="H854" s="581" t="s">
        <v>2</v>
      </c>
      <c r="I854" s="581" t="s">
        <v>448</v>
      </c>
      <c r="J854" s="581" t="s">
        <v>450</v>
      </c>
      <c r="K854" s="581" t="s">
        <v>446</v>
      </c>
      <c r="L854" s="581" t="s">
        <v>451</v>
      </c>
      <c r="M854" s="581" t="s">
        <v>452</v>
      </c>
      <c r="N854" s="581" t="s">
        <v>453</v>
      </c>
      <c r="O854" s="581" t="s">
        <v>454</v>
      </c>
      <c r="P854" s="581" t="s">
        <v>455</v>
      </c>
      <c r="Q854" s="581" t="s">
        <v>8066</v>
      </c>
      <c r="R854" s="580" t="s">
        <v>9720</v>
      </c>
      <c r="S854" s="581" t="s">
        <v>456</v>
      </c>
      <c r="T854" s="371" t="str">
        <f t="shared" si="27"/>
        <v>SRF_header_Value</v>
      </c>
      <c r="U854" s="446"/>
    </row>
    <row r="855" spans="1:21" x14ac:dyDescent="0.2">
      <c r="A855" s="446" t="s">
        <v>8234</v>
      </c>
      <c r="B855" s="374" t="s">
        <v>8265</v>
      </c>
      <c r="C855" s="374" t="s">
        <v>8234</v>
      </c>
      <c r="D855" s="374" t="s">
        <v>161</v>
      </c>
      <c r="E855" s="581" t="s">
        <v>255</v>
      </c>
      <c r="F855" s="581" t="s">
        <v>259</v>
      </c>
      <c r="G855" s="581" t="s">
        <v>257</v>
      </c>
      <c r="H855" s="581" t="s">
        <v>161</v>
      </c>
      <c r="I855" s="581" t="s">
        <v>258</v>
      </c>
      <c r="J855" s="581" t="s">
        <v>260</v>
      </c>
      <c r="K855" s="581" t="s">
        <v>256</v>
      </c>
      <c r="L855" s="581" t="s">
        <v>261</v>
      </c>
      <c r="M855" s="581" t="s">
        <v>262</v>
      </c>
      <c r="N855" s="581" t="s">
        <v>347</v>
      </c>
      <c r="O855" s="581" t="s">
        <v>255</v>
      </c>
      <c r="P855" s="581" t="s">
        <v>263</v>
      </c>
      <c r="Q855" s="581" t="s">
        <v>8052</v>
      </c>
      <c r="R855" s="580" t="s">
        <v>263</v>
      </c>
      <c r="S855" s="581" t="s">
        <v>264</v>
      </c>
      <c r="T855" s="371" t="str">
        <f t="shared" si="27"/>
        <v>srb_YN_x1</v>
      </c>
      <c r="U855" s="446"/>
    </row>
    <row r="856" spans="1:21" x14ac:dyDescent="0.2">
      <c r="A856" s="446" t="s">
        <v>8235</v>
      </c>
      <c r="B856" s="374" t="s">
        <v>8265</v>
      </c>
      <c r="C856" s="374" t="s">
        <v>8235</v>
      </c>
      <c r="D856" s="374" t="s">
        <v>162</v>
      </c>
      <c r="E856" s="581" t="s">
        <v>265</v>
      </c>
      <c r="F856" s="581" t="s">
        <v>268</v>
      </c>
      <c r="G856" s="581" t="s">
        <v>267</v>
      </c>
      <c r="H856" s="581" t="s">
        <v>162</v>
      </c>
      <c r="I856" s="581" t="s">
        <v>162</v>
      </c>
      <c r="J856" s="581" t="s">
        <v>268</v>
      </c>
      <c r="K856" s="581" t="s">
        <v>266</v>
      </c>
      <c r="L856" s="581" t="s">
        <v>162</v>
      </c>
      <c r="M856" s="581" t="s">
        <v>269</v>
      </c>
      <c r="N856" s="581" t="s">
        <v>348</v>
      </c>
      <c r="O856" s="581" t="s">
        <v>270</v>
      </c>
      <c r="P856" s="581" t="s">
        <v>269</v>
      </c>
      <c r="Q856" s="581" t="s">
        <v>8053</v>
      </c>
      <c r="R856" s="580" t="s">
        <v>269</v>
      </c>
      <c r="S856" s="581" t="s">
        <v>271</v>
      </c>
      <c r="T856" s="371" t="str">
        <f t="shared" si="27"/>
        <v>srb_YN_x2</v>
      </c>
      <c r="U856" s="446"/>
    </row>
    <row r="857" spans="1:21" x14ac:dyDescent="0.2">
      <c r="A857" s="446" t="s">
        <v>8236</v>
      </c>
      <c r="B857" s="374" t="s">
        <v>8265</v>
      </c>
      <c r="C857" s="374" t="s">
        <v>8236</v>
      </c>
      <c r="D857" s="374" t="s">
        <v>272</v>
      </c>
      <c r="E857" s="581" t="s">
        <v>7546</v>
      </c>
      <c r="F857" s="581" t="s">
        <v>7568</v>
      </c>
      <c r="G857" s="581" t="s">
        <v>7571</v>
      </c>
      <c r="H857" s="581" t="s">
        <v>272</v>
      </c>
      <c r="I857" s="581" t="s">
        <v>7548</v>
      </c>
      <c r="J857" s="581" t="s">
        <v>8502</v>
      </c>
      <c r="K857" s="581" t="s">
        <v>7559</v>
      </c>
      <c r="L857" s="581" t="s">
        <v>8503</v>
      </c>
      <c r="M857" s="581" t="s">
        <v>7569</v>
      </c>
      <c r="N857" s="581" t="s">
        <v>8510</v>
      </c>
      <c r="O857" s="581" t="s">
        <v>8511</v>
      </c>
      <c r="P857" s="581" t="s">
        <v>8512</v>
      </c>
      <c r="Q857" s="581" t="s">
        <v>8513</v>
      </c>
      <c r="R857" s="580" t="s">
        <v>9721</v>
      </c>
      <c r="S857" s="581" t="s">
        <v>7565</v>
      </c>
      <c r="T857" s="371" t="str">
        <f t="shared" si="27"/>
        <v>srb_YN_x3</v>
      </c>
      <c r="U857" s="446"/>
    </row>
    <row r="858" spans="1:21" x14ac:dyDescent="0.2">
      <c r="A858" s="446" t="s">
        <v>8237</v>
      </c>
      <c r="B858" s="374" t="s">
        <v>8265</v>
      </c>
      <c r="C858" s="374" t="s">
        <v>8237</v>
      </c>
      <c r="D858" s="374" t="s">
        <v>273</v>
      </c>
      <c r="E858" s="581" t="s">
        <v>274</v>
      </c>
      <c r="F858" s="581" t="s">
        <v>8238</v>
      </c>
      <c r="G858" s="581" t="s">
        <v>276</v>
      </c>
      <c r="H858" s="581" t="s">
        <v>273</v>
      </c>
      <c r="I858" s="581" t="s">
        <v>277</v>
      </c>
      <c r="J858" s="581" t="s">
        <v>278</v>
      </c>
      <c r="K858" s="581" t="s">
        <v>275</v>
      </c>
      <c r="L858" s="581" t="s">
        <v>279</v>
      </c>
      <c r="M858" s="581" t="s">
        <v>280</v>
      </c>
      <c r="N858" s="581" t="s">
        <v>349</v>
      </c>
      <c r="O858" s="581" t="s">
        <v>281</v>
      </c>
      <c r="P858" s="581" t="s">
        <v>282</v>
      </c>
      <c r="Q858" s="581" t="s">
        <v>8514</v>
      </c>
      <c r="R858" s="580" t="s">
        <v>9722</v>
      </c>
      <c r="S858" s="581" t="s">
        <v>7566</v>
      </c>
      <c r="T858" s="371" t="str">
        <f t="shared" si="27"/>
        <v>srb_YN_x4</v>
      </c>
      <c r="U858" s="446"/>
    </row>
    <row r="859" spans="1:21" x14ac:dyDescent="0.2">
      <c r="A859" s="446" t="s">
        <v>8239</v>
      </c>
      <c r="B859" s="374" t="s">
        <v>8265</v>
      </c>
      <c r="C859" s="374" t="s">
        <v>8239</v>
      </c>
      <c r="D859" s="374" t="s">
        <v>172</v>
      </c>
      <c r="E859" s="581" t="s">
        <v>283</v>
      </c>
      <c r="F859" s="581" t="s">
        <v>8240</v>
      </c>
      <c r="G859" s="581" t="s">
        <v>285</v>
      </c>
      <c r="H859" s="581" t="s">
        <v>172</v>
      </c>
      <c r="I859" s="581" t="s">
        <v>286</v>
      </c>
      <c r="J859" s="581" t="s">
        <v>287</v>
      </c>
      <c r="K859" s="581" t="s">
        <v>284</v>
      </c>
      <c r="L859" s="581" t="s">
        <v>288</v>
      </c>
      <c r="M859" s="581" t="s">
        <v>289</v>
      </c>
      <c r="N859" s="581" t="s">
        <v>350</v>
      </c>
      <c r="O859" s="581" t="s">
        <v>290</v>
      </c>
      <c r="P859" s="581" t="s">
        <v>291</v>
      </c>
      <c r="Q859" s="581" t="s">
        <v>8054</v>
      </c>
      <c r="R859" s="580" t="s">
        <v>9723</v>
      </c>
      <c r="S859" s="581" t="s">
        <v>292</v>
      </c>
      <c r="T859" s="371" t="str">
        <f t="shared" si="27"/>
        <v>srb_YN_x0</v>
      </c>
      <c r="U859" s="446"/>
    </row>
    <row r="860" spans="1:21" x14ac:dyDescent="0.2">
      <c r="A860" s="446" t="s">
        <v>8241</v>
      </c>
      <c r="B860" s="374" t="s">
        <v>8265</v>
      </c>
      <c r="C860" s="374" t="s">
        <v>8241</v>
      </c>
      <c r="D860" s="374" t="s">
        <v>293</v>
      </c>
      <c r="E860" s="581" t="s">
        <v>294</v>
      </c>
      <c r="F860" s="581" t="s">
        <v>297</v>
      </c>
      <c r="G860" s="581" t="s">
        <v>295</v>
      </c>
      <c r="H860" s="581" t="s">
        <v>293</v>
      </c>
      <c r="I860" s="581" t="s">
        <v>296</v>
      </c>
      <c r="J860" s="581" t="s">
        <v>298</v>
      </c>
      <c r="K860" s="581" t="s">
        <v>284</v>
      </c>
      <c r="L860" s="581" t="s">
        <v>299</v>
      </c>
      <c r="M860" s="581" t="s">
        <v>300</v>
      </c>
      <c r="N860" s="581" t="s">
        <v>293</v>
      </c>
      <c r="O860" s="581" t="s">
        <v>301</v>
      </c>
      <c r="P860" s="581" t="s">
        <v>302</v>
      </c>
      <c r="Q860" s="581" t="s">
        <v>8082</v>
      </c>
      <c r="R860" s="580" t="s">
        <v>9724</v>
      </c>
      <c r="S860" s="581" t="s">
        <v>292</v>
      </c>
      <c r="T860" s="371" t="str">
        <f t="shared" si="27"/>
        <v>srb_RL_x0</v>
      </c>
      <c r="U860" s="446"/>
    </row>
    <row r="861" spans="1:21" x14ac:dyDescent="0.2">
      <c r="A861" s="446" t="s">
        <v>8242</v>
      </c>
      <c r="B861" s="374" t="s">
        <v>8265</v>
      </c>
      <c r="C861" s="374" t="s">
        <v>8242</v>
      </c>
      <c r="D861" s="374" t="s">
        <v>303</v>
      </c>
      <c r="E861" s="581" t="s">
        <v>10141</v>
      </c>
      <c r="F861" s="581" t="s">
        <v>8499</v>
      </c>
      <c r="G861" s="581" t="s">
        <v>306</v>
      </c>
      <c r="H861" s="581" t="s">
        <v>8493</v>
      </c>
      <c r="I861" s="581" t="s">
        <v>8496</v>
      </c>
      <c r="J861" s="581" t="s">
        <v>8504</v>
      </c>
      <c r="K861" s="581" t="s">
        <v>8495</v>
      </c>
      <c r="L861" s="581" t="s">
        <v>8505</v>
      </c>
      <c r="M861" s="581" t="s">
        <v>8506</v>
      </c>
      <c r="N861" s="581" t="s">
        <v>8515</v>
      </c>
      <c r="O861" s="581" t="s">
        <v>8516</v>
      </c>
      <c r="P861" s="581" t="s">
        <v>8517</v>
      </c>
      <c r="Q861" s="581" t="s">
        <v>9301</v>
      </c>
      <c r="R861" s="580" t="s">
        <v>8517</v>
      </c>
      <c r="S861" s="581" t="s">
        <v>8518</v>
      </c>
      <c r="T861" s="371" t="str">
        <f t="shared" si="27"/>
        <v>srb_RL_x3</v>
      </c>
      <c r="U861" s="446"/>
    </row>
    <row r="862" spans="1:21" x14ac:dyDescent="0.2">
      <c r="A862" s="446" t="s">
        <v>8243</v>
      </c>
      <c r="B862" s="374" t="s">
        <v>8265</v>
      </c>
      <c r="C862" s="374" t="s">
        <v>8243</v>
      </c>
      <c r="D862" s="374" t="s">
        <v>314</v>
      </c>
      <c r="E862" s="581" t="s">
        <v>315</v>
      </c>
      <c r="F862" s="581" t="s">
        <v>8500</v>
      </c>
      <c r="G862" s="581" t="s">
        <v>317</v>
      </c>
      <c r="H862" s="581" t="s">
        <v>314</v>
      </c>
      <c r="I862" s="581" t="s">
        <v>314</v>
      </c>
      <c r="J862" s="581" t="s">
        <v>318</v>
      </c>
      <c r="K862" s="581" t="s">
        <v>316</v>
      </c>
      <c r="L862" s="581" t="s">
        <v>319</v>
      </c>
      <c r="M862" s="581" t="s">
        <v>320</v>
      </c>
      <c r="N862" s="581" t="s">
        <v>352</v>
      </c>
      <c r="O862" s="581" t="s">
        <v>321</v>
      </c>
      <c r="P862" s="581" t="s">
        <v>7543</v>
      </c>
      <c r="Q862" s="581" t="s">
        <v>8519</v>
      </c>
      <c r="R862" s="580" t="s">
        <v>9725</v>
      </c>
      <c r="S862" s="581" t="s">
        <v>322</v>
      </c>
      <c r="T862" s="371" t="str">
        <f t="shared" si="27"/>
        <v>srb_RL_x1</v>
      </c>
      <c r="U862" s="446"/>
    </row>
    <row r="863" spans="1:21" x14ac:dyDescent="0.2">
      <c r="A863" s="446" t="s">
        <v>8245</v>
      </c>
      <c r="B863" s="374" t="s">
        <v>8265</v>
      </c>
      <c r="C863" s="374" t="s">
        <v>8245</v>
      </c>
      <c r="D863" s="374" t="s">
        <v>323</v>
      </c>
      <c r="E863" s="581" t="s">
        <v>10142</v>
      </c>
      <c r="F863" s="581" t="s">
        <v>8501</v>
      </c>
      <c r="G863" s="581" t="s">
        <v>326</v>
      </c>
      <c r="H863" s="581" t="s">
        <v>8494</v>
      </c>
      <c r="I863" s="581" t="s">
        <v>8498</v>
      </c>
      <c r="J863" s="581" t="s">
        <v>8507</v>
      </c>
      <c r="K863" s="581" t="s">
        <v>8497</v>
      </c>
      <c r="L863" s="581" t="s">
        <v>8508</v>
      </c>
      <c r="M863" s="581" t="s">
        <v>8509</v>
      </c>
      <c r="N863" s="581" t="s">
        <v>8520</v>
      </c>
      <c r="O863" s="581" t="s">
        <v>8521</v>
      </c>
      <c r="P863" s="581" t="s">
        <v>8522</v>
      </c>
      <c r="Q863" s="581" t="s">
        <v>8524</v>
      </c>
      <c r="R863" s="580" t="s">
        <v>9726</v>
      </c>
      <c r="S863" s="581" t="s">
        <v>8523</v>
      </c>
      <c r="T863" s="371" t="str">
        <f t="shared" si="27"/>
        <v>srb_RL_x2</v>
      </c>
      <c r="U863" s="446"/>
    </row>
    <row r="864" spans="1:21" x14ac:dyDescent="0.2">
      <c r="A864" s="446" t="s">
        <v>9696</v>
      </c>
      <c r="B864" s="374" t="s">
        <v>8265</v>
      </c>
      <c r="C864" s="374"/>
      <c r="D864" s="374" t="s">
        <v>17</v>
      </c>
      <c r="E864" s="581" t="s">
        <v>412</v>
      </c>
      <c r="F864" s="581" t="s">
        <v>415</v>
      </c>
      <c r="G864" s="581" t="s">
        <v>413</v>
      </c>
      <c r="H864" s="581" t="s">
        <v>17</v>
      </c>
      <c r="I864" s="581" t="s">
        <v>414</v>
      </c>
      <c r="J864" s="581" t="s">
        <v>416</v>
      </c>
      <c r="K864" s="581" t="s">
        <v>7561</v>
      </c>
      <c r="L864" s="581" t="s">
        <v>417</v>
      </c>
      <c r="M864" s="581" t="s">
        <v>418</v>
      </c>
      <c r="N864" s="581" t="s">
        <v>419</v>
      </c>
      <c r="O864" s="581" t="s">
        <v>420</v>
      </c>
      <c r="P864" s="581" t="s">
        <v>421</v>
      </c>
      <c r="Q864" s="581" t="s">
        <v>8063</v>
      </c>
      <c r="R864" s="580" t="s">
        <v>9727</v>
      </c>
      <c r="S864" s="581" t="s">
        <v>422</v>
      </c>
      <c r="T864" s="371" t="str">
        <f t="shared" si="27"/>
        <v>Technical_12</v>
      </c>
      <c r="U864" s="446"/>
    </row>
    <row r="865" spans="1:21" ht="25.5" x14ac:dyDescent="0.2">
      <c r="A865" s="446" t="s">
        <v>9697</v>
      </c>
      <c r="B865" s="374" t="s">
        <v>8265</v>
      </c>
      <c r="C865" s="374"/>
      <c r="D865" s="374" t="s">
        <v>409</v>
      </c>
      <c r="E865" s="581" t="s">
        <v>433</v>
      </c>
      <c r="F865" s="581" t="s">
        <v>437</v>
      </c>
      <c r="G865" s="581" t="s">
        <v>435</v>
      </c>
      <c r="H865" s="581" t="s">
        <v>409</v>
      </c>
      <c r="I865" s="581" t="s">
        <v>436</v>
      </c>
      <c r="J865" s="581" t="s">
        <v>438</v>
      </c>
      <c r="K865" s="581" t="s">
        <v>434</v>
      </c>
      <c r="L865" s="581" t="s">
        <v>439</v>
      </c>
      <c r="M865" s="581" t="s">
        <v>440</v>
      </c>
      <c r="N865" s="581" t="s">
        <v>441</v>
      </c>
      <c r="O865" s="581" t="s">
        <v>442</v>
      </c>
      <c r="P865" s="581" t="s">
        <v>443</v>
      </c>
      <c r="Q865" s="581" t="s">
        <v>8065</v>
      </c>
      <c r="R865" s="580" t="s">
        <v>9728</v>
      </c>
      <c r="S865" s="581" t="s">
        <v>444</v>
      </c>
      <c r="T865" s="371" t="str">
        <f t="shared" si="27"/>
        <v>Technical_13</v>
      </c>
      <c r="U865" s="446"/>
    </row>
    <row r="866" spans="1:21" ht="25.5" x14ac:dyDescent="0.2">
      <c r="A866" s="446" t="s">
        <v>9698</v>
      </c>
      <c r="B866" s="374" t="s">
        <v>8265</v>
      </c>
      <c r="C866" s="374"/>
      <c r="D866" s="374" t="s">
        <v>122</v>
      </c>
      <c r="E866" s="581" t="s">
        <v>457</v>
      </c>
      <c r="F866" s="581" t="s">
        <v>461</v>
      </c>
      <c r="G866" s="581" t="s">
        <v>459</v>
      </c>
      <c r="H866" s="581" t="s">
        <v>122</v>
      </c>
      <c r="I866" s="581" t="s">
        <v>460</v>
      </c>
      <c r="J866" s="581" t="s">
        <v>462</v>
      </c>
      <c r="K866" s="581" t="s">
        <v>458</v>
      </c>
      <c r="L866" s="581" t="s">
        <v>463</v>
      </c>
      <c r="M866" s="581" t="s">
        <v>464</v>
      </c>
      <c r="N866" s="581" t="s">
        <v>465</v>
      </c>
      <c r="O866" s="581" t="s">
        <v>466</v>
      </c>
      <c r="P866" s="581" t="s">
        <v>467</v>
      </c>
      <c r="Q866" s="581" t="s">
        <v>8067</v>
      </c>
      <c r="R866" s="580" t="s">
        <v>9729</v>
      </c>
      <c r="S866" s="581" t="s">
        <v>468</v>
      </c>
      <c r="T866" s="371" t="str">
        <f t="shared" si="27"/>
        <v>Technical_14</v>
      </c>
      <c r="U866" s="446"/>
    </row>
    <row r="867" spans="1:21" x14ac:dyDescent="0.2">
      <c r="A867" s="446" t="s">
        <v>9699</v>
      </c>
      <c r="B867" s="374" t="s">
        <v>8265</v>
      </c>
      <c r="C867" s="374"/>
      <c r="D867" s="374" t="s">
        <v>1</v>
      </c>
      <c r="E867" s="581" t="s">
        <v>1</v>
      </c>
      <c r="F867" s="581" t="s">
        <v>7056</v>
      </c>
      <c r="G867" s="581" t="s">
        <v>7420</v>
      </c>
      <c r="H867" s="581" t="s">
        <v>1</v>
      </c>
      <c r="I867" s="581" t="s">
        <v>7423</v>
      </c>
      <c r="J867" s="581" t="s">
        <v>7427</v>
      </c>
      <c r="K867" s="581" t="s">
        <v>6545</v>
      </c>
      <c r="L867" s="581" t="s">
        <v>7115</v>
      </c>
      <c r="M867" s="581" t="s">
        <v>7431</v>
      </c>
      <c r="N867" s="581" t="s">
        <v>7435</v>
      </c>
      <c r="O867" s="581" t="s">
        <v>7056</v>
      </c>
      <c r="P867" s="581" t="s">
        <v>7440</v>
      </c>
      <c r="Q867" s="581" t="s">
        <v>8055</v>
      </c>
      <c r="R867" s="580" t="s">
        <v>7056</v>
      </c>
      <c r="S867" s="581" t="s">
        <v>1</v>
      </c>
      <c r="T867" s="371" t="str">
        <f t="shared" si="27"/>
        <v>Technical_15</v>
      </c>
      <c r="U867" s="446"/>
    </row>
    <row r="868" spans="1:21" x14ac:dyDescent="0.2">
      <c r="A868" s="446" t="s">
        <v>9700</v>
      </c>
      <c r="B868" s="374" t="s">
        <v>8265</v>
      </c>
      <c r="C868" s="374"/>
      <c r="D868" s="374" t="s">
        <v>410</v>
      </c>
      <c r="E868" s="581" t="s">
        <v>7414</v>
      </c>
      <c r="F868" s="581" t="s">
        <v>7418</v>
      </c>
      <c r="G868" s="581" t="s">
        <v>7421</v>
      </c>
      <c r="H868" s="581" t="s">
        <v>410</v>
      </c>
      <c r="I868" s="581" t="s">
        <v>469</v>
      </c>
      <c r="J868" s="581" t="s">
        <v>7426</v>
      </c>
      <c r="K868" s="581" t="s">
        <v>6546</v>
      </c>
      <c r="L868" s="581" t="s">
        <v>470</v>
      </c>
      <c r="M868" s="581" t="s">
        <v>7432</v>
      </c>
      <c r="N868" s="581" t="s">
        <v>7114</v>
      </c>
      <c r="O868" s="581" t="s">
        <v>471</v>
      </c>
      <c r="P868" s="581" t="s">
        <v>7441</v>
      </c>
      <c r="Q868" s="581" t="s">
        <v>8056</v>
      </c>
      <c r="R868" s="580" t="s">
        <v>9730</v>
      </c>
      <c r="S868" s="581" t="s">
        <v>7444</v>
      </c>
      <c r="T868" s="371" t="str">
        <f t="shared" si="27"/>
        <v>Technical_16</v>
      </c>
      <c r="U868" s="446"/>
    </row>
    <row r="869" spans="1:21" x14ac:dyDescent="0.2">
      <c r="A869" s="446" t="s">
        <v>9701</v>
      </c>
      <c r="B869" s="374" t="s">
        <v>8265</v>
      </c>
      <c r="C869" s="374"/>
      <c r="D869" s="374" t="s">
        <v>149</v>
      </c>
      <c r="E869" s="581" t="s">
        <v>472</v>
      </c>
      <c r="F869" s="581" t="s">
        <v>149</v>
      </c>
      <c r="G869" s="581" t="s">
        <v>474</v>
      </c>
      <c r="H869" s="581" t="s">
        <v>149</v>
      </c>
      <c r="I869" s="581" t="s">
        <v>475</v>
      </c>
      <c r="J869" s="581" t="s">
        <v>476</v>
      </c>
      <c r="K869" s="581" t="s">
        <v>473</v>
      </c>
      <c r="L869" s="581" t="s">
        <v>476</v>
      </c>
      <c r="M869" s="581" t="s">
        <v>477</v>
      </c>
      <c r="N869" s="581" t="s">
        <v>478</v>
      </c>
      <c r="O869" s="581" t="s">
        <v>479</v>
      </c>
      <c r="P869" s="581" t="s">
        <v>480</v>
      </c>
      <c r="Q869" s="581" t="s">
        <v>8057</v>
      </c>
      <c r="R869" s="580" t="s">
        <v>9731</v>
      </c>
      <c r="S869" s="581" t="s">
        <v>481</v>
      </c>
      <c r="T869" s="371" t="str">
        <f t="shared" si="27"/>
        <v>Technical_17</v>
      </c>
      <c r="U869" s="446"/>
    </row>
    <row r="870" spans="1:21" x14ac:dyDescent="0.2">
      <c r="A870" s="446" t="s">
        <v>9702</v>
      </c>
      <c r="B870" s="374" t="s">
        <v>8265</v>
      </c>
      <c r="C870" s="374"/>
      <c r="D870" s="374" t="s">
        <v>411</v>
      </c>
      <c r="E870" s="581" t="s">
        <v>7415</v>
      </c>
      <c r="F870" s="581" t="s">
        <v>7359</v>
      </c>
      <c r="G870" s="581" t="s">
        <v>8254</v>
      </c>
      <c r="H870" s="581" t="s">
        <v>411</v>
      </c>
      <c r="I870" s="581" t="s">
        <v>7424</v>
      </c>
      <c r="J870" s="581" t="s">
        <v>7416</v>
      </c>
      <c r="K870" s="581" t="s">
        <v>7113</v>
      </c>
      <c r="L870" s="581" t="s">
        <v>7099</v>
      </c>
      <c r="M870" s="581" t="s">
        <v>7434</v>
      </c>
      <c r="N870" s="581" t="s">
        <v>7436</v>
      </c>
      <c r="O870" s="581" t="s">
        <v>7439</v>
      </c>
      <c r="P870" s="581" t="s">
        <v>7442</v>
      </c>
      <c r="Q870" s="581" t="s">
        <v>8058</v>
      </c>
      <c r="R870" s="580" t="s">
        <v>9732</v>
      </c>
      <c r="S870" s="581" t="s">
        <v>482</v>
      </c>
      <c r="T870" s="371" t="str">
        <f t="shared" si="27"/>
        <v>Technical_18</v>
      </c>
      <c r="U870" s="446"/>
    </row>
    <row r="871" spans="1:21" x14ac:dyDescent="0.2">
      <c r="A871" s="446" t="s">
        <v>9703</v>
      </c>
      <c r="B871" s="374" t="s">
        <v>8265</v>
      </c>
      <c r="C871" s="374"/>
      <c r="D871" s="374" t="s">
        <v>0</v>
      </c>
      <c r="E871" s="581" t="s">
        <v>472</v>
      </c>
      <c r="F871" s="581" t="s">
        <v>486</v>
      </c>
      <c r="G871" s="581" t="s">
        <v>484</v>
      </c>
      <c r="H871" s="581" t="s">
        <v>0</v>
      </c>
      <c r="I871" s="581" t="s">
        <v>485</v>
      </c>
      <c r="J871" s="581" t="s">
        <v>487</v>
      </c>
      <c r="K871" s="581" t="s">
        <v>483</v>
      </c>
      <c r="L871" s="581" t="s">
        <v>488</v>
      </c>
      <c r="M871" s="581" t="s">
        <v>489</v>
      </c>
      <c r="N871" s="581" t="s">
        <v>486</v>
      </c>
      <c r="O871" s="581" t="s">
        <v>490</v>
      </c>
      <c r="P871" s="581" t="s">
        <v>491</v>
      </c>
      <c r="Q871" s="581" t="s">
        <v>8059</v>
      </c>
      <c r="R871" s="580" t="s">
        <v>9733</v>
      </c>
      <c r="S871" s="581" t="s">
        <v>489</v>
      </c>
      <c r="T871" s="371" t="str">
        <f t="shared" si="27"/>
        <v>Technical_19</v>
      </c>
      <c r="U871" s="446"/>
    </row>
    <row r="872" spans="1:21" x14ac:dyDescent="0.2">
      <c r="A872" s="446" t="s">
        <v>9704</v>
      </c>
      <c r="B872" s="374" t="s">
        <v>8265</v>
      </c>
      <c r="C872" s="374"/>
      <c r="D872" s="374" t="s">
        <v>492</v>
      </c>
      <c r="E872" s="581" t="s">
        <v>492</v>
      </c>
      <c r="F872" s="581" t="s">
        <v>493</v>
      </c>
      <c r="G872" s="581" t="s">
        <v>501</v>
      </c>
      <c r="H872" s="581" t="s">
        <v>492</v>
      </c>
      <c r="I872" s="581" t="s">
        <v>494</v>
      </c>
      <c r="J872" s="581" t="s">
        <v>495</v>
      </c>
      <c r="K872" s="581" t="s">
        <v>492</v>
      </c>
      <c r="L872" s="581" t="s">
        <v>494</v>
      </c>
      <c r="M872" s="581" t="s">
        <v>496</v>
      </c>
      <c r="N872" s="581" t="s">
        <v>497</v>
      </c>
      <c r="O872" s="581" t="s">
        <v>498</v>
      </c>
      <c r="P872" s="581" t="s">
        <v>499</v>
      </c>
      <c r="Q872" s="581" t="s">
        <v>8068</v>
      </c>
      <c r="R872" s="580" t="s">
        <v>492</v>
      </c>
      <c r="S872" s="581" t="s">
        <v>500</v>
      </c>
      <c r="T872" s="371" t="str">
        <f t="shared" si="27"/>
        <v>Technical_20</v>
      </c>
      <c r="U872" s="446"/>
    </row>
    <row r="873" spans="1:21" x14ac:dyDescent="0.2">
      <c r="A873" s="446" t="s">
        <v>9705</v>
      </c>
      <c r="B873" s="374" t="s">
        <v>8265</v>
      </c>
      <c r="C873" s="374"/>
      <c r="D873" s="374" t="s">
        <v>209</v>
      </c>
      <c r="E873" s="581" t="s">
        <v>502</v>
      </c>
      <c r="F873" s="581" t="s">
        <v>506</v>
      </c>
      <c r="G873" s="581" t="s">
        <v>504</v>
      </c>
      <c r="H873" s="581" t="s">
        <v>209</v>
      </c>
      <c r="I873" s="581" t="s">
        <v>505</v>
      </c>
      <c r="J873" s="581" t="s">
        <v>10691</v>
      </c>
      <c r="K873" s="581" t="s">
        <v>503</v>
      </c>
      <c r="L873" s="581" t="s">
        <v>508</v>
      </c>
      <c r="M873" s="581" t="s">
        <v>509</v>
      </c>
      <c r="N873" s="581" t="s">
        <v>510</v>
      </c>
      <c r="O873" s="581" t="s">
        <v>209</v>
      </c>
      <c r="P873" s="581" t="s">
        <v>511</v>
      </c>
      <c r="Q873" s="581" t="s">
        <v>8070</v>
      </c>
      <c r="R873" s="580" t="s">
        <v>10132</v>
      </c>
      <c r="S873" s="581" t="s">
        <v>512</v>
      </c>
      <c r="T873" s="371" t="str">
        <f t="shared" si="27"/>
        <v>Technical_21</v>
      </c>
      <c r="U873" s="446"/>
    </row>
    <row r="874" spans="1:21" x14ac:dyDescent="0.2">
      <c r="A874" s="446" t="s">
        <v>9706</v>
      </c>
      <c r="B874" s="374" t="s">
        <v>8265</v>
      </c>
      <c r="C874" s="374"/>
      <c r="D874" s="374" t="s">
        <v>208</v>
      </c>
      <c r="E874" s="581" t="s">
        <v>513</v>
      </c>
      <c r="F874" s="581" t="s">
        <v>517</v>
      </c>
      <c r="G874" s="581" t="s">
        <v>515</v>
      </c>
      <c r="H874" s="581" t="s">
        <v>208</v>
      </c>
      <c r="I874" s="581" t="s">
        <v>516</v>
      </c>
      <c r="J874" s="581" t="s">
        <v>518</v>
      </c>
      <c r="K874" s="581" t="s">
        <v>514</v>
      </c>
      <c r="L874" s="581" t="s">
        <v>519</v>
      </c>
      <c r="M874" s="581" t="s">
        <v>520</v>
      </c>
      <c r="N874" s="581" t="s">
        <v>521</v>
      </c>
      <c r="O874" s="581" t="s">
        <v>522</v>
      </c>
      <c r="P874" s="581" t="s">
        <v>523</v>
      </c>
      <c r="Q874" s="581" t="s">
        <v>8071</v>
      </c>
      <c r="R874" s="580" t="s">
        <v>9734</v>
      </c>
      <c r="S874" s="581" t="s">
        <v>524</v>
      </c>
      <c r="T874" s="371" t="str">
        <f t="shared" si="27"/>
        <v>Technical_22</v>
      </c>
      <c r="U874" s="446"/>
    </row>
    <row r="875" spans="1:21" x14ac:dyDescent="0.2">
      <c r="A875" s="446" t="s">
        <v>9707</v>
      </c>
      <c r="B875" s="374" t="s">
        <v>8265</v>
      </c>
      <c r="C875" s="374"/>
      <c r="D875" s="374" t="s">
        <v>207</v>
      </c>
      <c r="E875" s="581" t="s">
        <v>525</v>
      </c>
      <c r="F875" s="581" t="s">
        <v>529</v>
      </c>
      <c r="G875" s="581" t="s">
        <v>527</v>
      </c>
      <c r="H875" s="581" t="s">
        <v>207</v>
      </c>
      <c r="I875" s="581" t="s">
        <v>528</v>
      </c>
      <c r="J875" s="581" t="s">
        <v>530</v>
      </c>
      <c r="K875" s="581" t="s">
        <v>526</v>
      </c>
      <c r="L875" s="581" t="s">
        <v>531</v>
      </c>
      <c r="M875" s="581" t="s">
        <v>532</v>
      </c>
      <c r="N875" s="581" t="s">
        <v>533</v>
      </c>
      <c r="O875" s="581" t="s">
        <v>534</v>
      </c>
      <c r="P875" s="581" t="s">
        <v>535</v>
      </c>
      <c r="Q875" s="581" t="s">
        <v>8072</v>
      </c>
      <c r="R875" s="580" t="s">
        <v>9735</v>
      </c>
      <c r="S875" s="581" t="s">
        <v>536</v>
      </c>
      <c r="T875" s="371" t="str">
        <f t="shared" si="27"/>
        <v>Technical_23</v>
      </c>
      <c r="U875" s="446"/>
    </row>
    <row r="876" spans="1:21" ht="25.5" x14ac:dyDescent="0.2">
      <c r="A876" s="446" t="s">
        <v>9708</v>
      </c>
      <c r="B876" s="374" t="s">
        <v>8265</v>
      </c>
      <c r="C876" s="374"/>
      <c r="D876" s="374" t="s">
        <v>206</v>
      </c>
      <c r="E876" s="581" t="s">
        <v>537</v>
      </c>
      <c r="F876" s="581" t="s">
        <v>8255</v>
      </c>
      <c r="G876" s="581" t="s">
        <v>539</v>
      </c>
      <c r="H876" s="581" t="s">
        <v>206</v>
      </c>
      <c r="I876" s="581" t="s">
        <v>540</v>
      </c>
      <c r="J876" s="581" t="s">
        <v>541</v>
      </c>
      <c r="K876" s="581" t="s">
        <v>538</v>
      </c>
      <c r="L876" s="581" t="s">
        <v>542</v>
      </c>
      <c r="M876" s="581" t="s">
        <v>543</v>
      </c>
      <c r="N876" s="581" t="s">
        <v>544</v>
      </c>
      <c r="O876" s="581" t="s">
        <v>545</v>
      </c>
      <c r="P876" s="581" t="s">
        <v>546</v>
      </c>
      <c r="Q876" s="581" t="s">
        <v>8073</v>
      </c>
      <c r="R876" s="580" t="s">
        <v>9736</v>
      </c>
      <c r="S876" s="581" t="s">
        <v>547</v>
      </c>
      <c r="T876" s="371" t="str">
        <f t="shared" si="27"/>
        <v>Technical_24</v>
      </c>
      <c r="U876" s="446"/>
    </row>
    <row r="877" spans="1:21" x14ac:dyDescent="0.2">
      <c r="A877" s="446" t="s">
        <v>9709</v>
      </c>
      <c r="B877" s="374" t="s">
        <v>8265</v>
      </c>
      <c r="C877" s="374"/>
      <c r="D877" s="374" t="s">
        <v>205</v>
      </c>
      <c r="E877" s="581" t="s">
        <v>548</v>
      </c>
      <c r="F877" s="581" t="s">
        <v>552</v>
      </c>
      <c r="G877" s="581" t="s">
        <v>550</v>
      </c>
      <c r="H877" s="581" t="s">
        <v>205</v>
      </c>
      <c r="I877" s="581" t="s">
        <v>551</v>
      </c>
      <c r="J877" s="581" t="s">
        <v>553</v>
      </c>
      <c r="K877" s="581" t="s">
        <v>549</v>
      </c>
      <c r="L877" s="581" t="s">
        <v>554</v>
      </c>
      <c r="M877" s="581" t="s">
        <v>555</v>
      </c>
      <c r="N877" s="581" t="s">
        <v>556</v>
      </c>
      <c r="O877" s="581" t="s">
        <v>557</v>
      </c>
      <c r="P877" s="581" t="s">
        <v>558</v>
      </c>
      <c r="Q877" s="581" t="s">
        <v>8074</v>
      </c>
      <c r="R877" s="580" t="s">
        <v>9737</v>
      </c>
      <c r="S877" s="581" t="s">
        <v>559</v>
      </c>
      <c r="T877" s="371" t="str">
        <f t="shared" si="27"/>
        <v>Technical_25</v>
      </c>
      <c r="U877" s="446"/>
    </row>
    <row r="878" spans="1:21" x14ac:dyDescent="0.2">
      <c r="A878" s="446" t="s">
        <v>9710</v>
      </c>
      <c r="B878" s="374" t="s">
        <v>8265</v>
      </c>
      <c r="C878" s="374"/>
      <c r="D878" s="374" t="s">
        <v>204</v>
      </c>
      <c r="E878" s="581" t="s">
        <v>560</v>
      </c>
      <c r="F878" s="581" t="s">
        <v>564</v>
      </c>
      <c r="G878" s="581" t="s">
        <v>562</v>
      </c>
      <c r="H878" s="581" t="s">
        <v>204</v>
      </c>
      <c r="I878" s="581" t="s">
        <v>563</v>
      </c>
      <c r="J878" s="581" t="s">
        <v>565</v>
      </c>
      <c r="K878" s="581" t="s">
        <v>561</v>
      </c>
      <c r="L878" s="581" t="s">
        <v>566</v>
      </c>
      <c r="M878" s="581" t="s">
        <v>567</v>
      </c>
      <c r="N878" s="581" t="s">
        <v>568</v>
      </c>
      <c r="O878" s="581" t="s">
        <v>569</v>
      </c>
      <c r="P878" s="581" t="s">
        <v>570</v>
      </c>
      <c r="Q878" s="581" t="s">
        <v>8075</v>
      </c>
      <c r="R878" s="580" t="s">
        <v>9738</v>
      </c>
      <c r="S878" s="581" t="s">
        <v>571</v>
      </c>
      <c r="T878" s="371" t="str">
        <f t="shared" si="27"/>
        <v>Technical_26</v>
      </c>
      <c r="U878" s="446"/>
    </row>
    <row r="879" spans="1:21" x14ac:dyDescent="0.2">
      <c r="A879" s="446" t="s">
        <v>9711</v>
      </c>
      <c r="B879" s="374" t="s">
        <v>8265</v>
      </c>
      <c r="C879" s="374"/>
      <c r="D879" s="374" t="s">
        <v>203</v>
      </c>
      <c r="E879" s="581" t="s">
        <v>572</v>
      </c>
      <c r="F879" s="581" t="s">
        <v>575</v>
      </c>
      <c r="G879" s="581" t="s">
        <v>573</v>
      </c>
      <c r="H879" s="581" t="s">
        <v>203</v>
      </c>
      <c r="I879" s="581" t="s">
        <v>574</v>
      </c>
      <c r="J879" s="581" t="s">
        <v>576</v>
      </c>
      <c r="K879" s="581" t="s">
        <v>7562</v>
      </c>
      <c r="L879" s="581" t="s">
        <v>577</v>
      </c>
      <c r="M879" s="581" t="s">
        <v>578</v>
      </c>
      <c r="N879" s="581" t="s">
        <v>579</v>
      </c>
      <c r="O879" s="581" t="s">
        <v>580</v>
      </c>
      <c r="P879" s="581" t="s">
        <v>581</v>
      </c>
      <c r="Q879" s="581" t="s">
        <v>8076</v>
      </c>
      <c r="R879" s="580" t="s">
        <v>9739</v>
      </c>
      <c r="S879" s="581" t="s">
        <v>582</v>
      </c>
      <c r="T879" s="371" t="str">
        <f t="shared" si="27"/>
        <v>Technical_27</v>
      </c>
      <c r="U879" s="446"/>
    </row>
    <row r="880" spans="1:21" x14ac:dyDescent="0.2">
      <c r="A880" s="446" t="s">
        <v>9712</v>
      </c>
      <c r="B880" s="374" t="s">
        <v>8265</v>
      </c>
      <c r="C880" s="374"/>
      <c r="D880" s="374" t="s">
        <v>202</v>
      </c>
      <c r="E880" s="581" t="s">
        <v>202</v>
      </c>
      <c r="F880" s="581" t="s">
        <v>202</v>
      </c>
      <c r="G880" s="581" t="s">
        <v>583</v>
      </c>
      <c r="H880" s="581" t="s">
        <v>202</v>
      </c>
      <c r="I880" s="581" t="s">
        <v>202</v>
      </c>
      <c r="J880" s="581" t="s">
        <v>584</v>
      </c>
      <c r="K880" s="581" t="s">
        <v>202</v>
      </c>
      <c r="L880" s="581" t="s">
        <v>202</v>
      </c>
      <c r="M880" s="581" t="s">
        <v>202</v>
      </c>
      <c r="N880" s="581" t="s">
        <v>202</v>
      </c>
      <c r="O880" s="581" t="s">
        <v>202</v>
      </c>
      <c r="P880" s="581" t="s">
        <v>585</v>
      </c>
      <c r="Q880" s="581" t="s">
        <v>8077</v>
      </c>
      <c r="R880" s="580" t="s">
        <v>202</v>
      </c>
      <c r="S880" s="581" t="s">
        <v>202</v>
      </c>
      <c r="T880" s="371" t="str">
        <f t="shared" si="27"/>
        <v>Technical_28</v>
      </c>
      <c r="U880" s="446"/>
    </row>
    <row r="881" spans="1:21" x14ac:dyDescent="0.2">
      <c r="A881" s="446" t="s">
        <v>9713</v>
      </c>
      <c r="B881" s="374" t="s">
        <v>8265</v>
      </c>
      <c r="C881" s="374"/>
      <c r="D881" s="374" t="s">
        <v>201</v>
      </c>
      <c r="E881" s="581" t="s">
        <v>586</v>
      </c>
      <c r="F881" s="581" t="s">
        <v>590</v>
      </c>
      <c r="G881" s="581" t="s">
        <v>588</v>
      </c>
      <c r="H881" s="581" t="s">
        <v>201</v>
      </c>
      <c r="I881" s="581" t="s">
        <v>589</v>
      </c>
      <c r="J881" s="581" t="s">
        <v>591</v>
      </c>
      <c r="K881" s="581" t="s">
        <v>587</v>
      </c>
      <c r="L881" s="581" t="s">
        <v>592</v>
      </c>
      <c r="M881" s="581" t="s">
        <v>593</v>
      </c>
      <c r="N881" s="581" t="s">
        <v>594</v>
      </c>
      <c r="O881" s="581" t="s">
        <v>595</v>
      </c>
      <c r="P881" s="581" t="s">
        <v>596</v>
      </c>
      <c r="Q881" s="581" t="s">
        <v>8078</v>
      </c>
      <c r="R881" s="580" t="s">
        <v>9740</v>
      </c>
      <c r="S881" s="581" t="s">
        <v>597</v>
      </c>
      <c r="T881" s="371" t="str">
        <f t="shared" si="27"/>
        <v>Technical_29</v>
      </c>
      <c r="U881" s="446"/>
    </row>
    <row r="882" spans="1:21" x14ac:dyDescent="0.2">
      <c r="A882" s="446" t="s">
        <v>9714</v>
      </c>
      <c r="B882" s="374" t="s">
        <v>8265</v>
      </c>
      <c r="C882" s="374"/>
      <c r="D882" s="374" t="s">
        <v>200</v>
      </c>
      <c r="E882" s="581" t="s">
        <v>598</v>
      </c>
      <c r="F882" s="581" t="s">
        <v>602</v>
      </c>
      <c r="G882" s="581" t="s">
        <v>600</v>
      </c>
      <c r="H882" s="581" t="s">
        <v>200</v>
      </c>
      <c r="I882" s="581" t="s">
        <v>601</v>
      </c>
      <c r="J882" s="581" t="s">
        <v>603</v>
      </c>
      <c r="K882" s="581" t="s">
        <v>599</v>
      </c>
      <c r="L882" s="581" t="s">
        <v>604</v>
      </c>
      <c r="M882" s="581" t="s">
        <v>605</v>
      </c>
      <c r="N882" s="581" t="s">
        <v>606</v>
      </c>
      <c r="O882" s="581" t="s">
        <v>607</v>
      </c>
      <c r="P882" s="581" t="s">
        <v>608</v>
      </c>
      <c r="Q882" s="581" t="s">
        <v>8079</v>
      </c>
      <c r="R882" s="580" t="s">
        <v>9741</v>
      </c>
      <c r="S882" s="581" t="s">
        <v>609</v>
      </c>
      <c r="T882" s="371" t="str">
        <f t="shared" si="27"/>
        <v>Technical_30</v>
      </c>
      <c r="U882" s="446"/>
    </row>
    <row r="883" spans="1:21" x14ac:dyDescent="0.2">
      <c r="A883" s="446" t="s">
        <v>9715</v>
      </c>
      <c r="B883" s="374" t="s">
        <v>8265</v>
      </c>
      <c r="C883" s="374"/>
      <c r="D883" s="374" t="s">
        <v>354</v>
      </c>
      <c r="E883" s="581" t="s">
        <v>354</v>
      </c>
      <c r="F883" s="581" t="s">
        <v>354</v>
      </c>
      <c r="G883" s="581" t="s">
        <v>354</v>
      </c>
      <c r="H883" s="581" t="s">
        <v>354</v>
      </c>
      <c r="I883" s="581" t="s">
        <v>354</v>
      </c>
      <c r="J883" s="581" t="s">
        <v>10692</v>
      </c>
      <c r="K883" s="581" t="s">
        <v>354</v>
      </c>
      <c r="L883" s="581" t="s">
        <v>354</v>
      </c>
      <c r="M883" s="581" t="s">
        <v>354</v>
      </c>
      <c r="N883" s="581" t="s">
        <v>354</v>
      </c>
      <c r="O883" s="581" t="s">
        <v>354</v>
      </c>
      <c r="P883" s="581" t="s">
        <v>354</v>
      </c>
      <c r="Q883" s="560" t="s">
        <v>10261</v>
      </c>
      <c r="R883" s="580" t="s">
        <v>10133</v>
      </c>
      <c r="S883" s="581" t="s">
        <v>354</v>
      </c>
      <c r="T883" s="371" t="str">
        <f t="shared" si="27"/>
        <v>Technical_31</v>
      </c>
      <c r="U883" s="446"/>
    </row>
    <row r="884" spans="1:21" x14ac:dyDescent="0.2">
      <c r="A884" s="446" t="s">
        <v>9716</v>
      </c>
      <c r="B884" s="374" t="s">
        <v>8265</v>
      </c>
      <c r="C884" s="374"/>
      <c r="D884" s="374" t="s">
        <v>356</v>
      </c>
      <c r="E884" s="581" t="s">
        <v>356</v>
      </c>
      <c r="F884" s="581" t="s">
        <v>356</v>
      </c>
      <c r="G884" s="581" t="s">
        <v>356</v>
      </c>
      <c r="H884" s="581" t="s">
        <v>356</v>
      </c>
      <c r="I884" s="581" t="s">
        <v>356</v>
      </c>
      <c r="J884" s="581" t="s">
        <v>356</v>
      </c>
      <c r="K884" s="581" t="s">
        <v>356</v>
      </c>
      <c r="L884" s="581" t="s">
        <v>356</v>
      </c>
      <c r="M884" s="581" t="s">
        <v>356</v>
      </c>
      <c r="N884" s="581" t="s">
        <v>356</v>
      </c>
      <c r="O884" s="581" t="s">
        <v>356</v>
      </c>
      <c r="P884" s="581" t="s">
        <v>356</v>
      </c>
      <c r="Q884" s="560" t="s">
        <v>10262</v>
      </c>
      <c r="R884" s="580" t="s">
        <v>10134</v>
      </c>
      <c r="S884" s="581" t="s">
        <v>356</v>
      </c>
      <c r="T884" s="371" t="str">
        <f t="shared" si="27"/>
        <v>Technical_32</v>
      </c>
      <c r="U884" s="446"/>
    </row>
    <row r="885" spans="1:21" x14ac:dyDescent="0.2">
      <c r="A885" s="446" t="s">
        <v>9717</v>
      </c>
      <c r="B885" s="374" t="s">
        <v>8265</v>
      </c>
      <c r="C885" s="374"/>
      <c r="D885" s="374" t="s">
        <v>361</v>
      </c>
      <c r="E885" s="581" t="s">
        <v>8256</v>
      </c>
      <c r="F885" s="581" t="s">
        <v>8257</v>
      </c>
      <c r="G885" s="581" t="s">
        <v>8258</v>
      </c>
      <c r="H885" s="581" t="s">
        <v>361</v>
      </c>
      <c r="I885" s="581" t="s">
        <v>7549</v>
      </c>
      <c r="J885" s="581" t="s">
        <v>10693</v>
      </c>
      <c r="K885" s="581" t="s">
        <v>7564</v>
      </c>
      <c r="L885" s="581" t="s">
        <v>8259</v>
      </c>
      <c r="M885" s="581" t="s">
        <v>8260</v>
      </c>
      <c r="N885" s="581" t="s">
        <v>8261</v>
      </c>
      <c r="O885" s="581" t="s">
        <v>8262</v>
      </c>
      <c r="P885" s="581" t="s">
        <v>8263</v>
      </c>
      <c r="Q885" s="581" t="s">
        <v>8080</v>
      </c>
      <c r="R885" s="580" t="s">
        <v>10135</v>
      </c>
      <c r="S885" s="581" t="s">
        <v>8264</v>
      </c>
      <c r="T885" s="371" t="str">
        <f t="shared" si="27"/>
        <v>Technical_33</v>
      </c>
      <c r="U885" s="446"/>
    </row>
    <row r="886" spans="1:21" ht="51" x14ac:dyDescent="0.2">
      <c r="A886" s="446" t="s">
        <v>9718</v>
      </c>
      <c r="B886" s="374" t="s">
        <v>8265</v>
      </c>
      <c r="C886" s="374"/>
      <c r="D886" s="374" t="s">
        <v>6600</v>
      </c>
      <c r="E886" s="581" t="s">
        <v>6647</v>
      </c>
      <c r="F886" s="581" t="s">
        <v>6649</v>
      </c>
      <c r="G886" s="581" t="s">
        <v>6650</v>
      </c>
      <c r="H886" s="581" t="s">
        <v>6600</v>
      </c>
      <c r="I886" s="581" t="s">
        <v>6648</v>
      </c>
      <c r="J886" s="581" t="s">
        <v>6651</v>
      </c>
      <c r="K886" s="581" t="s">
        <v>7563</v>
      </c>
      <c r="L886" s="581" t="s">
        <v>6652</v>
      </c>
      <c r="M886" s="581" t="s">
        <v>6653</v>
      </c>
      <c r="N886" s="581" t="s">
        <v>6654</v>
      </c>
      <c r="O886" s="581" t="s">
        <v>6655</v>
      </c>
      <c r="P886" s="581" t="s">
        <v>6656</v>
      </c>
      <c r="Q886" s="581" t="s">
        <v>8081</v>
      </c>
      <c r="R886" s="580" t="s">
        <v>10136</v>
      </c>
      <c r="S886" s="581" t="s">
        <v>7567</v>
      </c>
      <c r="T886" s="371" t="str">
        <f t="shared" si="27"/>
        <v>Technical_34</v>
      </c>
      <c r="U886" s="446"/>
    </row>
    <row r="887" spans="1:21" x14ac:dyDescent="0.2">
      <c r="A887" s="446" t="s">
        <v>9719</v>
      </c>
      <c r="B887" s="374" t="s">
        <v>8265</v>
      </c>
      <c r="C887" s="374"/>
      <c r="D887" s="374" t="s">
        <v>10591</v>
      </c>
      <c r="E887" s="581" t="s">
        <v>10592</v>
      </c>
      <c r="F887" s="581" t="s">
        <v>10593</v>
      </c>
      <c r="G887" s="581" t="s">
        <v>10594</v>
      </c>
      <c r="H887" s="581" t="s">
        <v>10591</v>
      </c>
      <c r="I887" s="581" t="s">
        <v>10595</v>
      </c>
      <c r="J887" s="581" t="s">
        <v>10591</v>
      </c>
      <c r="K887" s="581" t="s">
        <v>10596</v>
      </c>
      <c r="L887" s="581" t="s">
        <v>10597</v>
      </c>
      <c r="M887" s="581" t="s">
        <v>10598</v>
      </c>
      <c r="N887" s="581" t="s">
        <v>10599</v>
      </c>
      <c r="O887" s="581" t="s">
        <v>10600</v>
      </c>
      <c r="P887" s="581" t="s">
        <v>2055</v>
      </c>
      <c r="Q887" s="581" t="s">
        <v>10591</v>
      </c>
      <c r="R887" s="580" t="s">
        <v>10601</v>
      </c>
      <c r="S887" s="581" t="s">
        <v>10602</v>
      </c>
      <c r="T887" s="371" t="str">
        <f t="shared" si="27"/>
        <v>Technical_35</v>
      </c>
      <c r="U887" s="446"/>
    </row>
    <row r="888" spans="1:21" x14ac:dyDescent="0.2">
      <c r="A888" s="446" t="s">
        <v>10603</v>
      </c>
      <c r="B888" s="374" t="s">
        <v>8265</v>
      </c>
      <c r="C888" s="374"/>
      <c r="D888" s="374" t="s">
        <v>160</v>
      </c>
      <c r="E888" s="581" t="s">
        <v>7417</v>
      </c>
      <c r="F888" s="581" t="s">
        <v>7419</v>
      </c>
      <c r="G888" s="581" t="s">
        <v>7422</v>
      </c>
      <c r="H888" s="581" t="s">
        <v>160</v>
      </c>
      <c r="I888" s="581" t="s">
        <v>7425</v>
      </c>
      <c r="J888" s="581" t="s">
        <v>7428</v>
      </c>
      <c r="K888" s="581" t="s">
        <v>7429</v>
      </c>
      <c r="L888" s="581" t="s">
        <v>7430</v>
      </c>
      <c r="M888" s="581" t="s">
        <v>7433</v>
      </c>
      <c r="N888" s="581" t="s">
        <v>7437</v>
      </c>
      <c r="O888" s="581" t="s">
        <v>7438</v>
      </c>
      <c r="P888" s="581" t="s">
        <v>7443</v>
      </c>
      <c r="Q888" s="581" t="s">
        <v>8069</v>
      </c>
      <c r="R888" s="580" t="s">
        <v>10137</v>
      </c>
      <c r="S888" s="581" t="s">
        <v>7445</v>
      </c>
      <c r="T888" s="371" t="str">
        <f t="shared" si="27"/>
        <v>Technical_36</v>
      </c>
      <c r="U888" s="446"/>
    </row>
  </sheetData>
  <sheetProtection algorithmName="SHA-512" hashValue="J57mUvpRJ9KhVJ9gSURHtw87nQELXC8x5dGyi53C2EsTvlXE3c5VLBnA0rERf6L6IxGK4Pcu93Wfk/y57esZ/w==" saltValue="NSR63UbewC6nIkt8pPEShA==" spinCount="100000" sheet="1" formatCells="0" autoFilter="0"/>
  <autoFilter ref="A23:V888"/>
  <conditionalFormatting sqref="M11:P11">
    <cfRule type="expression" dxfId="21" priority="137">
      <formula>#REF!="Control not relevant for this institution"</formula>
    </cfRule>
  </conditionalFormatting>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pageSetUpPr autoPageBreaks="0"/>
  </sheetPr>
  <dimension ref="A1:V119"/>
  <sheetViews>
    <sheetView topLeftCell="K1" zoomScale="110" zoomScaleNormal="110" workbookViewId="0">
      <pane ySplit="1" topLeftCell="A2" activePane="bottomLeft" state="frozen"/>
      <selection pane="bottomLeft" activeCell="O23" sqref="O23"/>
    </sheetView>
  </sheetViews>
  <sheetFormatPr defaultColWidth="9.140625" defaultRowHeight="15" x14ac:dyDescent="0.25"/>
  <cols>
    <col min="1" max="1" width="43.140625" style="315" customWidth="1"/>
    <col min="2" max="15" width="35.85546875" style="315" customWidth="1"/>
    <col min="16" max="16" width="9.140625" style="315" customWidth="1"/>
    <col min="17" max="17" width="28.85546875" style="315" customWidth="1"/>
    <col min="18" max="18" width="9.140625" style="315" customWidth="1"/>
    <col min="19" max="19" width="9.140625" style="315"/>
    <col min="20" max="20" width="10.140625" style="315" customWidth="1"/>
    <col min="21" max="21" width="9.140625" style="315" customWidth="1"/>
    <col min="22" max="22" width="28.85546875" style="315" customWidth="1"/>
    <col min="23" max="26" width="9.140625" style="315" customWidth="1"/>
    <col min="27" max="16384" width="9.140625" style="315"/>
  </cols>
  <sheetData>
    <row r="1" spans="1:22" x14ac:dyDescent="0.25">
      <c r="A1" s="468" t="s">
        <v>243</v>
      </c>
      <c r="B1" s="468" t="s">
        <v>244</v>
      </c>
      <c r="C1" s="468" t="s">
        <v>245</v>
      </c>
      <c r="D1" s="468" t="s">
        <v>246</v>
      </c>
      <c r="E1" s="468" t="s">
        <v>247</v>
      </c>
      <c r="F1" s="468" t="s">
        <v>337</v>
      </c>
      <c r="G1" s="468" t="s">
        <v>248</v>
      </c>
      <c r="H1" s="468" t="s">
        <v>249</v>
      </c>
      <c r="I1" s="468" t="s">
        <v>250</v>
      </c>
      <c r="J1" s="468" t="s">
        <v>251</v>
      </c>
      <c r="K1" s="468" t="s">
        <v>252</v>
      </c>
      <c r="L1" s="468" t="s">
        <v>253</v>
      </c>
      <c r="M1" s="468" t="s">
        <v>7640</v>
      </c>
      <c r="N1" s="468" t="s">
        <v>9309</v>
      </c>
      <c r="O1" s="468" t="s">
        <v>254</v>
      </c>
      <c r="Q1" s="450" t="s">
        <v>344</v>
      </c>
      <c r="S1" s="315" t="s">
        <v>342</v>
      </c>
      <c r="T1" s="315" t="s">
        <v>343</v>
      </c>
      <c r="V1" s="315" t="s">
        <v>345</v>
      </c>
    </row>
    <row r="2" spans="1:22" x14ac:dyDescent="0.25">
      <c r="A2" s="464" t="s">
        <v>161</v>
      </c>
      <c r="B2" s="464" t="str">
        <f>VLOOKUP($A2,'Master translation'!$D$853:$S$888,2,0)</f>
        <v>Ja</v>
      </c>
      <c r="C2" s="464" t="str">
        <f>VLOOKUP($A2,'Master translation'!$D$853:$S$888,8,0)</f>
        <v>Oui</v>
      </c>
      <c r="D2" s="464" t="str">
        <f>VLOOKUP($A2,'Master translation'!$D$853:$S$888,4,0)</f>
        <v>Ναι</v>
      </c>
      <c r="E2" s="464" t="str">
        <f>VLOOKUP($A2,'Master translation'!$D$853:$S$888,6,0)</f>
        <v>Sí</v>
      </c>
      <c r="F2" s="464" t="str">
        <f>VLOOKUP($A2,'Master translation'!$D$853:$S$888,3,0)</f>
        <v>Jah</v>
      </c>
      <c r="G2" s="464" t="str">
        <f>VLOOKUP($A2,'Master translation'!$D$853:$S$888,7,0)</f>
        <v>Kyllä</v>
      </c>
      <c r="H2" s="464" t="str">
        <f>VLOOKUP($A2,'Master translation'!$D$853:$S$888,9,0)</f>
        <v>Sì</v>
      </c>
      <c r="I2" s="464" t="str">
        <f>VLOOKUP($A2,'Master translation'!$D$853:$S$888,10,0)</f>
        <v>Taip</v>
      </c>
      <c r="J2" s="464" t="str">
        <f>VLOOKUP($A2,'Master translation'!$D$853:$S$888,11,0)</f>
        <v>Jā</v>
      </c>
      <c r="K2" s="464" t="str">
        <f>VLOOKUP($A2,'Master translation'!$D$853:$S$888,12,0)</f>
        <v>Ja</v>
      </c>
      <c r="L2" s="464" t="str">
        <f>VLOOKUP($A2,'Master translation'!$D$853:$S$888,13,0)</f>
        <v>Da</v>
      </c>
      <c r="M2" s="464" t="str">
        <f>VLOOKUP($A2,'Master translation'!$D$853:$S$888,14,0)</f>
        <v>Да</v>
      </c>
      <c r="N2" s="464" t="str">
        <f>VLOOKUP($A2,'Master translation'!$D$853:$S$888,15,0)</f>
        <v>Da</v>
      </c>
      <c r="O2" s="464" t="str">
        <f>VLOOKUP($A2,'Master translation'!$D$853:$S$888,16,0)</f>
        <v>Áno</v>
      </c>
      <c r="P2" s="438"/>
      <c r="Q2" s="451" t="str">
        <f>IF(OR(ISBLANK('1. General Information'!$H$13),'1. General Information'!$H$13="EN"),Table3[[#This Row],[EN]],HLOOKUP(VLOOKUP('1. General Information'!$H$13,Table1[],2,FALSE),Table3[#All],ROW(A2),FALSE))</f>
        <v>Yes</v>
      </c>
      <c r="S2" s="315" t="s">
        <v>334</v>
      </c>
      <c r="T2" s="315" t="s">
        <v>244</v>
      </c>
      <c r="V2" s="315" t="str">
        <f>Q2</f>
        <v>Yes</v>
      </c>
    </row>
    <row r="3" spans="1:22" x14ac:dyDescent="0.25">
      <c r="A3" s="464" t="s">
        <v>162</v>
      </c>
      <c r="B3" s="464" t="str">
        <f>VLOOKUP($A3,'Master translation'!$D$853:$S$888,2,0)</f>
        <v>Nein</v>
      </c>
      <c r="C3" s="464" t="str">
        <f>VLOOKUP($A3,'Master translation'!$D$853:$S$888,8,0)</f>
        <v>Non</v>
      </c>
      <c r="D3" s="464" t="str">
        <f>VLOOKUP($A3,'Master translation'!$D$853:$S$888,4,0)</f>
        <v>Όχι</v>
      </c>
      <c r="E3" s="464" t="str">
        <f>VLOOKUP($A3,'Master translation'!$D$853:$S$888,6,0)</f>
        <v>No</v>
      </c>
      <c r="F3" s="464" t="str">
        <f>VLOOKUP($A3,'Master translation'!$D$853:$S$888,3,0)</f>
        <v>Ei</v>
      </c>
      <c r="G3" s="464" t="str">
        <f>VLOOKUP($A3,'Master translation'!$D$853:$S$888,7,0)</f>
        <v>Ei</v>
      </c>
      <c r="H3" s="464" t="str">
        <f>VLOOKUP($A3,'Master translation'!$D$853:$S$888,9,0)</f>
        <v>No</v>
      </c>
      <c r="I3" s="464" t="str">
        <f>VLOOKUP($A3,'Master translation'!$D$853:$S$888,10,0)</f>
        <v>Ne</v>
      </c>
      <c r="J3" s="464" t="str">
        <f>VLOOKUP($A3,'Master translation'!$D$853:$S$888,11,0)</f>
        <v>Nē</v>
      </c>
      <c r="K3" s="464" t="str">
        <f>VLOOKUP($A3,'Master translation'!$D$853:$S$888,12,0)</f>
        <v>Nee</v>
      </c>
      <c r="L3" s="464" t="str">
        <f>VLOOKUP($A3,'Master translation'!$D$853:$S$888,13,0)</f>
        <v>Ne</v>
      </c>
      <c r="M3" s="464" t="str">
        <f>VLOOKUP($A3,'Master translation'!$D$853:$S$888,14,0)</f>
        <v>Не</v>
      </c>
      <c r="N3" s="464" t="str">
        <f>VLOOKUP($A3,'Master translation'!$D$853:$S$888,15,0)</f>
        <v>Ne</v>
      </c>
      <c r="O3" s="464" t="str">
        <f>VLOOKUP($A3,'Master translation'!$D$853:$S$888,16,0)</f>
        <v>Nie</v>
      </c>
      <c r="P3" s="438"/>
      <c r="Q3" s="451" t="str">
        <f>IF(OR(ISBLANK('1. General Information'!$H$13),'1. General Information'!$H$13="EN"),Table3[[#This Row],[EN]],HLOOKUP(VLOOKUP('1. General Information'!$H$13,Table1[],2,FALSE),Table3[#All],ROW(A3),FALSE))</f>
        <v>No</v>
      </c>
      <c r="S3" s="328" t="s">
        <v>335</v>
      </c>
      <c r="T3" s="315" t="s">
        <v>243</v>
      </c>
      <c r="V3" s="315" t="str">
        <f>Q3</f>
        <v>No</v>
      </c>
    </row>
    <row r="4" spans="1:22" x14ac:dyDescent="0.25">
      <c r="A4" s="464" t="s">
        <v>272</v>
      </c>
      <c r="B4" s="464" t="str">
        <f>VLOOKUP($A4,'Master translation'!$D$853:$S$888,2,0)</f>
        <v>Teilweise</v>
      </c>
      <c r="C4" s="464" t="str">
        <f>VLOOKUP($A4,'Master translation'!$D$853:$S$888,8,0)</f>
        <v>Partiellement</v>
      </c>
      <c r="D4" s="464" t="str">
        <f>VLOOKUP($A4,'Master translation'!$D$853:$S$888,4,0)</f>
        <v>Μερικώς</v>
      </c>
      <c r="E4" s="464" t="str">
        <f>VLOOKUP($A4,'Master translation'!$D$853:$S$888,6,0)</f>
        <v>Parcialmente</v>
      </c>
      <c r="F4" s="464" t="str">
        <f>VLOOKUP($A4,'Master translation'!$D$853:$S$888,3,0)</f>
        <v>Osaliselt</v>
      </c>
      <c r="G4" s="464" t="str">
        <f>VLOOKUP($A4,'Master translation'!$D$853:$S$888,7,0)</f>
        <v>Osittain</v>
      </c>
      <c r="H4" s="464" t="str">
        <f>VLOOKUP($A4,'Master translation'!$D$853:$S$888,9,0)</f>
        <v>Parzialmente</v>
      </c>
      <c r="I4" s="464" t="str">
        <f>VLOOKUP($A4,'Master translation'!$D$853:$S$888,10,0)</f>
        <v>Iš dalies</v>
      </c>
      <c r="J4" s="464" t="str">
        <f>VLOOKUP($A4,'Master translation'!$D$853:$S$888,11,0)</f>
        <v>Daļēji</v>
      </c>
      <c r="K4" s="464" t="str">
        <f>VLOOKUP($A4,'Master translation'!$D$853:$S$888,12,0)</f>
        <v>Gedeeltelijk</v>
      </c>
      <c r="L4" s="464" t="str">
        <f>VLOOKUP($A4,'Master translation'!$D$853:$S$888,13,0)</f>
        <v>Delno</v>
      </c>
      <c r="M4" s="464" t="str">
        <f>VLOOKUP($A4,'Master translation'!$D$853:$S$888,14,0)</f>
        <v>Частично</v>
      </c>
      <c r="N4" s="464" t="str">
        <f>VLOOKUP($A4,'Master translation'!$D$853:$S$888,15,0)</f>
        <v>Djelomično</v>
      </c>
      <c r="O4" s="464" t="str">
        <f>VLOOKUP($A4,'Master translation'!$D$853:$S$888,16,0)</f>
        <v>Čiastočne</v>
      </c>
      <c r="P4" s="438"/>
      <c r="Q4" s="451" t="str">
        <f>IF(OR(ISBLANK('1. General Information'!$H$13),'1. General Information'!$H$13="EN"),Table3[[#This Row],[EN]],HLOOKUP(VLOOKUP('1. General Information'!$H$13,Table1[],2,FALSE),Table3[#All],ROW(A4),FALSE))</f>
        <v>Partially</v>
      </c>
      <c r="S4" s="328" t="s">
        <v>336</v>
      </c>
      <c r="T4" s="315" t="s">
        <v>243</v>
      </c>
      <c r="V4" s="315" t="str">
        <f>Q6</f>
        <v>Not applicable</v>
      </c>
    </row>
    <row r="5" spans="1:22" x14ac:dyDescent="0.25">
      <c r="A5" s="464" t="s">
        <v>273</v>
      </c>
      <c r="B5" s="464" t="str">
        <f>VLOOKUP($A5,'Master translation'!$D$853:$S$888,2,0)</f>
        <v>Kein Eintrag</v>
      </c>
      <c r="C5" s="464" t="str">
        <f>VLOOKUP($A5,'Master translation'!$D$853:$S$888,8,0)</f>
        <v>Vide</v>
      </c>
      <c r="D5" s="464" t="str">
        <f>VLOOKUP($A5,'Master translation'!$D$853:$S$888,4,0)</f>
        <v>Ελλιπή πεδία</v>
      </c>
      <c r="E5" s="464" t="str">
        <f>VLOOKUP($A5,'Master translation'!$D$853:$S$888,6,0)</f>
        <v>Campos que faltan</v>
      </c>
      <c r="F5" s="464" t="str">
        <f>VLOOKUP($A5,'Master translation'!$D$853:$S$888,3,0)</f>
        <v>Puuduvad väljad</v>
      </c>
      <c r="G5" s="464" t="str">
        <f>VLOOKUP($A5,'Master translation'!$D$853:$S$888,7,0)</f>
        <v>Puuttuvat kentät</v>
      </c>
      <c r="H5" s="464" t="str">
        <f>VLOOKUP($A5,'Master translation'!$D$853:$S$888,9,0)</f>
        <v>Campi mancanti</v>
      </c>
      <c r="I5" s="464" t="str">
        <f>VLOOKUP($A5,'Master translation'!$D$853:$S$888,10,0)</f>
        <v>Trūksta laukelių</v>
      </c>
      <c r="J5" s="464" t="str">
        <f>VLOOKUP($A5,'Master translation'!$D$853:$S$888,11,0)</f>
        <v>Neaizpildīti lauki</v>
      </c>
      <c r="K5" s="464" t="str">
        <f>VLOOKUP($A5,'Master translation'!$D$853:$S$888,12,0)</f>
        <v>Ontbrekende velden</v>
      </c>
      <c r="L5" s="464" t="str">
        <f>VLOOKUP($A5,'Master translation'!$D$853:$S$888,13,0)</f>
        <v>Manjkajoča polja</v>
      </c>
      <c r="M5" s="464" t="str">
        <f>VLOOKUP($A5,'Master translation'!$D$853:$S$888,14,0)</f>
        <v>Липсващ</v>
      </c>
      <c r="N5" s="464" t="str">
        <f>VLOOKUP($A5,'Master translation'!$D$853:$S$888,15,0)</f>
        <v>Nedostaje</v>
      </c>
      <c r="O5" s="464" t="str">
        <f>VLOOKUP($A5,'Master translation'!$D$853:$S$888,16,0)</f>
        <v>Chýba</v>
      </c>
      <c r="P5" s="438"/>
      <c r="Q5" s="451" t="str">
        <f>IF(OR(ISBLANK('1. General Information'!$H$13),'1. General Information'!$H$13="EN"),Table3[[#This Row],[EN]],HLOOKUP(VLOOKUP('1. General Information'!$H$13,Table1[],2,FALSE),Table3[#All],ROW(A5),FALSE))</f>
        <v>Missing</v>
      </c>
      <c r="S5" s="328" t="s">
        <v>244</v>
      </c>
      <c r="T5" s="315" t="s">
        <v>244</v>
      </c>
    </row>
    <row r="6" spans="1:22" x14ac:dyDescent="0.25">
      <c r="A6" s="464" t="s">
        <v>172</v>
      </c>
      <c r="B6" s="464" t="str">
        <f>VLOOKUP($A6,'Master translation'!$D$853:$S$888,2,0)</f>
        <v>Nicht zutreffend</v>
      </c>
      <c r="C6" s="464" t="str">
        <f>VLOOKUP($A6,'Master translation'!$D$853:$S$888,8,0)</f>
        <v>Sans objet</v>
      </c>
      <c r="D6" s="464" t="str">
        <f>VLOOKUP($A6,'Master translation'!$D$853:$S$888,4,0)</f>
        <v>Δεν ισχύει</v>
      </c>
      <c r="E6" s="464" t="str">
        <f>VLOOKUP($A6,'Master translation'!$D$853:$S$888,6,0)</f>
        <v>No aplicable</v>
      </c>
      <c r="F6" s="464" t="str">
        <f>VLOOKUP($A6,'Master translation'!$D$853:$S$888,3,0)</f>
        <v>Ei kohaldata</v>
      </c>
      <c r="G6" s="464" t="str">
        <f>VLOOKUP($A6,'Master translation'!$D$853:$S$888,7,0)</f>
        <v>Ei sovelleta</v>
      </c>
      <c r="H6" s="464" t="str">
        <f>VLOOKUP($A6,'Master translation'!$D$853:$S$888,9,0)</f>
        <v>Non applicabile</v>
      </c>
      <c r="I6" s="464" t="str">
        <f>VLOOKUP($A6,'Master translation'!$D$853:$S$888,10,0)</f>
        <v>Netaikoma</v>
      </c>
      <c r="J6" s="464" t="str">
        <f>VLOOKUP($A6,'Master translation'!$D$853:$S$888,11,0)</f>
        <v>Nav piemērojams</v>
      </c>
      <c r="K6" s="464" t="str">
        <f>VLOOKUP($A6,'Master translation'!$D$853:$S$888,12,0)</f>
        <v>Niet van toepassing</v>
      </c>
      <c r="L6" s="464" t="str">
        <f>VLOOKUP($A6,'Master translation'!$D$853:$S$888,13,0)</f>
        <v>Se ne uporablja</v>
      </c>
      <c r="M6" s="464" t="str">
        <f>VLOOKUP($A6,'Master translation'!$D$853:$S$888,14,0)</f>
        <v>Не е приложимо</v>
      </c>
      <c r="N6" s="464" t="str">
        <f>VLOOKUP($A6,'Master translation'!$D$853:$S$888,15,0)</f>
        <v>Nije primjenjivo</v>
      </c>
      <c r="O6" s="464" t="str">
        <f>VLOOKUP($A6,'Master translation'!$D$853:$S$888,16,0)</f>
        <v>Neuvádza sa</v>
      </c>
      <c r="P6" s="438"/>
      <c r="Q6" s="451" t="str">
        <f>IF(OR(ISBLANK('1. General Information'!$H$13),'1. General Information'!$H$13="EN"),Table3[[#This Row],[EN]],HLOOKUP(VLOOKUP('1. General Information'!$H$13,Table1[],2,FALSE),Table3[#All],ROW(A6),FALSE))</f>
        <v>Not applicable</v>
      </c>
      <c r="S6" s="328" t="s">
        <v>337</v>
      </c>
      <c r="T6" s="414" t="s">
        <v>337</v>
      </c>
      <c r="V6" s="315" t="s">
        <v>346</v>
      </c>
    </row>
    <row r="7" spans="1:22" x14ac:dyDescent="0.25">
      <c r="A7" s="464" t="s">
        <v>293</v>
      </c>
      <c r="B7" s="464" t="str">
        <f>VLOOKUP($A7,'Master translation'!$D$853:$S$888,2,0)</f>
        <v>Nicht verfügbar</v>
      </c>
      <c r="C7" s="464" t="str">
        <f>VLOOKUP($A7,'Master translation'!$D$853:$S$888,8,0)</f>
        <v>Sans objet</v>
      </c>
      <c r="D7" s="464" t="str">
        <f>VLOOKUP($A7,'Master translation'!$D$853:$S$888,4,0)</f>
        <v>Δεν διατίθεται</v>
      </c>
      <c r="E7" s="464" t="str">
        <f>VLOOKUP($A7,'Master translation'!$D$853:$S$888,6,0)</f>
        <v>No disponible</v>
      </c>
      <c r="F7" s="464" t="str">
        <f>VLOOKUP($A7,'Master translation'!$D$853:$S$888,3,0)</f>
        <v>Puudub</v>
      </c>
      <c r="G7" s="464" t="str">
        <f>VLOOKUP($A7,'Master translation'!$D$853:$S$888,7,0)</f>
        <v>Ei saatavilla</v>
      </c>
      <c r="H7" s="464" t="str">
        <f>VLOOKUP($A7,'Master translation'!$D$853:$S$888,9,0)</f>
        <v>Non disponibile</v>
      </c>
      <c r="I7" s="464" t="str">
        <f>VLOOKUP($A7,'Master translation'!$D$853:$S$888,10,0)</f>
        <v>Nėra duomenų</v>
      </c>
      <c r="J7" s="464" t="str">
        <f>VLOOKUP($A7,'Master translation'!$D$853:$S$888,11,0)</f>
        <v>Not available</v>
      </c>
      <c r="K7" s="464" t="str">
        <f>VLOOKUP($A7,'Master translation'!$D$853:$S$888,12,0)</f>
        <v>Niet beschikbaar</v>
      </c>
      <c r="L7" s="464" t="str">
        <f>VLOOKUP($A7,'Master translation'!$D$853:$S$888,13,0)</f>
        <v>Ni na voljo</v>
      </c>
      <c r="M7" s="464" t="str">
        <f>VLOOKUP($A7,'Master translation'!$D$853:$S$888,14,0)</f>
        <v>Не е налично</v>
      </c>
      <c r="N7" s="464" t="str">
        <f>VLOOKUP($A7,'Master translation'!$D$853:$S$888,15,0)</f>
        <v>Nije dostupno</v>
      </c>
      <c r="O7" s="464" t="str">
        <f>VLOOKUP($A7,'Master translation'!$D$853:$S$888,16,0)</f>
        <v>Neuvádza sa</v>
      </c>
      <c r="P7" s="438"/>
      <c r="Q7" s="451" t="str">
        <f>IF(OR(ISBLANK('1. General Information'!$H$13),'1. General Information'!$H$13="EN"),Table3[[#This Row],[EN]],HLOOKUP(VLOOKUP('1. General Information'!$H$13,Table1[],2,FALSE),Table3[#All],ROW(A7),FALSE))</f>
        <v>Not available</v>
      </c>
      <c r="S7" s="328" t="s">
        <v>247</v>
      </c>
      <c r="T7" s="414" t="s">
        <v>247</v>
      </c>
      <c r="V7" s="315" t="str">
        <f>Q9</f>
        <v>Individual</v>
      </c>
    </row>
    <row r="8" spans="1:22" x14ac:dyDescent="0.25">
      <c r="A8" s="464" t="s">
        <v>8493</v>
      </c>
      <c r="B8" s="464" t="str">
        <f>VLOOKUP($A8,'Master translation'!$D$853:$S$888,2,0)</f>
        <v>Konsolidierte Ebene</v>
      </c>
      <c r="C8" s="464" t="str">
        <f>VLOOKUP($A8,'Master translation'!$D$853:$S$888,8,0)</f>
        <v>Consolidé</v>
      </c>
      <c r="D8" s="464" t="str">
        <f>VLOOKUP($A8,'Master translation'!$D$853:$S$888,4,0)</f>
        <v>Ενοποιημένο</v>
      </c>
      <c r="E8" s="464" t="str">
        <f>VLOOKUP($A8,'Master translation'!$D$853:$S$888,6,0)</f>
        <v>Consolidado</v>
      </c>
      <c r="F8" s="464" t="str">
        <f>VLOOKUP($A8,'Master translation'!$D$853:$S$888,3,0)</f>
        <v>Konsolideeritud</v>
      </c>
      <c r="G8" s="464" t="str">
        <f>VLOOKUP($A8,'Master translation'!$D$853:$S$888,7,0)</f>
        <v>Konsolidoitu</v>
      </c>
      <c r="H8" s="464" t="str">
        <f>VLOOKUP($A8,'Master translation'!$D$853:$S$888,9,0)</f>
        <v>Consolidato</v>
      </c>
      <c r="I8" s="464" t="str">
        <f>VLOOKUP($A8,'Master translation'!$D$853:$S$888,10,0)</f>
        <v>Konsoliduotas</v>
      </c>
      <c r="J8" s="464" t="str">
        <f>VLOOKUP($A8,'Master translation'!$D$853:$S$888,11,0)</f>
        <v>Konsolidēts</v>
      </c>
      <c r="K8" s="464" t="str">
        <f>VLOOKUP($A8,'Master translation'!$D$853:$S$888,12,0)</f>
        <v>Consolidatieniveau</v>
      </c>
      <c r="L8" s="464" t="str">
        <f>VLOOKUP($A8,'Master translation'!$D$853:$S$888,13,0)</f>
        <v>Konsolidirana</v>
      </c>
      <c r="M8" s="464" t="str">
        <f>VLOOKUP($A8,'Master translation'!$D$853:$S$888,14,0)</f>
        <v>Консолидирана основа</v>
      </c>
      <c r="N8" s="464" t="str">
        <f>VLOOKUP($A8,'Master translation'!$D$853:$S$888,15,0)</f>
        <v>Konsolidirana</v>
      </c>
      <c r="O8" s="464" t="str">
        <f>VLOOKUP($A8,'Master translation'!$D$853:$S$888,16,0)</f>
        <v>Konsolidované</v>
      </c>
      <c r="P8" s="438"/>
      <c r="Q8" s="451" t="str">
        <f>IF(OR(ISBLANK('1. General Information'!$H$13),'1. General Information'!$H$13="EN"),Table3[[#This Row],[EN]],HLOOKUP(VLOOKUP('1. General Information'!$H$13,Table1[],2,FALSE),Table3[#All],ROW(A8),FALSE))</f>
        <v>Consolidated</v>
      </c>
      <c r="S8" s="328" t="s">
        <v>248</v>
      </c>
      <c r="T8" s="414" t="s">
        <v>248</v>
      </c>
      <c r="V8" s="315" t="str">
        <f>Q10</f>
        <v>Sub-consolidated</v>
      </c>
    </row>
    <row r="9" spans="1:22" x14ac:dyDescent="0.25">
      <c r="A9" s="464" t="s">
        <v>314</v>
      </c>
      <c r="B9" s="464" t="str">
        <f>VLOOKUP($A9,'Master translation'!$D$853:$S$888,2,0)</f>
        <v>Einzelebene</v>
      </c>
      <c r="C9" s="464" t="str">
        <f>VLOOKUP($A9,'Master translation'!$D$853:$S$888,8,0)</f>
        <v>Individuel</v>
      </c>
      <c r="D9" s="464" t="str">
        <f>VLOOKUP($A9,'Master translation'!$D$853:$S$888,4,0)</f>
        <v>Ατομικό</v>
      </c>
      <c r="E9" s="464" t="str">
        <f>VLOOKUP($A9,'Master translation'!$D$853:$S$888,6,0)</f>
        <v>Individual</v>
      </c>
      <c r="F9" s="464" t="str">
        <f>VLOOKUP($A9,'Master translation'!$D$853:$S$888,3,0)</f>
        <v>Individuaalne</v>
      </c>
      <c r="G9" s="464" t="str">
        <f>VLOOKUP($A9,'Master translation'!$D$853:$S$888,7,0)</f>
        <v>Yksittäinen</v>
      </c>
      <c r="H9" s="464" t="str">
        <f>VLOOKUP($A9,'Master translation'!$D$853:$S$888,9,0)</f>
        <v>Individuale</v>
      </c>
      <c r="I9" s="464" t="str">
        <f>VLOOKUP($A9,'Master translation'!$D$853:$S$888,10,0)</f>
        <v>Individualus</v>
      </c>
      <c r="J9" s="464" t="str">
        <f>VLOOKUP($A9,'Master translation'!$D$853:$S$888,11,0)</f>
        <v>Individuāls</v>
      </c>
      <c r="K9" s="464" t="str">
        <f>VLOOKUP($A9,'Master translation'!$D$853:$S$888,12,0)</f>
        <v>Individueel</v>
      </c>
      <c r="L9" s="464" t="str">
        <f>VLOOKUP($A9,'Master translation'!$D$853:$S$888,13,0)</f>
        <v>Individualna</v>
      </c>
      <c r="M9" s="464" t="str">
        <f>VLOOKUP($A9,'Master translation'!$D$853:$S$888,14,0)</f>
        <v>Индивидуална</v>
      </c>
      <c r="N9" s="464" t="str">
        <f>VLOOKUP($A9,'Master translation'!$D$853:$S$888,15,0)</f>
        <v>Pojedinačna</v>
      </c>
      <c r="O9" s="464" t="str">
        <f>VLOOKUP($A9,'Master translation'!$D$853:$S$888,16,0)</f>
        <v>Individuálne</v>
      </c>
      <c r="P9" s="438"/>
      <c r="Q9" s="451" t="str">
        <f>IF(OR(ISBLANK('1. General Information'!$H$13),'1. General Information'!$H$13="EN"),Table3[[#This Row],[EN]],HLOOKUP(VLOOKUP('1. General Information'!$H$13,Table1[],2,FALSE),Table3[#All],ROW(A9),FALSE))</f>
        <v>Individual</v>
      </c>
      <c r="S9" s="328" t="s">
        <v>245</v>
      </c>
      <c r="T9" s="414" t="s">
        <v>245</v>
      </c>
      <c r="V9" s="315" t="str">
        <f>Q8</f>
        <v>Consolidated</v>
      </c>
    </row>
    <row r="10" spans="1:22" x14ac:dyDescent="0.25">
      <c r="A10" s="464" t="s">
        <v>8494</v>
      </c>
      <c r="B10" s="464" t="str">
        <f>VLOOKUP($A10,'Master translation'!$D$853:$S$888,2,0)</f>
        <v>Teilkonsolidierte Ebene</v>
      </c>
      <c r="C10" s="464" t="str">
        <f>VLOOKUP($A10,'Master translation'!$D$853:$S$888,8,0)</f>
        <v>Sous-consolidé</v>
      </c>
      <c r="D10" s="464" t="str">
        <f>VLOOKUP($A10,'Master translation'!$D$853:$S$888,4,0)</f>
        <v>Υποενοποιημένο</v>
      </c>
      <c r="E10" s="464" t="str">
        <f>VLOOKUP($A10,'Master translation'!$D$853:$S$888,6,0)</f>
        <v>Subconsolidado</v>
      </c>
      <c r="F10" s="464" t="str">
        <f>VLOOKUP($A10,'Master translation'!$D$853:$S$888,3,0)</f>
        <v>Allkonsolideeritud</v>
      </c>
      <c r="G10" s="464" t="str">
        <f>VLOOKUP($A10,'Master translation'!$D$853:$S$888,7,0)</f>
        <v>Alakonsolidoitu</v>
      </c>
      <c r="H10" s="464" t="str">
        <f>VLOOKUP($A10,'Master translation'!$D$853:$S$888,9,0)</f>
        <v>Sub-consolidato</v>
      </c>
      <c r="I10" s="464" t="str">
        <f>VLOOKUP($A10,'Master translation'!$D$853:$S$888,10,0)</f>
        <v>Iš dalies konsoliduotas</v>
      </c>
      <c r="J10" s="464" t="str">
        <f>VLOOKUP($A10,'Master translation'!$D$853:$S$888,11,0)</f>
        <v>Subkonsolidēts</v>
      </c>
      <c r="K10" s="464" t="str">
        <f>VLOOKUP($A10,'Master translation'!$D$853:$S$888,12,0)</f>
        <v>Sub-consolidatieniveau</v>
      </c>
      <c r="L10" s="464" t="str">
        <f>VLOOKUP($A10,'Master translation'!$D$853:$S$888,13,0)</f>
        <v>Subkonsolidirana</v>
      </c>
      <c r="M10" s="464" t="str">
        <f>VLOOKUP($A10,'Master translation'!$D$853:$S$888,14,0)</f>
        <v>Подконсолидирана</v>
      </c>
      <c r="N10" s="464" t="str">
        <f>VLOOKUP($A10,'Master translation'!$D$853:$S$888,15,0)</f>
        <v>Potkonsolidirana</v>
      </c>
      <c r="O10" s="464" t="str">
        <f>VLOOKUP($A10,'Master translation'!$D$853:$S$888,16,0)</f>
        <v>Subkonsolidované</v>
      </c>
      <c r="P10" s="438"/>
      <c r="Q10" s="451" t="str">
        <f>IF(OR(ISBLANK('1. General Information'!$H$13),'1. General Information'!$H$13="EN"),Table3[[#This Row],[EN]],HLOOKUP(VLOOKUP('1. General Information'!$H$13,Table1[],2,FALSE),Table3[#All],ROW(A10),FALSE))</f>
        <v>Sub-consolidated</v>
      </c>
      <c r="S10" s="328" t="s">
        <v>10580</v>
      </c>
      <c r="T10" s="414" t="s">
        <v>246</v>
      </c>
    </row>
    <row r="11" spans="1:22" x14ac:dyDescent="0.25">
      <c r="A11" s="464" t="s">
        <v>17</v>
      </c>
      <c r="B11" s="464" t="str">
        <f>VLOOKUP($A11,'Master translation'!$D$853:$S$888,2,0)</f>
        <v>Feld ID</v>
      </c>
      <c r="C11" s="464" t="str">
        <f>VLOOKUP($A11,'Master translation'!$D$853:$S$888,8,0)</f>
        <v>ID du champ</v>
      </c>
      <c r="D11" s="464" t="str">
        <f>VLOOKUP($A11,'Master translation'!$D$853:$S$888,4,0)</f>
        <v>Αναγνωριστικό πεδίου</v>
      </c>
      <c r="E11" s="464" t="str">
        <f>VLOOKUP($A11,'Master translation'!$D$853:$S$888,6,0)</f>
        <v>ID del campo</v>
      </c>
      <c r="F11" s="464" t="str">
        <f>VLOOKUP($A11,'Master translation'!$D$853:$S$888,3,0)</f>
        <v>Välja kood</v>
      </c>
      <c r="G11" s="464" t="str">
        <f>VLOOKUP($A11,'Master translation'!$D$853:$S$888,7,0)</f>
        <v>Kentän tunnus</v>
      </c>
      <c r="H11" s="464" t="str">
        <f>VLOOKUP($A11,'Master translation'!$D$853:$S$888,9,0)</f>
        <v>ID campo</v>
      </c>
      <c r="I11" s="464" t="str">
        <f>VLOOKUP($A11,'Master translation'!$D$853:$S$888,10,0)</f>
        <v>Laukelio ID</v>
      </c>
      <c r="J11" s="464" t="str">
        <f>VLOOKUP($A11,'Master translation'!$D$853:$S$888,11,0)</f>
        <v>Lauka ID</v>
      </c>
      <c r="K11" s="464" t="str">
        <f>VLOOKUP($A11,'Master translation'!$D$853:$S$888,12,0)</f>
        <v>Veld-ID</v>
      </c>
      <c r="L11" s="464" t="str">
        <f>VLOOKUP($A11,'Master translation'!$D$853:$S$888,13,0)</f>
        <v>Id. št. polja</v>
      </c>
      <c r="M11" s="464" t="str">
        <f>VLOOKUP($A11,'Master translation'!$D$853:$S$888,14,0)</f>
        <v>ИД на полето</v>
      </c>
      <c r="N11" s="464" t="str">
        <f>VLOOKUP($A11,'Master translation'!$D$853:$S$888,15,0)</f>
        <v>Identifikacijska oznaka polja</v>
      </c>
      <c r="O11" s="464" t="str">
        <f>VLOOKUP($A11,'Master translation'!$D$853:$S$888,16,0)</f>
        <v>ID poľa</v>
      </c>
      <c r="P11" s="438"/>
      <c r="Q11" s="451" t="str">
        <f>IF(OR(ISBLANK('1. General Information'!$H$13),'1. General Information'!$H$13="EN"),Table3[[#This Row],[EN]],HLOOKUP(VLOOKUP('1. General Information'!$H$13,Table1[],2,FALSE),Table3[#All],ROW(A11),FALSE))</f>
        <v>Field ID</v>
      </c>
      <c r="S11" s="328" t="s">
        <v>341</v>
      </c>
      <c r="T11" s="414" t="s">
        <v>243</v>
      </c>
    </row>
    <row r="12" spans="1:22" x14ac:dyDescent="0.25">
      <c r="A12" s="464" t="s">
        <v>18</v>
      </c>
      <c r="B12" s="464" t="str">
        <f>VLOOKUP($A12,'Master translation'!$D$853:$S$888,2,0)</f>
        <v>Feld</v>
      </c>
      <c r="C12" s="464" t="str">
        <f>VLOOKUP($A12,'Master translation'!$D$853:$S$888,8,0)</f>
        <v>Champ</v>
      </c>
      <c r="D12" s="464" t="str">
        <f>VLOOKUP($A12,'Master translation'!$D$853:$S$888,4,0)</f>
        <v>Πεδίο</v>
      </c>
      <c r="E12" s="464" t="str">
        <f>VLOOKUP($A12,'Master translation'!$D$853:$S$888,6,0)</f>
        <v>Campo</v>
      </c>
      <c r="F12" s="464" t="str">
        <f>VLOOKUP($A12,'Master translation'!$D$853:$S$888,3,0)</f>
        <v>Väli</v>
      </c>
      <c r="G12" s="464" t="str">
        <f>VLOOKUP($A12,'Master translation'!$D$853:$S$888,7,0)</f>
        <v>Kenttä</v>
      </c>
      <c r="H12" s="464" t="str">
        <f>VLOOKUP($A12,'Master translation'!$D$853:$S$888,9,0)</f>
        <v>Campo</v>
      </c>
      <c r="I12" s="464" t="str">
        <f>VLOOKUP($A12,'Master translation'!$D$853:$S$888,10,0)</f>
        <v>Laukelis</v>
      </c>
      <c r="J12" s="464" t="str">
        <f>VLOOKUP($A12,'Master translation'!$D$853:$S$888,11,0)</f>
        <v>Joma</v>
      </c>
      <c r="K12" s="464" t="str">
        <f>VLOOKUP($A12,'Master translation'!$D$853:$S$888,12,0)</f>
        <v>Veld</v>
      </c>
      <c r="L12" s="464" t="str">
        <f>VLOOKUP($A12,'Master translation'!$D$853:$S$888,13,0)</f>
        <v>Polje</v>
      </c>
      <c r="M12" s="464" t="str">
        <f>VLOOKUP($A12,'Master translation'!$D$853:$S$888,14,0)</f>
        <v>Поле</v>
      </c>
      <c r="N12" s="464" t="str">
        <f>VLOOKUP($A12,'Master translation'!$D$853:$S$888,15,0)</f>
        <v>Polje</v>
      </c>
      <c r="O12" s="464" t="str">
        <f>VLOOKUP($A12,'Master translation'!$D$853:$S$888,16,0)</f>
        <v>Pole</v>
      </c>
      <c r="P12" s="438"/>
      <c r="Q12" s="451" t="str">
        <f>IF(OR(ISBLANK('1. General Information'!$H$13),'1. General Information'!$H$13="EN"),Table3[[#This Row],[EN]],HLOOKUP(VLOOKUP('1. General Information'!$H$13,Table1[],2,FALSE),Table3[#All],ROW(A12),FALSE))</f>
        <v>Field</v>
      </c>
      <c r="S12" s="328" t="s">
        <v>249</v>
      </c>
      <c r="T12" s="414" t="s">
        <v>249</v>
      </c>
    </row>
    <row r="13" spans="1:22" ht="30" x14ac:dyDescent="0.25">
      <c r="A13" s="464" t="s">
        <v>409</v>
      </c>
      <c r="B13" s="464" t="str">
        <f>VLOOKUP($A13,'Master translation'!$D$853:$S$888,2,0)</f>
        <v>Format 
(Höchstanzahl Zeichen)</v>
      </c>
      <c r="C13" s="464" t="str">
        <f>VLOOKUP($A13,'Master translation'!$D$853:$S$888,8,0)</f>
        <v>Format
(nombre maximal de caractères)</v>
      </c>
      <c r="D13" s="464" t="str">
        <f>VLOOKUP($A13,'Master translation'!$D$853:$S$888,4,0)</f>
        <v>Μορφότυπος 
(μέγιστος αριθμός χαρακτήρων)</v>
      </c>
      <c r="E13" s="464" t="str">
        <f>VLOOKUP($A13,'Master translation'!$D$853:$S$888,6,0)</f>
        <v>Formato 
(caracteres máximos)</v>
      </c>
      <c r="F13" s="464" t="str">
        <f>VLOOKUP($A13,'Master translation'!$D$853:$S$888,3,0)</f>
        <v>Vorming 
(suurim tähemärkide arv)</v>
      </c>
      <c r="G13" s="464" t="str">
        <f>VLOOKUP($A13,'Master translation'!$D$853:$S$888,7,0)</f>
        <v>Muoto 
(merkkien enimmäismäärä)</v>
      </c>
      <c r="H13" s="464" t="str">
        <f>VLOOKUP($A13,'Master translation'!$D$853:$S$888,9,0)</f>
        <v>Formato 
(numero massimo di caratteri)</v>
      </c>
      <c r="I13" s="464" t="str">
        <f>VLOOKUP($A13,'Master translation'!$D$853:$S$888,10,0)</f>
        <v>Formatas 
(maksimalus simbolių skaičius)</v>
      </c>
      <c r="J13" s="464" t="str">
        <f>VLOOKUP($A13,'Master translation'!$D$853:$S$888,11,0)</f>
        <v>Formāts 
(maksimālais zīmju skaits)</v>
      </c>
      <c r="K13" s="464" t="str">
        <f>VLOOKUP($A13,'Master translation'!$D$853:$S$888,12,0)</f>
        <v>Formaat 
(maximumaantal tekens)</v>
      </c>
      <c r="L13" s="464" t="str">
        <f>VLOOKUP($A13,'Master translation'!$D$853:$S$888,13,0)</f>
        <v>Oblika 
(največje možno število znakov)</v>
      </c>
      <c r="M13" s="464" t="str">
        <f>VLOOKUP($A13,'Master translation'!$D$853:$S$888,14,0)</f>
        <v>Формат 
(максимален брой знаци)</v>
      </c>
      <c r="N13" s="464" t="str">
        <f>VLOOKUP($A13,'Master translation'!$D$853:$S$888,15,0)</f>
        <v>Format 
(maksimalni broj znakova)</v>
      </c>
      <c r="O13" s="464" t="str">
        <f>VLOOKUP($A13,'Master translation'!$D$853:$S$888,16,0)</f>
        <v>Formát 
(maximálny počet znakov)</v>
      </c>
      <c r="P13" s="438"/>
      <c r="Q13" s="451" t="str">
        <f>IF(OR(ISBLANK('1. General Information'!$H$13),'1. General Information'!$H$13="EN"),Table3[[#This Row],[EN]],HLOOKUP(VLOOKUP('1. General Information'!$H$13,Table1[],2,FALSE),Table3[#All],ROW(A13),FALSE))</f>
        <v>Format 
(maximum characters)</v>
      </c>
      <c r="S13" s="501" t="s">
        <v>250</v>
      </c>
      <c r="T13" s="502" t="s">
        <v>250</v>
      </c>
    </row>
    <row r="14" spans="1:22" x14ac:dyDescent="0.25">
      <c r="A14" s="464" t="s">
        <v>2</v>
      </c>
      <c r="B14" s="464" t="str">
        <f>VLOOKUP($A14,'Master translation'!$D$853:$S$888,2,0)</f>
        <v>Wert</v>
      </c>
      <c r="C14" s="464" t="str">
        <f>VLOOKUP($A14,'Master translation'!$D$853:$S$888,8,0)</f>
        <v>Valeur</v>
      </c>
      <c r="D14" s="464" t="str">
        <f>VLOOKUP($A14,'Master translation'!$D$853:$S$888,4,0)</f>
        <v>Τιμή</v>
      </c>
      <c r="E14" s="464" t="str">
        <f>VLOOKUP($A14,'Master translation'!$D$853:$S$888,6,0)</f>
        <v>Valor</v>
      </c>
      <c r="F14" s="464" t="str">
        <f>VLOOKUP($A14,'Master translation'!$D$853:$S$888,3,0)</f>
        <v>Väärtus</v>
      </c>
      <c r="G14" s="464" t="str">
        <f>VLOOKUP($A14,'Master translation'!$D$853:$S$888,7,0)</f>
        <v>Arvo</v>
      </c>
      <c r="H14" s="464" t="str">
        <f>VLOOKUP($A14,'Master translation'!$D$853:$S$888,9,0)</f>
        <v>Valore</v>
      </c>
      <c r="I14" s="464" t="str">
        <f>VLOOKUP($A14,'Master translation'!$D$853:$S$888,10,0)</f>
        <v>Vertė</v>
      </c>
      <c r="J14" s="464" t="str">
        <f>VLOOKUP($A14,'Master translation'!$D$853:$S$888,11,0)</f>
        <v>Vērtība</v>
      </c>
      <c r="K14" s="464" t="str">
        <f>VLOOKUP($A14,'Master translation'!$D$853:$S$888,12,0)</f>
        <v>Waarde</v>
      </c>
      <c r="L14" s="464" t="str">
        <f>VLOOKUP($A14,'Master translation'!$D$853:$S$888,13,0)</f>
        <v>Vrednost</v>
      </c>
      <c r="M14" s="464" t="str">
        <f>VLOOKUP($A14,'Master translation'!$D$853:$S$888,14,0)</f>
        <v>Стойност</v>
      </c>
      <c r="N14" s="464" t="str">
        <f>VLOOKUP($A14,'Master translation'!$D$853:$S$888,15,0)</f>
        <v>Vrijednost</v>
      </c>
      <c r="O14" s="464" t="str">
        <f>VLOOKUP($A14,'Master translation'!$D$853:$S$888,16,0)</f>
        <v>Hodnota</v>
      </c>
      <c r="P14" s="438"/>
      <c r="Q14" s="451" t="str">
        <f>IF(OR(ISBLANK('1. General Information'!$H$13),'1. General Information'!$H$13="EN"),Table3[[#This Row],[EN]],HLOOKUP(VLOOKUP('1. General Information'!$H$13,Table1[],2,FALSE),Table3[#All],ROW(A14),FALSE))</f>
        <v>Value</v>
      </c>
      <c r="S14" s="328" t="s">
        <v>338</v>
      </c>
      <c r="T14" s="414" t="s">
        <v>243</v>
      </c>
    </row>
    <row r="15" spans="1:22" ht="30" x14ac:dyDescent="0.25">
      <c r="A15" s="464" t="s">
        <v>122</v>
      </c>
      <c r="B15" s="464" t="str">
        <f>VLOOKUP($A15,'Master translation'!$D$853:$S$888,2,0)</f>
        <v>Link zu Definitionen und einzuhaltenden Anweisungen</v>
      </c>
      <c r="C15" s="464" t="str">
        <f>VLOOKUP($A15,'Master translation'!$D$853:$S$888,8,0)</f>
        <v>Lien vers les définitions et les orientations applicables</v>
      </c>
      <c r="D15" s="464" t="str">
        <f>VLOOKUP($A15,'Master translation'!$D$853:$S$888,4,0)</f>
        <v>Σύνδεσμος για ορισμούς και οδηγίες εφαρμογής</v>
      </c>
      <c r="E15" s="464" t="str">
        <f>VLOOKUP($A15,'Master translation'!$D$853:$S$888,6,0)</f>
        <v>Enlace a definiciones y directrices aplicables</v>
      </c>
      <c r="F15" s="464" t="str">
        <f>VLOOKUP($A15,'Master translation'!$D$853:$S$888,3,0)</f>
        <v>Kohaldatavate määratluste ja juhiste link</v>
      </c>
      <c r="G15" s="464" t="str">
        <f>VLOOKUP($A15,'Master translation'!$D$853:$S$888,7,0)</f>
        <v>Linkki määritelmiin ja ohjeisiin</v>
      </c>
      <c r="H15" s="464" t="str">
        <f>VLOOKUP($A15,'Master translation'!$D$853:$S$888,9,0)</f>
        <v>Link alle definizioni e agli orientamenti da applicare</v>
      </c>
      <c r="I15" s="464" t="str">
        <f>VLOOKUP($A15,'Master translation'!$D$853:$S$888,10,0)</f>
        <v>Nuoroda į taikytinas apibrėžtis ir paaiškinimus</v>
      </c>
      <c r="J15" s="464" t="str">
        <f>VLOOKUP($A15,'Master translation'!$D$853:$S$888,11,0)</f>
        <v>Saite uz definīcijām un piemērošanas norādījumiem</v>
      </c>
      <c r="K15" s="464" t="str">
        <f>VLOOKUP($A15,'Master translation'!$D$853:$S$888,12,0)</f>
        <v>Link naar toe te passen definities en leidraad</v>
      </c>
      <c r="L15" s="464" t="str">
        <f>VLOOKUP($A15,'Master translation'!$D$853:$S$888,13,0)</f>
        <v>Povezava do opredelitve pojmov in navodil</v>
      </c>
      <c r="M15" s="464" t="str">
        <f>VLOOKUP($A15,'Master translation'!$D$853:$S$888,14,0)</f>
        <v>Връзка с определенията и насоките за прилагане</v>
      </c>
      <c r="N15" s="464" t="str">
        <f>VLOOKUP($A15,'Master translation'!$D$853:$S$888,15,0)</f>
        <v>Poveznica na definicije i upute koje treba primijeniti</v>
      </c>
      <c r="O15" s="464" t="str">
        <f>VLOOKUP($A15,'Master translation'!$D$853:$S$888,16,0)</f>
        <v>Odkaz na definície a pokyny pre vyplnenie</v>
      </c>
      <c r="P15" s="438"/>
      <c r="Q15" s="451" t="str">
        <f>IF(OR(ISBLANK('1. General Information'!$H$13),'1. General Information'!$H$13="EN"),Table3[[#This Row],[EN]],HLOOKUP(VLOOKUP('1. General Information'!$H$13,Table1[],2,FALSE),Table3[#All],ROW(A15),FALSE))</f>
        <v>Link to definitions &amp; guidance to apply</v>
      </c>
      <c r="S15" s="328" t="s">
        <v>251</v>
      </c>
      <c r="T15" s="414" t="s">
        <v>251</v>
      </c>
    </row>
    <row r="16" spans="1:22" x14ac:dyDescent="0.25">
      <c r="A16" s="464" t="s">
        <v>1</v>
      </c>
      <c r="B16" s="464" t="str">
        <f>VLOOKUP($A16,'Master translation'!$D$853:$S$888,2,0)</f>
        <v>Text</v>
      </c>
      <c r="C16" s="464" t="str">
        <f>VLOOKUP($A16,'Master translation'!$D$853:$S$888,8,0)</f>
        <v>Texte</v>
      </c>
      <c r="D16" s="464" t="str">
        <f>VLOOKUP($A16,'Master translation'!$D$853:$S$888,4,0)</f>
        <v>Κείμενο</v>
      </c>
      <c r="E16" s="464" t="str">
        <f>VLOOKUP($A16,'Master translation'!$D$853:$S$888,6,0)</f>
        <v>Texto</v>
      </c>
      <c r="F16" s="464" t="str">
        <f>VLOOKUP($A16,'Master translation'!$D$853:$S$888,3,0)</f>
        <v>Tekst</v>
      </c>
      <c r="G16" s="464" t="str">
        <f>VLOOKUP($A16,'Master translation'!$D$853:$S$888,7,0)</f>
        <v>Teksti</v>
      </c>
      <c r="H16" s="464" t="str">
        <f>VLOOKUP($A16,'Master translation'!$D$853:$S$888,9,0)</f>
        <v>Testo</v>
      </c>
      <c r="I16" s="464" t="str">
        <f>VLOOKUP($A16,'Master translation'!$D$853:$S$888,10,0)</f>
        <v>Tekstas</v>
      </c>
      <c r="J16" s="464" t="str">
        <f>VLOOKUP($A16,'Master translation'!$D$853:$S$888,11,0)</f>
        <v>Teksts</v>
      </c>
      <c r="K16" s="464" t="str">
        <f>VLOOKUP($A16,'Master translation'!$D$853:$S$888,12,0)</f>
        <v>Tekst</v>
      </c>
      <c r="L16" s="464" t="str">
        <f>VLOOKUP($A16,'Master translation'!$D$853:$S$888,13,0)</f>
        <v>Besedilo</v>
      </c>
      <c r="M16" s="464" t="str">
        <f>VLOOKUP($A16,'Master translation'!$D$853:$S$888,14,0)</f>
        <v>Текст</v>
      </c>
      <c r="N16" s="464" t="str">
        <f>VLOOKUP($A16,'Master translation'!$D$853:$S$888,15,0)</f>
        <v>Tekst</v>
      </c>
      <c r="O16" s="464" t="str">
        <f>VLOOKUP($A16,'Master translation'!$D$853:$S$888,16,0)</f>
        <v>Text</v>
      </c>
      <c r="P16" s="438"/>
      <c r="Q16" s="451" t="str">
        <f>IF(OR(ISBLANK('1. General Information'!$H$13),'1. General Information'!$H$13="EN"),Table3[[#This Row],[EN]],HLOOKUP(VLOOKUP('1. General Information'!$H$13,Table1[],2,FALSE),Table3[#All],ROW(A16),FALSE))</f>
        <v>Text</v>
      </c>
      <c r="S16" s="328" t="s">
        <v>339</v>
      </c>
      <c r="T16" s="414" t="s">
        <v>243</v>
      </c>
    </row>
    <row r="17" spans="1:20" x14ac:dyDescent="0.25">
      <c r="A17" s="464" t="s">
        <v>410</v>
      </c>
      <c r="B17" s="464" t="str">
        <f>VLOOKUP($A17,'Master translation'!$D$853:$S$888,2,0)</f>
        <v>Alphanumerisch</v>
      </c>
      <c r="C17" s="464" t="str">
        <f>VLOOKUP($A17,'Master translation'!$D$853:$S$888,8,0)</f>
        <v>Alphanumérique</v>
      </c>
      <c r="D17" s="464" t="str">
        <f>VLOOKUP($A17,'Master translation'!$D$853:$S$888,4,0)</f>
        <v>Αλφαριθμητικός</v>
      </c>
      <c r="E17" s="464" t="str">
        <f>VLOOKUP($A17,'Master translation'!$D$853:$S$888,6,0)</f>
        <v>Alfanumérica</v>
      </c>
      <c r="F17" s="464" t="str">
        <f>VLOOKUP($A17,'Master translation'!$D$853:$S$888,3,0)</f>
        <v>Tähtnumbriline kood</v>
      </c>
      <c r="G17" s="464" t="str">
        <f>VLOOKUP($A17,'Master translation'!$D$853:$S$888,7,0)</f>
        <v>Aakkosnumeerinen</v>
      </c>
      <c r="H17" s="464" t="str">
        <f>VLOOKUP($A17,'Master translation'!$D$853:$S$888,9,0)</f>
        <v>Alfanumerico</v>
      </c>
      <c r="I17" s="464" t="str">
        <f>VLOOKUP($A17,'Master translation'!$D$853:$S$888,10,0)</f>
        <v>Raidės ir skaitmenys</v>
      </c>
      <c r="J17" s="464" t="str">
        <f>VLOOKUP($A17,'Master translation'!$D$853:$S$888,11,0)</f>
        <v>Burtcipari</v>
      </c>
      <c r="K17" s="464" t="str">
        <f>VLOOKUP($A17,'Master translation'!$D$853:$S$888,12,0)</f>
        <v>Alfanumeriek</v>
      </c>
      <c r="L17" s="464" t="str">
        <f>VLOOKUP($A17,'Master translation'!$D$853:$S$888,13,0)</f>
        <v>Alfanumerična</v>
      </c>
      <c r="M17" s="464" t="str">
        <f>VLOOKUP($A17,'Master translation'!$D$853:$S$888,14,0)</f>
        <v>Буквено-цифрово</v>
      </c>
      <c r="N17" s="464" t="str">
        <f>VLOOKUP($A17,'Master translation'!$D$853:$S$888,15,0)</f>
        <v>Alfanumerički</v>
      </c>
      <c r="O17" s="464" t="str">
        <f>VLOOKUP($A17,'Master translation'!$D$853:$S$888,16,0)</f>
        <v>Alfanumerický</v>
      </c>
      <c r="P17" s="438"/>
      <c r="Q17" s="451" t="str">
        <f>IF(OR(ISBLANK('1. General Information'!$H$13),'1. General Information'!$H$13="EN"),Table3[[#This Row],[EN]],HLOOKUP(VLOOKUP('1. General Information'!$H$13,Table1[],2,FALSE),Table3[#All],ROW(A17),FALSE))</f>
        <v>Alphanumeric</v>
      </c>
      <c r="S17" s="328" t="s">
        <v>252</v>
      </c>
      <c r="T17" s="414" t="s">
        <v>243</v>
      </c>
    </row>
    <row r="18" spans="1:20" x14ac:dyDescent="0.25">
      <c r="A18" s="464" t="s">
        <v>149</v>
      </c>
      <c r="B18" s="464" t="str">
        <f>VLOOKUP($A18,'Master translation'!$D$853:$S$888,2,0)</f>
        <v>Zahl</v>
      </c>
      <c r="C18" s="464" t="str">
        <f>VLOOKUP($A18,'Master translation'!$D$853:$S$888,8,0)</f>
        <v xml:space="preserve">Nombre </v>
      </c>
      <c r="D18" s="464" t="str">
        <f>VLOOKUP($A18,'Master translation'!$D$853:$S$888,4,0)</f>
        <v>Αριθμός</v>
      </c>
      <c r="E18" s="464" t="str">
        <f>VLOOKUP($A18,'Master translation'!$D$853:$S$888,6,0)</f>
        <v>Número</v>
      </c>
      <c r="F18" s="464" t="str">
        <f>VLOOKUP($A18,'Master translation'!$D$853:$S$888,3,0)</f>
        <v>Number</v>
      </c>
      <c r="G18" s="464" t="str">
        <f>VLOOKUP($A18,'Master translation'!$D$853:$S$888,7,0)</f>
        <v>Numero</v>
      </c>
      <c r="H18" s="464" t="str">
        <f>VLOOKUP($A18,'Master translation'!$D$853:$S$888,9,0)</f>
        <v>Numero</v>
      </c>
      <c r="I18" s="464" t="str">
        <f>VLOOKUP($A18,'Master translation'!$D$853:$S$888,10,0)</f>
        <v>Skaičius</v>
      </c>
      <c r="J18" s="464" t="str">
        <f>VLOOKUP($A18,'Master translation'!$D$853:$S$888,11,0)</f>
        <v>Skaits</v>
      </c>
      <c r="K18" s="464" t="str">
        <f>VLOOKUP($A18,'Master translation'!$D$853:$S$888,12,0)</f>
        <v>Nummer</v>
      </c>
      <c r="L18" s="464" t="str">
        <f>VLOOKUP($A18,'Master translation'!$D$853:$S$888,13,0)</f>
        <v>Število</v>
      </c>
      <c r="M18" s="464" t="str">
        <f>VLOOKUP($A18,'Master translation'!$D$853:$S$888,14,0)</f>
        <v>Номер</v>
      </c>
      <c r="N18" s="464" t="str">
        <f>VLOOKUP($A18,'Master translation'!$D$853:$S$888,15,0)</f>
        <v>Broj</v>
      </c>
      <c r="O18" s="464" t="str">
        <f>VLOOKUP($A18,'Master translation'!$D$853:$S$888,16,0)</f>
        <v>Počet</v>
      </c>
      <c r="P18" s="438"/>
      <c r="Q18" s="451" t="str">
        <f>IF(OR(ISBLANK('1. General Information'!$H$13),'1. General Information'!$H$13="EN"),Table3[[#This Row],[EN]],HLOOKUP(VLOOKUP('1. General Information'!$H$13,Table1[],2,FALSE),Table3[#All],ROW(A18),FALSE))</f>
        <v>Number</v>
      </c>
      <c r="S18" s="328" t="s">
        <v>340</v>
      </c>
      <c r="T18" s="414" t="s">
        <v>243</v>
      </c>
    </row>
    <row r="19" spans="1:20" x14ac:dyDescent="0.25">
      <c r="A19" s="464" t="s">
        <v>411</v>
      </c>
      <c r="B19" s="464" t="str">
        <f>VLOOKUP($A19,'Master translation'!$D$853:$S$888,2,0)</f>
        <v>Kein Eintrag (sofern nicht zutreffend)</v>
      </c>
      <c r="C19" s="464" t="str">
        <f>VLOOKUP($A19,'Master translation'!$D$853:$S$888,8,0)</f>
        <v>Vide (si sans objet)</v>
      </c>
      <c r="D19" s="464" t="str">
        <f>VLOOKUP($A19,'Master translation'!$D$853:$S$888,4,0)</f>
        <v>Κενό (σε περίπτωση που δεν ισχύει)</v>
      </c>
      <c r="E19" s="464" t="str">
        <f>VLOOKUP($A19,'Master translation'!$D$853:$S$888,6,0)</f>
        <v>En blanco (si no es aplicable)</v>
      </c>
      <c r="F19" s="464" t="str">
        <f>VLOOKUP($A19,'Master translation'!$D$853:$S$888,3,0)</f>
        <v>tühi (kui ei kohaldata)</v>
      </c>
      <c r="G19" s="464" t="str">
        <f>VLOOKUP($A19,'Master translation'!$D$853:$S$888,7,0)</f>
        <v>Tyhjä (jos ei sovelleta)</v>
      </c>
      <c r="H19" s="464" t="str">
        <f>VLOOKUP($A19,'Master translation'!$D$853:$S$888,9,0)</f>
        <v>vuoto (se non applicabile)</v>
      </c>
      <c r="I19" s="464" t="str">
        <f>VLOOKUP($A19,'Master translation'!$D$853:$S$888,10,0)</f>
        <v>Palikti tuščią (jeigu netaikoma)</v>
      </c>
      <c r="J19" s="464" t="str">
        <f>VLOOKUP($A19,'Master translation'!$D$853:$S$888,11,0)</f>
        <v>Neaizpildīt (ja nav piemērojams)</v>
      </c>
      <c r="K19" s="464" t="str">
        <f>VLOOKUP($A19,'Master translation'!$D$853:$S$888,12,0)</f>
        <v>Leeg (indien niet van toepassing)</v>
      </c>
      <c r="L19" s="464" t="str">
        <f>VLOOKUP($A19,'Master translation'!$D$853:$S$888,13,0)</f>
        <v>Prazno (če se ne uporablja)</v>
      </c>
      <c r="M19" s="464" t="str">
        <f>VLOOKUP($A19,'Master translation'!$D$853:$S$888,14,0)</f>
        <v>Празно (ако не е приложимо)</v>
      </c>
      <c r="N19" s="464" t="str">
        <f>VLOOKUP($A19,'Master translation'!$D$853:$S$888,15,0)</f>
        <v>Prazno (ako nije primjenjivo)</v>
      </c>
      <c r="O19" s="464" t="str">
        <f>VLOOKUP($A19,'Master translation'!$D$853:$S$888,16,0)</f>
        <v xml:space="preserve"> prázdne (ak sa neuvádza)</v>
      </c>
      <c r="P19" s="438"/>
      <c r="Q19" s="451" t="str">
        <f>IF(OR(ISBLANK('1. General Information'!$H$13),'1. General Information'!$H$13="EN"),Table3[[#This Row],[EN]],HLOOKUP(VLOOKUP('1. General Information'!$H$13,Table1[],2,FALSE),Table3[#All],ROW(A19),FALSE))</f>
        <v>Blank (if not applicable)</v>
      </c>
      <c r="S19" s="328" t="s">
        <v>253</v>
      </c>
      <c r="T19" s="414" t="s">
        <v>253</v>
      </c>
    </row>
    <row r="20" spans="1:20" x14ac:dyDescent="0.25">
      <c r="A20" s="464" t="s">
        <v>0</v>
      </c>
      <c r="B20" s="464" t="str">
        <f>VLOOKUP($A20,'Master translation'!$D$853:$S$888,2,0)</f>
        <v>Zahl</v>
      </c>
      <c r="C20" s="464" t="str">
        <f>VLOOKUP($A20,'Master translation'!$D$853:$S$888,8,0)</f>
        <v>Montant</v>
      </c>
      <c r="D20" s="464" t="str">
        <f>VLOOKUP($A20,'Master translation'!$D$853:$S$888,4,0)</f>
        <v>Ποσό</v>
      </c>
      <c r="E20" s="464" t="str">
        <f>VLOOKUP($A20,'Master translation'!$D$853:$S$888,6,0)</f>
        <v>Importe</v>
      </c>
      <c r="F20" s="464" t="str">
        <f>VLOOKUP($A20,'Master translation'!$D$853:$S$888,3,0)</f>
        <v>Summa</v>
      </c>
      <c r="G20" s="464" t="str">
        <f>VLOOKUP($A20,'Master translation'!$D$853:$S$888,7,0)</f>
        <v>Määrä</v>
      </c>
      <c r="H20" s="464" t="str">
        <f>VLOOKUP($A20,'Master translation'!$D$853:$S$888,9,0)</f>
        <v>Importo</v>
      </c>
      <c r="I20" s="464" t="str">
        <f>VLOOKUP($A20,'Master translation'!$D$853:$S$888,10,0)</f>
        <v>Suma</v>
      </c>
      <c r="J20" s="464" t="str">
        <f>VLOOKUP($A20,'Master translation'!$D$853:$S$888,11,0)</f>
        <v>Summa</v>
      </c>
      <c r="K20" s="464" t="str">
        <f>VLOOKUP($A20,'Master translation'!$D$853:$S$888,12,0)</f>
        <v>Bedrag</v>
      </c>
      <c r="L20" s="464" t="str">
        <f>VLOOKUP($A20,'Master translation'!$D$853:$S$888,13,0)</f>
        <v>Znesek</v>
      </c>
      <c r="M20" s="464" t="str">
        <f>VLOOKUP($A20,'Master translation'!$D$853:$S$888,14,0)</f>
        <v>Сума</v>
      </c>
      <c r="N20" s="464" t="str">
        <f>VLOOKUP($A20,'Master translation'!$D$853:$S$888,15,0)</f>
        <v>Iznos</v>
      </c>
      <c r="O20" s="464" t="str">
        <f>VLOOKUP($A20,'Master translation'!$D$853:$S$888,16,0)</f>
        <v>Suma</v>
      </c>
      <c r="P20" s="438"/>
      <c r="Q20" s="451" t="str">
        <f>IF(OR(ISBLANK('1. General Information'!$H$13),'1. General Information'!$H$13="EN"),Table3[[#This Row],[EN]],HLOOKUP(VLOOKUP('1. General Information'!$H$13,Table1[],2,FALSE),Table3[#All],ROW(A20),FALSE))</f>
        <v>Amount</v>
      </c>
      <c r="S20" s="444" t="s">
        <v>7640</v>
      </c>
      <c r="T20" s="315" t="s">
        <v>7640</v>
      </c>
    </row>
    <row r="21" spans="1:20" x14ac:dyDescent="0.25">
      <c r="A21" s="464" t="s">
        <v>492</v>
      </c>
      <c r="B21" s="464" t="str">
        <f>VLOOKUP($A21,'Master translation'!$D$853:$S$888,2,0)</f>
        <v>Format</v>
      </c>
      <c r="C21" s="464" t="str">
        <f>VLOOKUP($A21,'Master translation'!$D$853:$S$888,8,0)</f>
        <v>Format</v>
      </c>
      <c r="D21" s="464" t="str">
        <f>VLOOKUP($A21,'Master translation'!$D$853:$S$888,4,0)</f>
        <v>Μορφότυπος</v>
      </c>
      <c r="E21" s="464" t="str">
        <f>VLOOKUP($A21,'Master translation'!$D$853:$S$888,6,0)</f>
        <v>Formato</v>
      </c>
      <c r="F21" s="464" t="str">
        <f>VLOOKUP($A21,'Master translation'!$D$853:$S$888,3,0)</f>
        <v>Vorming</v>
      </c>
      <c r="G21" s="464" t="str">
        <f>VLOOKUP($A21,'Master translation'!$D$853:$S$888,7,0)</f>
        <v>Muoto</v>
      </c>
      <c r="H21" s="464" t="str">
        <f>VLOOKUP($A21,'Master translation'!$D$853:$S$888,9,0)</f>
        <v>Formato</v>
      </c>
      <c r="I21" s="464" t="str">
        <f>VLOOKUP($A21,'Master translation'!$D$853:$S$888,10,0)</f>
        <v>Formatas</v>
      </c>
      <c r="J21" s="464" t="str">
        <f>VLOOKUP($A21,'Master translation'!$D$853:$S$888,11,0)</f>
        <v>Formāts</v>
      </c>
      <c r="K21" s="464" t="str">
        <f>VLOOKUP($A21,'Master translation'!$D$853:$S$888,12,0)</f>
        <v>Formaat</v>
      </c>
      <c r="L21" s="464" t="str">
        <f>VLOOKUP($A21,'Master translation'!$D$853:$S$888,13,0)</f>
        <v>Oblika</v>
      </c>
      <c r="M21" s="464" t="str">
        <f>VLOOKUP($A21,'Master translation'!$D$853:$S$888,14,0)</f>
        <v xml:space="preserve">Формат </v>
      </c>
      <c r="N21" s="464" t="str">
        <f>VLOOKUP($A21,'Master translation'!$D$853:$S$888,15,0)</f>
        <v>Format</v>
      </c>
      <c r="O21" s="464" t="str">
        <f>VLOOKUP($A21,'Master translation'!$D$853:$S$888,16,0)</f>
        <v>Formát</v>
      </c>
      <c r="P21" s="438"/>
      <c r="Q21" s="451" t="str">
        <f>IF(OR(ISBLANK('1. General Information'!$H$13),'1. General Information'!$H$13="EN"),Table3[[#This Row],[EN]],HLOOKUP(VLOOKUP('1. General Information'!$H$13,Table1[],2,FALSE),Table3[#All],ROW(A21),FALSE))</f>
        <v>Format</v>
      </c>
      <c r="S21" s="444" t="s">
        <v>9309</v>
      </c>
      <c r="T21" s="315" t="s">
        <v>9309</v>
      </c>
    </row>
    <row r="22" spans="1:20" s="338" customFormat="1" x14ac:dyDescent="0.25">
      <c r="A22" s="465" t="s">
        <v>209</v>
      </c>
      <c r="B22" s="464" t="str">
        <f>VLOOKUP($A22,'Master translation'!$D$853:$S$888,2,0)</f>
        <v>Reiter</v>
      </c>
      <c r="C22" s="464" t="str">
        <f>VLOOKUP($A22,'Master translation'!$D$853:$S$888,8,0)</f>
        <v>Onglet</v>
      </c>
      <c r="D22" s="464" t="str">
        <f>VLOOKUP($A22,'Master translation'!$D$853:$S$888,4,0)</f>
        <v>Καρτέλα</v>
      </c>
      <c r="E22" s="464" t="str">
        <f>VLOOKUP($A22,'Master translation'!$D$853:$S$888,6,0)</f>
        <v>Pestaña</v>
      </c>
      <c r="F22" s="464" t="str">
        <f>VLOOKUP($A22,'Master translation'!$D$853:$S$888,3,0)</f>
        <v>Vaheleht</v>
      </c>
      <c r="G22" s="464" t="str">
        <f>VLOOKUP($A22,'Master translation'!$D$853:$S$888,7,0)</f>
        <v>Välilehti</v>
      </c>
      <c r="H22" s="464" t="str">
        <f>VLOOKUP($A22,'Master translation'!$D$853:$S$888,9,0)</f>
        <v>Scheda</v>
      </c>
      <c r="I22" s="464" t="str">
        <f>VLOOKUP($A22,'Master translation'!$D$853:$S$888,10,0)</f>
        <v>Kortelė</v>
      </c>
      <c r="J22" s="464" t="str">
        <f>VLOOKUP($A22,'Master translation'!$D$853:$S$888,11,0)</f>
        <v>Cilne</v>
      </c>
      <c r="K22" s="464" t="str">
        <f>VLOOKUP($A22,'Master translation'!$D$853:$S$888,12,0)</f>
        <v>Tab</v>
      </c>
      <c r="L22" s="464" t="str">
        <f>VLOOKUP($A22,'Master translation'!$D$853:$S$888,13,0)</f>
        <v>Zavihek</v>
      </c>
      <c r="M22" s="464" t="str">
        <f>VLOOKUP($A22,'Master translation'!$D$853:$S$888,14,0)</f>
        <v>Работен лист</v>
      </c>
      <c r="N22" s="464" t="str">
        <f>VLOOKUP($A22,'Master translation'!$D$853:$S$888,15,0)</f>
        <v>Radni list</v>
      </c>
      <c r="O22" s="464" t="str">
        <f>VLOOKUP($A22,'Master translation'!$D$853:$S$888,16,0)</f>
        <v>Tabuľka</v>
      </c>
      <c r="P22" s="448"/>
      <c r="Q22" s="451" t="str">
        <f>IF(OR(ISBLANK('1. General Information'!$H$13),'1. General Information'!$H$13="EN"),Table3[[#This Row],[EN]],HLOOKUP(VLOOKUP('1. General Information'!$H$13,Table1[],2,FALSE),Table3[#All],ROW(A22),FALSE))</f>
        <v>Tab</v>
      </c>
      <c r="S22" s="501" t="s">
        <v>254</v>
      </c>
      <c r="T22" s="502" t="s">
        <v>254</v>
      </c>
    </row>
    <row r="23" spans="1:20" s="338" customFormat="1" x14ac:dyDescent="0.25">
      <c r="A23" s="465" t="s">
        <v>208</v>
      </c>
      <c r="B23" s="464" t="str">
        <f>VLOOKUP($A23,'Master translation'!$D$853:$S$888,2,0)</f>
        <v>Definitionen</v>
      </c>
      <c r="C23" s="464" t="str">
        <f>VLOOKUP($A23,'Master translation'!$D$853:$S$888,8,0)</f>
        <v>Définitions</v>
      </c>
      <c r="D23" s="464" t="str">
        <f>VLOOKUP($A23,'Master translation'!$D$853:$S$888,4,0)</f>
        <v>Ορισμοί</v>
      </c>
      <c r="E23" s="464" t="str">
        <f>VLOOKUP($A23,'Master translation'!$D$853:$S$888,6,0)</f>
        <v>Definiciones</v>
      </c>
      <c r="F23" s="464" t="str">
        <f>VLOOKUP($A23,'Master translation'!$D$853:$S$888,3,0)</f>
        <v>Mõisted</v>
      </c>
      <c r="G23" s="464" t="str">
        <f>VLOOKUP($A23,'Master translation'!$D$853:$S$888,7,0)</f>
        <v>Määritelmät</v>
      </c>
      <c r="H23" s="464" t="str">
        <f>VLOOKUP($A23,'Master translation'!$D$853:$S$888,9,0)</f>
        <v>Definizioni</v>
      </c>
      <c r="I23" s="464" t="str">
        <f>VLOOKUP($A23,'Master translation'!$D$853:$S$888,10,0)</f>
        <v>Sąvokų apibrėžtys</v>
      </c>
      <c r="J23" s="464" t="str">
        <f>VLOOKUP($A23,'Master translation'!$D$853:$S$888,11,0)</f>
        <v>Definīcijas</v>
      </c>
      <c r="K23" s="464" t="str">
        <f>VLOOKUP($A23,'Master translation'!$D$853:$S$888,12,0)</f>
        <v>Definities</v>
      </c>
      <c r="L23" s="464" t="str">
        <f>VLOOKUP($A23,'Master translation'!$D$853:$S$888,13,0)</f>
        <v>Opredelitev pojmov</v>
      </c>
      <c r="M23" s="464" t="str">
        <f>VLOOKUP($A23,'Master translation'!$D$853:$S$888,14,0)</f>
        <v>Определения</v>
      </c>
      <c r="N23" s="464" t="str">
        <f>VLOOKUP($A23,'Master translation'!$D$853:$S$888,15,0)</f>
        <v>Definicije</v>
      </c>
      <c r="O23" s="464" t="str">
        <f>VLOOKUP($A23,'Master translation'!$D$853:$S$888,16,0)</f>
        <v>Vymedzenia pojmov</v>
      </c>
      <c r="P23" s="448"/>
      <c r="Q23" s="451" t="str">
        <f>IF(OR(ISBLANK('1. General Information'!$H$13),'1. General Information'!$H$13="EN"),Table3[[#This Row],[EN]],HLOOKUP(VLOOKUP('1. General Information'!$H$13,Table1[],2,FALSE),Table3[#All],ROW(A23),FALSE))</f>
        <v>Definitions</v>
      </c>
    </row>
    <row r="24" spans="1:20" s="338" customFormat="1" x14ac:dyDescent="0.25">
      <c r="A24" s="465" t="s">
        <v>207</v>
      </c>
      <c r="B24" s="464" t="str">
        <f>VLOOKUP($A24,'Master translation'!$D$853:$S$888,2,0)</f>
        <v>Anleitung</v>
      </c>
      <c r="C24" s="464" t="str">
        <f>VLOOKUP($A24,'Master translation'!$D$853:$S$888,8,0)</f>
        <v>Orientation</v>
      </c>
      <c r="D24" s="464" t="str">
        <f>VLOOKUP($A24,'Master translation'!$D$853:$S$888,4,0)</f>
        <v>Οδηγίες</v>
      </c>
      <c r="E24" s="464" t="str">
        <f>VLOOKUP($A24,'Master translation'!$D$853:$S$888,6,0)</f>
        <v>Directrices</v>
      </c>
      <c r="F24" s="464" t="str">
        <f>VLOOKUP($A24,'Master translation'!$D$853:$S$888,3,0)</f>
        <v>Selgitused</v>
      </c>
      <c r="G24" s="464" t="str">
        <f>VLOOKUP($A24,'Master translation'!$D$853:$S$888,7,0)</f>
        <v>Ohjeet</v>
      </c>
      <c r="H24" s="464" t="str">
        <f>VLOOKUP($A24,'Master translation'!$D$853:$S$888,9,0)</f>
        <v>Orientamenti</v>
      </c>
      <c r="I24" s="464" t="str">
        <f>VLOOKUP($A24,'Master translation'!$D$853:$S$888,10,0)</f>
        <v>Paaiškinimai</v>
      </c>
      <c r="J24" s="464" t="str">
        <f>VLOOKUP($A24,'Master translation'!$D$853:$S$888,11,0)</f>
        <v>Norādījumi</v>
      </c>
      <c r="K24" s="464" t="str">
        <f>VLOOKUP($A24,'Master translation'!$D$853:$S$888,12,0)</f>
        <v>Leidraad</v>
      </c>
      <c r="L24" s="464" t="str">
        <f>VLOOKUP($A24,'Master translation'!$D$853:$S$888,13,0)</f>
        <v>Navodila</v>
      </c>
      <c r="M24" s="464" t="str">
        <f>VLOOKUP($A24,'Master translation'!$D$853:$S$888,14,0)</f>
        <v>Ръководство</v>
      </c>
      <c r="N24" s="464" t="str">
        <f>VLOOKUP($A24,'Master translation'!$D$853:$S$888,15,0)</f>
        <v>Upute</v>
      </c>
      <c r="O24" s="464" t="str">
        <f>VLOOKUP($A24,'Master translation'!$D$853:$S$888,16,0)</f>
        <v>Usmernenia</v>
      </c>
      <c r="P24" s="448"/>
      <c r="Q24" s="451" t="str">
        <f>IF(OR(ISBLANK('1. General Information'!$H$13),'1. General Information'!$H$13="EN"),Table3[[#This Row],[EN]],HLOOKUP(VLOOKUP('1. General Information'!$H$13,Table1[],2,FALSE),Table3[#All],ROW(A24),FALSE))</f>
        <v>Guidance</v>
      </c>
    </row>
    <row r="25" spans="1:20" s="338" customFormat="1" ht="30" x14ac:dyDescent="0.25">
      <c r="A25" s="465" t="s">
        <v>206</v>
      </c>
      <c r="B25" s="464" t="str">
        <f>VLOOKUP($A25,'Master translation'!$D$853:$S$888,2,0)</f>
        <v>Feld von dem Institut auszufüllen? (Ja / Nein)</v>
      </c>
      <c r="C25" s="464" t="str">
        <f>VLOOKUP($A25,'Master translation'!$D$853:$S$888,8,0)</f>
        <v>Champ à remplir par l’établissement? (Oui/Non)</v>
      </c>
      <c r="D25" s="464" t="str">
        <f>VLOOKUP($A25,'Master translation'!$D$853:$S$888,4,0)</f>
        <v>Πεδίο προς συμπλήρωση από το ίδρυμα; (Ναι / Όχι)</v>
      </c>
      <c r="E25" s="464" t="str">
        <f>VLOOKUP($A25,'Master translation'!$D$853:$S$888,6,0)</f>
        <v>¿Es un campo que debe rellenar la entidad? (Sí / No)</v>
      </c>
      <c r="F25" s="464" t="str">
        <f>VLOOKUP($A25,'Master translation'!$D$853:$S$888,3,0)</f>
        <v>Välja täidab krediidiasutus või investeerimisühing? (Jah/ei)</v>
      </c>
      <c r="G25" s="464" t="str">
        <f>VLOOKUP($A25,'Master translation'!$D$853:$S$888,7,0)</f>
        <v>Kenttä, jonka laitos täyttää? (Kyllä/Ei)</v>
      </c>
      <c r="H25" s="464" t="str">
        <f>VLOOKUP($A25,'Master translation'!$D$853:$S$888,9,0)</f>
        <v>Campo da compilare a cura dell’ente? Sì/No</v>
      </c>
      <c r="I25" s="464" t="str">
        <f>VLOOKUP($A25,'Master translation'!$D$853:$S$888,10,0)</f>
        <v>Ar įstaiga turi pildyti šį laukelį? (Taip / Ne)</v>
      </c>
      <c r="J25" s="464" t="str">
        <f>VLOOKUP($A25,'Master translation'!$D$853:$S$888,11,0)</f>
        <v>Lauks, kas jāaizpilda iestādei? (Jā/Nē)</v>
      </c>
      <c r="K25" s="464" t="str">
        <f>VLOOKUP($A25,'Master translation'!$D$853:$S$888,12,0)</f>
        <v>Door de instelling in te vullen veld? (Ja / Nee)</v>
      </c>
      <c r="L25" s="464" t="str">
        <f>VLOOKUP($A25,'Master translation'!$D$853:$S$888,13,0)</f>
        <v>Polje izpolni institucija? (Da/Ne)</v>
      </c>
      <c r="M25" s="464" t="str">
        <f>VLOOKUP($A25,'Master translation'!$D$853:$S$888,14,0)</f>
        <v>Поле за попълване от институцията? (да/не)</v>
      </c>
      <c r="N25" s="464" t="str">
        <f>VLOOKUP($A25,'Master translation'!$D$853:$S$888,15,0)</f>
        <v>Polje koje treba popuniti institucija? (Da/Ne)</v>
      </c>
      <c r="O25" s="464" t="str">
        <f>VLOOKUP($A25,'Master translation'!$D$853:$S$888,16,0)</f>
        <v>Vypĺňa pole inštitúcia? (Áno/Nie)</v>
      </c>
      <c r="P25" s="448"/>
      <c r="Q25" s="451" t="str">
        <f>IF(OR(ISBLANK('1. General Information'!$H$13),'1. General Information'!$H$13="EN"),Table3[[#This Row],[EN]],HLOOKUP(VLOOKUP('1. General Information'!$H$13,Table1[],2,FALSE),Table3[#All],ROW(A25),FALSE))</f>
        <v>Field to fill in by the institution? (Yes / No)</v>
      </c>
    </row>
    <row r="26" spans="1:20" s="413" customFormat="1" x14ac:dyDescent="0.25">
      <c r="A26" s="442" t="s">
        <v>10591</v>
      </c>
      <c r="B26" s="464" t="str">
        <f>VLOOKUP($A26,'Master translation'!$D$853:$S$888,2,0)</f>
        <v>Warnung</v>
      </c>
      <c r="C26" s="464" t="str">
        <f>VLOOKUP($A26,'Master translation'!$D$853:$S$888,8,0)</f>
        <v>Avertissement</v>
      </c>
      <c r="D26" s="464" t="str">
        <f>VLOOKUP($A26,'Master translation'!$D$853:$S$888,4,0)</f>
        <v>Προειδοποίηση</v>
      </c>
      <c r="E26" s="464" t="str">
        <f>VLOOKUP($A26,'Master translation'!$D$853:$S$888,6,0)</f>
        <v>Advertencia</v>
      </c>
      <c r="F26" s="464" t="str">
        <f>VLOOKUP($A26,'Master translation'!$D$853:$S$888,3,0)</f>
        <v>Hoiatus</v>
      </c>
      <c r="G26" s="464" t="str">
        <f>VLOOKUP($A26,'Master translation'!$D$853:$S$888,7,0)</f>
        <v>Warning</v>
      </c>
      <c r="H26" s="464" t="str">
        <f>VLOOKUP($A26,'Master translation'!$D$853:$S$888,9,0)</f>
        <v>Attenzione</v>
      </c>
      <c r="I26" s="464" t="str">
        <f>VLOOKUP($A26,'Master translation'!$D$853:$S$888,10,0)</f>
        <v>Įspėjimas</v>
      </c>
      <c r="J26" s="464" t="str">
        <f>VLOOKUP($A26,'Master translation'!$D$853:$S$888,11,0)</f>
        <v>Brīdinājums</v>
      </c>
      <c r="K26" s="464" t="str">
        <f>VLOOKUP($A26,'Master translation'!$D$853:$S$888,12,0)</f>
        <v>Warning’</v>
      </c>
      <c r="L26" s="464" t="str">
        <f>VLOOKUP($A26,'Master translation'!$D$853:$S$888,13,0)</f>
        <v>Opozorilo</v>
      </c>
      <c r="M26" s="464" t="str">
        <f>VLOOKUP($A26,'Master translation'!$D$853:$S$888,14,0)</f>
        <v>Warning</v>
      </c>
      <c r="N26" s="464" t="str">
        <f>VLOOKUP($A26,'Master translation'!$D$853:$S$888,15,0)</f>
        <v>Upozorenje</v>
      </c>
      <c r="O26" s="464" t="str">
        <f>VLOOKUP($A26,'Master translation'!$D$853:$S$888,16,0)</f>
        <v>Upozornenie</v>
      </c>
      <c r="P26" s="449"/>
      <c r="Q26" s="451" t="str">
        <f>IF(OR(ISBLANK('1. General Information'!$H$13),'1. General Information'!$H$13="EN"),Table3[[#This Row],[EN]],HLOOKUP(VLOOKUP('1. General Information'!$H$13,Table1[],2,FALSE),Table3[#All],ROW(A26),FALSE))</f>
        <v>Warning</v>
      </c>
      <c r="S26" s="338"/>
      <c r="T26" s="338"/>
    </row>
    <row r="27" spans="1:20" s="338" customFormat="1" x14ac:dyDescent="0.25">
      <c r="A27" s="465" t="s">
        <v>205</v>
      </c>
      <c r="B27" s="464" t="str">
        <f>VLOOKUP($A27,'Master translation'!$D$853:$S$888,2,0)</f>
        <v>Anhang</v>
      </c>
      <c r="C27" s="464" t="str">
        <f>VLOOKUP($A27,'Master translation'!$D$853:$S$888,8,0)</f>
        <v>Annexe</v>
      </c>
      <c r="D27" s="464" t="str">
        <f>VLOOKUP($A27,'Master translation'!$D$853:$S$888,4,0)</f>
        <v>Παράρτημα</v>
      </c>
      <c r="E27" s="464" t="str">
        <f>VLOOKUP($A27,'Master translation'!$D$853:$S$888,6,0)</f>
        <v>Anexo</v>
      </c>
      <c r="F27" s="464" t="str">
        <f>VLOOKUP($A27,'Master translation'!$D$853:$S$888,3,0)</f>
        <v>Lisa</v>
      </c>
      <c r="G27" s="464" t="str">
        <f>VLOOKUP($A27,'Master translation'!$D$853:$S$888,7,0)</f>
        <v>Liite</v>
      </c>
      <c r="H27" s="464" t="str">
        <f>VLOOKUP($A27,'Master translation'!$D$853:$S$888,9,0)</f>
        <v>Allegato</v>
      </c>
      <c r="I27" s="464" t="str">
        <f>VLOOKUP($A27,'Master translation'!$D$853:$S$888,10,0)</f>
        <v>Priedas</v>
      </c>
      <c r="J27" s="464" t="str">
        <f>VLOOKUP($A27,'Master translation'!$D$853:$S$888,11,0)</f>
        <v>Pielikums</v>
      </c>
      <c r="K27" s="464" t="str">
        <f>VLOOKUP($A27,'Master translation'!$D$853:$S$888,12,0)</f>
        <v>Bijlage</v>
      </c>
      <c r="L27" s="464" t="str">
        <f>VLOOKUP($A27,'Master translation'!$D$853:$S$888,13,0)</f>
        <v>Priloga</v>
      </c>
      <c r="M27" s="464" t="str">
        <f>VLOOKUP($A27,'Master translation'!$D$853:$S$888,14,0)</f>
        <v>Приложение</v>
      </c>
      <c r="N27" s="464" t="str">
        <f>VLOOKUP($A27,'Master translation'!$D$853:$S$888,15,0)</f>
        <v>Prilog</v>
      </c>
      <c r="O27" s="464" t="str">
        <f>VLOOKUP($A27,'Master translation'!$D$853:$S$888,16,0)</f>
        <v>Príloha</v>
      </c>
      <c r="P27" s="448"/>
      <c r="Q27" s="451" t="str">
        <f>IF(OR(ISBLANK('1. General Information'!$H$13),'1. General Information'!$H$13="EN"),Table3[[#This Row],[EN]],HLOOKUP(VLOOKUP('1. General Information'!$H$13,Table1[],2,FALSE),Table3[#All],ROW(A27),FALSE))</f>
        <v>Annex</v>
      </c>
      <c r="S27" s="413"/>
      <c r="T27" s="413"/>
    </row>
    <row r="28" spans="1:20" s="338" customFormat="1" x14ac:dyDescent="0.25">
      <c r="A28" s="465" t="s">
        <v>204</v>
      </c>
      <c r="B28" s="464" t="str">
        <f>VLOOKUP($A28,'Master translation'!$D$853:$S$888,2,0)</f>
        <v>Nummer der Vorlage</v>
      </c>
      <c r="C28" s="464" t="str">
        <f>VLOOKUP($A28,'Master translation'!$D$853:$S$888,8,0)</f>
        <v>Nº de modèle</v>
      </c>
      <c r="D28" s="464" t="str">
        <f>VLOOKUP($A28,'Master translation'!$D$853:$S$888,4,0)</f>
        <v>Αριθμός υποδείγματος</v>
      </c>
      <c r="E28" s="464" t="str">
        <f>VLOOKUP($A28,'Master translation'!$D$853:$S$888,6,0)</f>
        <v>Número de plantilla</v>
      </c>
      <c r="F28" s="464" t="str">
        <f>VLOOKUP($A28,'Master translation'!$D$853:$S$888,3,0)</f>
        <v>Vormi number</v>
      </c>
      <c r="G28" s="464" t="str">
        <f>VLOOKUP($A28,'Master translation'!$D$853:$S$888,7,0)</f>
        <v>Lomakkeen numero</v>
      </c>
      <c r="H28" s="464" t="str">
        <f>VLOOKUP($A28,'Master translation'!$D$853:$S$888,9,0)</f>
        <v>Numero del modello</v>
      </c>
      <c r="I28" s="464" t="str">
        <f>VLOOKUP($A28,'Master translation'!$D$853:$S$888,10,0)</f>
        <v>Formos numeris</v>
      </c>
      <c r="J28" s="464" t="str">
        <f>VLOOKUP($A28,'Master translation'!$D$853:$S$888,11,0)</f>
        <v>Veidnes numurs</v>
      </c>
      <c r="K28" s="464" t="str">
        <f>VLOOKUP($A28,'Master translation'!$D$853:$S$888,12,0)</f>
        <v>Templatenummer</v>
      </c>
      <c r="L28" s="464" t="str">
        <f>VLOOKUP($A28,'Master translation'!$D$853:$S$888,13,0)</f>
        <v>Številka predloge</v>
      </c>
      <c r="M28" s="464" t="str">
        <f>VLOOKUP($A28,'Master translation'!$D$853:$S$888,14,0)</f>
        <v>Номер на образец</v>
      </c>
      <c r="N28" s="464" t="str">
        <f>VLOOKUP($A28,'Master translation'!$D$853:$S$888,15,0)</f>
        <v>Broj obrasca</v>
      </c>
      <c r="O28" s="464" t="str">
        <f>VLOOKUP($A28,'Master translation'!$D$853:$S$888,16,0)</f>
        <v>Číslo vzoru</v>
      </c>
      <c r="P28" s="448"/>
      <c r="Q28" s="451" t="str">
        <f>IF(OR(ISBLANK('1. General Information'!$H$13),'1. General Information'!$H$13="EN"),Table3[[#This Row],[EN]],HLOOKUP(VLOOKUP('1. General Information'!$H$13,Table1[],2,FALSE),Table3[#All],ROW(A28),FALSE))</f>
        <v>Template number</v>
      </c>
    </row>
    <row r="29" spans="1:20" s="338" customFormat="1" x14ac:dyDescent="0.25">
      <c r="A29" s="465" t="s">
        <v>203</v>
      </c>
      <c r="B29" s="464" t="str">
        <f>VLOOKUP($A29,'Master translation'!$D$853:$S$888,2,0)</f>
        <v>Code der Vorlage</v>
      </c>
      <c r="C29" s="464" t="str">
        <f>VLOOKUP($A29,'Master translation'!$D$853:$S$888,8,0)</f>
        <v>Code du modèle</v>
      </c>
      <c r="D29" s="464" t="str">
        <f>VLOOKUP($A29,'Master translation'!$D$853:$S$888,4,0)</f>
        <v>Κωδικός υποδείγματος</v>
      </c>
      <c r="E29" s="464" t="str">
        <f>VLOOKUP($A29,'Master translation'!$D$853:$S$888,6,0)</f>
        <v>Código de plantilla</v>
      </c>
      <c r="F29" s="464" t="str">
        <f>VLOOKUP($A29,'Master translation'!$D$853:$S$888,3,0)</f>
        <v>Vormi kood</v>
      </c>
      <c r="G29" s="464" t="str">
        <f>VLOOKUP($A29,'Master translation'!$D$853:$S$888,7,0)</f>
        <v>Lomakkeen koodi</v>
      </c>
      <c r="H29" s="464" t="str">
        <f>VLOOKUP($A29,'Master translation'!$D$853:$S$888,9,0)</f>
        <v>Codice del modello</v>
      </c>
      <c r="I29" s="464" t="str">
        <f>VLOOKUP($A29,'Master translation'!$D$853:$S$888,10,0)</f>
        <v>Formos kodas</v>
      </c>
      <c r="J29" s="464" t="str">
        <f>VLOOKUP($A29,'Master translation'!$D$853:$S$888,11,0)</f>
        <v>Veidnes kods</v>
      </c>
      <c r="K29" s="464" t="str">
        <f>VLOOKUP($A29,'Master translation'!$D$853:$S$888,12,0)</f>
        <v>Templatecode</v>
      </c>
      <c r="L29" s="464" t="str">
        <f>VLOOKUP($A29,'Master translation'!$D$853:$S$888,13,0)</f>
        <v>Koda predloge</v>
      </c>
      <c r="M29" s="464" t="str">
        <f>VLOOKUP($A29,'Master translation'!$D$853:$S$888,14,0)</f>
        <v>Код на образец</v>
      </c>
      <c r="N29" s="464" t="str">
        <f>VLOOKUP($A29,'Master translation'!$D$853:$S$888,15,0)</f>
        <v>Oznaka obrasca</v>
      </c>
      <c r="O29" s="464" t="str">
        <f>VLOOKUP($A29,'Master translation'!$D$853:$S$888,16,0)</f>
        <v>Kód vzoru</v>
      </c>
      <c r="P29" s="448"/>
      <c r="Q29" s="451" t="str">
        <f>IF(OR(ISBLANK('1. General Information'!$H$13),'1. General Information'!$H$13="EN"),Table3[[#This Row],[EN]],HLOOKUP(VLOOKUP('1. General Information'!$H$13,Table1[],2,FALSE),Table3[#All],ROW(A29),FALSE))</f>
        <v>Template code</v>
      </c>
    </row>
    <row r="30" spans="1:20" s="338" customFormat="1" x14ac:dyDescent="0.25">
      <c r="A30" s="465" t="s">
        <v>202</v>
      </c>
      <c r="B30" s="464" t="str">
        <f>VLOOKUP($A30,'Master translation'!$D$853:$S$888,2,0)</f>
        <v>ID</v>
      </c>
      <c r="C30" s="464" t="str">
        <f>VLOOKUP($A30,'Master translation'!$D$853:$S$888,8,0)</f>
        <v>ID</v>
      </c>
      <c r="D30" s="464" t="str">
        <f>VLOOKUP($A30,'Master translation'!$D$853:$S$888,4,0)</f>
        <v>Αναγνωριστικό</v>
      </c>
      <c r="E30" s="464" t="str">
        <f>VLOOKUP($A30,'Master translation'!$D$853:$S$888,6,0)</f>
        <v>ID</v>
      </c>
      <c r="F30" s="464" t="str">
        <f>VLOOKUP($A30,'Master translation'!$D$853:$S$888,3,0)</f>
        <v>ID</v>
      </c>
      <c r="G30" s="464" t="str">
        <f>VLOOKUP($A30,'Master translation'!$D$853:$S$888,7,0)</f>
        <v>Tunnus</v>
      </c>
      <c r="H30" s="464" t="str">
        <f>VLOOKUP($A30,'Master translation'!$D$853:$S$888,9,0)</f>
        <v>ID</v>
      </c>
      <c r="I30" s="464" t="str">
        <f>VLOOKUP($A30,'Master translation'!$D$853:$S$888,10,0)</f>
        <v>ID</v>
      </c>
      <c r="J30" s="464" t="str">
        <f>VLOOKUP($A30,'Master translation'!$D$853:$S$888,11,0)</f>
        <v>ID</v>
      </c>
      <c r="K30" s="464" t="str">
        <f>VLOOKUP($A30,'Master translation'!$D$853:$S$888,12,0)</f>
        <v>ID</v>
      </c>
      <c r="L30" s="464" t="str">
        <f>VLOOKUP($A30,'Master translation'!$D$853:$S$888,13,0)</f>
        <v>Id. št.</v>
      </c>
      <c r="M30" s="464" t="str">
        <f>VLOOKUP($A30,'Master translation'!$D$853:$S$888,14,0)</f>
        <v>Реф. номер</v>
      </c>
      <c r="N30" s="464" t="str">
        <f>VLOOKUP($A30,'Master translation'!$D$853:$S$888,15,0)</f>
        <v>ID</v>
      </c>
      <c r="O30" s="464" t="str">
        <f>VLOOKUP($A30,'Master translation'!$D$853:$S$888,16,0)</f>
        <v>ID</v>
      </c>
      <c r="P30" s="448"/>
      <c r="Q30" s="451" t="str">
        <f>IF(OR(ISBLANK('1. General Information'!$H$13),'1. General Information'!$H$13="EN"),Table3[[#This Row],[EN]],HLOOKUP(VLOOKUP('1. General Information'!$H$13,Table1[],2,FALSE),Table3[#All],ROW(A30),FALSE))</f>
        <v>ID</v>
      </c>
    </row>
    <row r="31" spans="1:20" s="338" customFormat="1" x14ac:dyDescent="0.25">
      <c r="A31" s="465" t="s">
        <v>201</v>
      </c>
      <c r="B31" s="464" t="str">
        <f>VLOOKUP($A31,'Master translation'!$D$853:$S$888,2,0)</f>
        <v>Spalte</v>
      </c>
      <c r="C31" s="464" t="str">
        <f>VLOOKUP($A31,'Master translation'!$D$853:$S$888,8,0)</f>
        <v>Colonne</v>
      </c>
      <c r="D31" s="464" t="str">
        <f>VLOOKUP($A31,'Master translation'!$D$853:$S$888,4,0)</f>
        <v>Στήλη</v>
      </c>
      <c r="E31" s="464" t="str">
        <f>VLOOKUP($A31,'Master translation'!$D$853:$S$888,6,0)</f>
        <v>Columna</v>
      </c>
      <c r="F31" s="464" t="str">
        <f>VLOOKUP($A31,'Master translation'!$D$853:$S$888,3,0)</f>
        <v>Veerg</v>
      </c>
      <c r="G31" s="464" t="str">
        <f>VLOOKUP($A31,'Master translation'!$D$853:$S$888,7,0)</f>
        <v>Sarake</v>
      </c>
      <c r="H31" s="464" t="str">
        <f>VLOOKUP($A31,'Master translation'!$D$853:$S$888,9,0)</f>
        <v>Colonna</v>
      </c>
      <c r="I31" s="464" t="str">
        <f>VLOOKUP($A31,'Master translation'!$D$853:$S$888,10,0)</f>
        <v>Stulpelis</v>
      </c>
      <c r="J31" s="464" t="str">
        <f>VLOOKUP($A31,'Master translation'!$D$853:$S$888,11,0)</f>
        <v>Aile</v>
      </c>
      <c r="K31" s="464" t="str">
        <f>VLOOKUP($A31,'Master translation'!$D$853:$S$888,12,0)</f>
        <v>Kolom</v>
      </c>
      <c r="L31" s="464" t="str">
        <f>VLOOKUP($A31,'Master translation'!$D$853:$S$888,13,0)</f>
        <v>Stolpec</v>
      </c>
      <c r="M31" s="464" t="str">
        <f>VLOOKUP($A31,'Master translation'!$D$853:$S$888,14,0)</f>
        <v>Колона</v>
      </c>
      <c r="N31" s="464" t="str">
        <f>VLOOKUP($A31,'Master translation'!$D$853:$S$888,15,0)</f>
        <v>Stupac</v>
      </c>
      <c r="O31" s="464" t="str">
        <f>VLOOKUP($A31,'Master translation'!$D$853:$S$888,16,0)</f>
        <v>Stĺpec</v>
      </c>
      <c r="P31" s="448"/>
      <c r="Q31" s="451" t="str">
        <f>IF(OR(ISBLANK('1. General Information'!$H$13),'1. General Information'!$H$13="EN"),Table3[[#This Row],[EN]],HLOOKUP(VLOOKUP('1. General Information'!$H$13,Table1[],2,FALSE),Table3[#All],ROW(A31),FALSE))</f>
        <v>Column</v>
      </c>
    </row>
    <row r="32" spans="1:20" s="338" customFormat="1" x14ac:dyDescent="0.25">
      <c r="A32" s="465" t="s">
        <v>200</v>
      </c>
      <c r="B32" s="464" t="str">
        <f>VLOOKUP($A32,'Master translation'!$D$853:$S$888,2,0)</f>
        <v>Zeile</v>
      </c>
      <c r="C32" s="464" t="str">
        <f>VLOOKUP($A32,'Master translation'!$D$853:$S$888,8,0)</f>
        <v>Ligne</v>
      </c>
      <c r="D32" s="464" t="str">
        <f>VLOOKUP($A32,'Master translation'!$D$853:$S$888,4,0)</f>
        <v>Γραμμή</v>
      </c>
      <c r="E32" s="464" t="str">
        <f>VLOOKUP($A32,'Master translation'!$D$853:$S$888,6,0)</f>
        <v>Fila</v>
      </c>
      <c r="F32" s="464" t="str">
        <f>VLOOKUP($A32,'Master translation'!$D$853:$S$888,3,0)</f>
        <v>Rida</v>
      </c>
      <c r="G32" s="464" t="str">
        <f>VLOOKUP($A32,'Master translation'!$D$853:$S$888,7,0)</f>
        <v>Rivi</v>
      </c>
      <c r="H32" s="464" t="str">
        <f>VLOOKUP($A32,'Master translation'!$D$853:$S$888,9,0)</f>
        <v>Riga</v>
      </c>
      <c r="I32" s="464" t="str">
        <f>VLOOKUP($A32,'Master translation'!$D$853:$S$888,10,0)</f>
        <v>Eilutė</v>
      </c>
      <c r="J32" s="464" t="str">
        <f>VLOOKUP($A32,'Master translation'!$D$853:$S$888,11,0)</f>
        <v>Rinda</v>
      </c>
      <c r="K32" s="464" t="str">
        <f>VLOOKUP($A32,'Master translation'!$D$853:$S$888,12,0)</f>
        <v>Rij</v>
      </c>
      <c r="L32" s="464" t="str">
        <f>VLOOKUP($A32,'Master translation'!$D$853:$S$888,13,0)</f>
        <v>Vrstica</v>
      </c>
      <c r="M32" s="464" t="str">
        <f>VLOOKUP($A32,'Master translation'!$D$853:$S$888,14,0)</f>
        <v>Ред</v>
      </c>
      <c r="N32" s="464" t="str">
        <f>VLOOKUP($A32,'Master translation'!$D$853:$S$888,15,0)</f>
        <v>Redak</v>
      </c>
      <c r="O32" s="464" t="str">
        <f>VLOOKUP($A32,'Master translation'!$D$853:$S$888,16,0)</f>
        <v>Riadok</v>
      </c>
      <c r="P32" s="448"/>
      <c r="Q32" s="451" t="str">
        <f>IF(OR(ISBLANK('1. General Information'!$H$13),'1. General Information'!$H$13="EN"),Table3[[#This Row],[EN]],HLOOKUP(VLOOKUP('1. General Information'!$H$13,Table1[],2,FALSE),Table3[#All],ROW(A32),FALSE))</f>
        <v>Row</v>
      </c>
    </row>
    <row r="33" spans="1:22" s="454" customFormat="1" hidden="1" x14ac:dyDescent="0.25">
      <c r="A33" s="466"/>
      <c r="B33" s="464" t="e">
        <f>VLOOKUP($A33,'Master translation'!$D$853:$S$888,2,0)</f>
        <v>#N/A</v>
      </c>
      <c r="C33" s="464" t="e">
        <f>VLOOKUP($A33,'Master translation'!$D$853:$S$888,8,0)</f>
        <v>#N/A</v>
      </c>
      <c r="D33" s="464" t="e">
        <f>VLOOKUP($A33,'Master translation'!$D$853:$S$888,4,0)</f>
        <v>#N/A</v>
      </c>
      <c r="E33" s="464" t="e">
        <f>VLOOKUP($A33,'Master translation'!$D$853:$S$888,6,0)</f>
        <v>#N/A</v>
      </c>
      <c r="F33" s="464" t="e">
        <f>VLOOKUP($A33,'Master translation'!$D$853:$S$888,3,0)</f>
        <v>#N/A</v>
      </c>
      <c r="G33" s="464" t="e">
        <f>VLOOKUP($A33,'Master translation'!$D$853:$S$888,7,0)</f>
        <v>#N/A</v>
      </c>
      <c r="H33" s="464" t="e">
        <f>VLOOKUP($A33,'Master translation'!$D$853:$S$888,9,0)</f>
        <v>#N/A</v>
      </c>
      <c r="I33" s="464" t="e">
        <f>VLOOKUP($A33,'Master translation'!$D$853:$S$888,10,0)</f>
        <v>#N/A</v>
      </c>
      <c r="J33" s="464" t="e">
        <f>VLOOKUP($A33,'Master translation'!$D$853:$S$888,11,0)</f>
        <v>#N/A</v>
      </c>
      <c r="K33" s="464" t="e">
        <f>VLOOKUP($A33,'Master translation'!$D$853:$S$888,12,0)</f>
        <v>#N/A</v>
      </c>
      <c r="L33" s="464" t="e">
        <f>VLOOKUP($A33,'Master translation'!$D$853:$S$888,13,0)</f>
        <v>#N/A</v>
      </c>
      <c r="M33" s="464" t="e">
        <f>VLOOKUP($A33,'Master translation'!$D$853:$S$888,14,0)</f>
        <v>#N/A</v>
      </c>
      <c r="N33" s="464" t="e">
        <f>VLOOKUP($A33,'Master translation'!$D$853:$S$888,15,0)</f>
        <v>#N/A</v>
      </c>
      <c r="O33" s="464" t="e">
        <f>VLOOKUP($A33,'Master translation'!$D$853:$S$888,16,0)</f>
        <v>#N/A</v>
      </c>
      <c r="P33" s="448"/>
      <c r="Q33" s="451">
        <f>IF(OR(ISBLANK('1. General Information'!$H$13),'1. General Information'!$H$13="EN"),Table3[[#This Row],[EN]],HLOOKUP(VLOOKUP('1. General Information'!$H$13,Table1[],2,FALSE),Table3[#All],ROW(A33),FALSE))</f>
        <v>0</v>
      </c>
      <c r="R33" s="444"/>
      <c r="S33" s="338"/>
      <c r="T33" s="338"/>
      <c r="U33" s="444"/>
      <c r="V33" s="444"/>
    </row>
    <row r="34" spans="1:22" s="457" customFormat="1" hidden="1" x14ac:dyDescent="0.25">
      <c r="A34" s="442"/>
      <c r="B34" s="464" t="e">
        <f>VLOOKUP($A34,'Master translation'!$D$853:$S$888,2,0)</f>
        <v>#N/A</v>
      </c>
      <c r="C34" s="464" t="e">
        <f>VLOOKUP($A34,'Master translation'!$D$853:$S$888,8,0)</f>
        <v>#N/A</v>
      </c>
      <c r="D34" s="464" t="e">
        <f>VLOOKUP($A34,'Master translation'!$D$853:$S$888,4,0)</f>
        <v>#N/A</v>
      </c>
      <c r="E34" s="464" t="e">
        <f>VLOOKUP($A34,'Master translation'!$D$853:$S$888,6,0)</f>
        <v>#N/A</v>
      </c>
      <c r="F34" s="464" t="e">
        <f>VLOOKUP($A34,'Master translation'!$D$853:$S$888,3,0)</f>
        <v>#N/A</v>
      </c>
      <c r="G34" s="464" t="e">
        <f>VLOOKUP($A34,'Master translation'!$D$853:$S$888,7,0)</f>
        <v>#N/A</v>
      </c>
      <c r="H34" s="464" t="e">
        <f>VLOOKUP($A34,'Master translation'!$D$853:$S$888,9,0)</f>
        <v>#N/A</v>
      </c>
      <c r="I34" s="464" t="e">
        <f>VLOOKUP($A34,'Master translation'!$D$853:$S$888,10,0)</f>
        <v>#N/A</v>
      </c>
      <c r="J34" s="464" t="e">
        <f>VLOOKUP($A34,'Master translation'!$D$853:$S$888,11,0)</f>
        <v>#N/A</v>
      </c>
      <c r="K34" s="464" t="e">
        <f>VLOOKUP($A34,'Master translation'!$D$853:$S$888,12,0)</f>
        <v>#N/A</v>
      </c>
      <c r="L34" s="464" t="e">
        <f>VLOOKUP($A34,'Master translation'!$D$853:$S$888,13,0)</f>
        <v>#N/A</v>
      </c>
      <c r="M34" s="464" t="e">
        <f>VLOOKUP($A34,'Master translation'!$D$853:$S$888,14,0)</f>
        <v>#N/A</v>
      </c>
      <c r="N34" s="464" t="e">
        <f>VLOOKUP($A34,'Master translation'!$D$853:$S$888,15,0)</f>
        <v>#N/A</v>
      </c>
      <c r="O34" s="464" t="e">
        <f>VLOOKUP($A34,'Master translation'!$D$853:$S$888,16,0)</f>
        <v>#N/A</v>
      </c>
      <c r="P34" s="449"/>
      <c r="Q34" s="451">
        <f>IF(OR(ISBLANK('1. General Information'!$H$13),'1. General Information'!$H$13="EN"),Table3[[#This Row],[EN]],HLOOKUP(VLOOKUP('1. General Information'!$H$13,Table1[],2,FALSE),Table3[#All],ROW(A34),FALSE))</f>
        <v>0</v>
      </c>
      <c r="R34" s="413"/>
      <c r="S34" s="444"/>
      <c r="T34" s="444"/>
      <c r="U34" s="413"/>
      <c r="V34" s="413"/>
    </row>
    <row r="35" spans="1:22" s="454" customFormat="1" hidden="1" x14ac:dyDescent="0.25">
      <c r="A35" s="442"/>
      <c r="B35" s="464" t="e">
        <f>VLOOKUP($A35,'Master translation'!$D$853:$S$888,2,0)</f>
        <v>#N/A</v>
      </c>
      <c r="C35" s="464" t="e">
        <f>VLOOKUP($A35,'Master translation'!$D$853:$S$888,8,0)</f>
        <v>#N/A</v>
      </c>
      <c r="D35" s="464" t="e">
        <f>VLOOKUP($A35,'Master translation'!$D$853:$S$888,4,0)</f>
        <v>#N/A</v>
      </c>
      <c r="E35" s="464" t="e">
        <f>VLOOKUP($A35,'Master translation'!$D$853:$S$888,6,0)</f>
        <v>#N/A</v>
      </c>
      <c r="F35" s="464" t="e">
        <f>VLOOKUP($A35,'Master translation'!$D$853:$S$888,3,0)</f>
        <v>#N/A</v>
      </c>
      <c r="G35" s="464" t="e">
        <f>VLOOKUP($A35,'Master translation'!$D$853:$S$888,7,0)</f>
        <v>#N/A</v>
      </c>
      <c r="H35" s="464" t="e">
        <f>VLOOKUP($A35,'Master translation'!$D$853:$S$888,9,0)</f>
        <v>#N/A</v>
      </c>
      <c r="I35" s="464" t="e">
        <f>VLOOKUP($A35,'Master translation'!$D$853:$S$888,10,0)</f>
        <v>#N/A</v>
      </c>
      <c r="J35" s="464" t="e">
        <f>VLOOKUP($A35,'Master translation'!$D$853:$S$888,11,0)</f>
        <v>#N/A</v>
      </c>
      <c r="K35" s="464" t="e">
        <f>VLOOKUP($A35,'Master translation'!$D$853:$S$888,12,0)</f>
        <v>#N/A</v>
      </c>
      <c r="L35" s="464" t="e">
        <f>VLOOKUP($A35,'Master translation'!$D$853:$S$888,13,0)</f>
        <v>#N/A</v>
      </c>
      <c r="M35" s="464" t="e">
        <f>VLOOKUP($A35,'Master translation'!$D$853:$S$888,14,0)</f>
        <v>#N/A</v>
      </c>
      <c r="N35" s="464" t="e">
        <f>VLOOKUP($A35,'Master translation'!$D$853:$S$888,15,0)</f>
        <v>#N/A</v>
      </c>
      <c r="O35" s="464" t="e">
        <f>VLOOKUP($A35,'Master translation'!$D$853:$S$888,16,0)</f>
        <v>#N/A</v>
      </c>
      <c r="P35" s="448"/>
      <c r="Q35" s="451">
        <f>IF(OR(ISBLANK('1. General Information'!$H$13),'1. General Information'!$H$13="EN"),Table3[[#This Row],[EN]],HLOOKUP(VLOOKUP('1. General Information'!$H$13,Table1[],2,FALSE),Table3[#All],ROW(A35),FALSE))</f>
        <v>0</v>
      </c>
      <c r="R35" s="444"/>
      <c r="S35" s="413"/>
      <c r="T35" s="413"/>
      <c r="U35" s="444"/>
      <c r="V35" s="444"/>
    </row>
    <row r="36" spans="1:22" s="457" customFormat="1" hidden="1" x14ac:dyDescent="0.25">
      <c r="A36" s="442"/>
      <c r="B36" s="464" t="e">
        <f>VLOOKUP($A36,'Master translation'!$D$853:$S$888,2,0)</f>
        <v>#N/A</v>
      </c>
      <c r="C36" s="464" t="e">
        <f>VLOOKUP($A36,'Master translation'!$D$853:$S$888,8,0)</f>
        <v>#N/A</v>
      </c>
      <c r="D36" s="464" t="e">
        <f>VLOOKUP($A36,'Master translation'!$D$853:$S$888,4,0)</f>
        <v>#N/A</v>
      </c>
      <c r="E36" s="464" t="e">
        <f>VLOOKUP($A36,'Master translation'!$D$853:$S$888,6,0)</f>
        <v>#N/A</v>
      </c>
      <c r="F36" s="464" t="e">
        <f>VLOOKUP($A36,'Master translation'!$D$853:$S$888,3,0)</f>
        <v>#N/A</v>
      </c>
      <c r="G36" s="464" t="e">
        <f>VLOOKUP($A36,'Master translation'!$D$853:$S$888,7,0)</f>
        <v>#N/A</v>
      </c>
      <c r="H36" s="464" t="e">
        <f>VLOOKUP($A36,'Master translation'!$D$853:$S$888,9,0)</f>
        <v>#N/A</v>
      </c>
      <c r="I36" s="464" t="e">
        <f>VLOOKUP($A36,'Master translation'!$D$853:$S$888,10,0)</f>
        <v>#N/A</v>
      </c>
      <c r="J36" s="464" t="e">
        <f>VLOOKUP($A36,'Master translation'!$D$853:$S$888,11,0)</f>
        <v>#N/A</v>
      </c>
      <c r="K36" s="464" t="e">
        <f>VLOOKUP($A36,'Master translation'!$D$853:$S$888,12,0)</f>
        <v>#N/A</v>
      </c>
      <c r="L36" s="464" t="e">
        <f>VLOOKUP($A36,'Master translation'!$D$853:$S$888,13,0)</f>
        <v>#N/A</v>
      </c>
      <c r="M36" s="464" t="e">
        <f>VLOOKUP($A36,'Master translation'!$D$853:$S$888,14,0)</f>
        <v>#N/A</v>
      </c>
      <c r="N36" s="464" t="e">
        <f>VLOOKUP($A36,'Master translation'!$D$853:$S$888,15,0)</f>
        <v>#N/A</v>
      </c>
      <c r="O36" s="464" t="e">
        <f>VLOOKUP($A36,'Master translation'!$D$853:$S$888,16,0)</f>
        <v>#N/A</v>
      </c>
      <c r="P36" s="449"/>
      <c r="Q36" s="451">
        <f>IF(OR(ISBLANK('1. General Information'!$H$13),'1. General Information'!$H$13="EN"),Table3[[#This Row],[EN]],HLOOKUP(VLOOKUP('1. General Information'!$H$13,Table1[],2,FALSE),Table3[#All],ROW(A36),FALSE))</f>
        <v>0</v>
      </c>
      <c r="R36" s="413"/>
      <c r="S36" s="444"/>
      <c r="T36" s="444"/>
      <c r="U36" s="413"/>
      <c r="V36" s="413"/>
    </row>
    <row r="37" spans="1:22" s="454" customFormat="1" hidden="1" x14ac:dyDescent="0.25">
      <c r="A37" s="442"/>
      <c r="B37" s="464" t="e">
        <f>VLOOKUP($A37,'Master translation'!$D$853:$S$888,2,0)</f>
        <v>#N/A</v>
      </c>
      <c r="C37" s="464" t="e">
        <f>VLOOKUP($A37,'Master translation'!$D$853:$S$888,8,0)</f>
        <v>#N/A</v>
      </c>
      <c r="D37" s="464" t="e">
        <f>VLOOKUP($A37,'Master translation'!$D$853:$S$888,4,0)</f>
        <v>#N/A</v>
      </c>
      <c r="E37" s="464" t="e">
        <f>VLOOKUP($A37,'Master translation'!$D$853:$S$888,6,0)</f>
        <v>#N/A</v>
      </c>
      <c r="F37" s="464" t="e">
        <f>VLOOKUP($A37,'Master translation'!$D$853:$S$888,3,0)</f>
        <v>#N/A</v>
      </c>
      <c r="G37" s="464" t="e">
        <f>VLOOKUP($A37,'Master translation'!$D$853:$S$888,7,0)</f>
        <v>#N/A</v>
      </c>
      <c r="H37" s="464" t="e">
        <f>VLOOKUP($A37,'Master translation'!$D$853:$S$888,9,0)</f>
        <v>#N/A</v>
      </c>
      <c r="I37" s="464" t="e">
        <f>VLOOKUP($A37,'Master translation'!$D$853:$S$888,10,0)</f>
        <v>#N/A</v>
      </c>
      <c r="J37" s="464" t="e">
        <f>VLOOKUP($A37,'Master translation'!$D$853:$S$888,11,0)</f>
        <v>#N/A</v>
      </c>
      <c r="K37" s="464" t="e">
        <f>VLOOKUP($A37,'Master translation'!$D$853:$S$888,12,0)</f>
        <v>#N/A</v>
      </c>
      <c r="L37" s="464" t="e">
        <f>VLOOKUP($A37,'Master translation'!$D$853:$S$888,13,0)</f>
        <v>#N/A</v>
      </c>
      <c r="M37" s="464" t="e">
        <f>VLOOKUP($A37,'Master translation'!$D$853:$S$888,14,0)</f>
        <v>#N/A</v>
      </c>
      <c r="N37" s="464" t="e">
        <f>VLOOKUP($A37,'Master translation'!$D$853:$S$888,15,0)</f>
        <v>#N/A</v>
      </c>
      <c r="O37" s="464" t="e">
        <f>VLOOKUP($A37,'Master translation'!$D$853:$S$888,16,0)</f>
        <v>#N/A</v>
      </c>
      <c r="P37" s="448"/>
      <c r="Q37" s="451">
        <f>IF(OR(ISBLANK('1. General Information'!$H$13),'1. General Information'!$H$13="EN"),Table3[[#This Row],[EN]],HLOOKUP(VLOOKUP('1. General Information'!$H$13,Table1[],2,FALSE),Table3[#All],ROW(A37),FALSE))</f>
        <v>0</v>
      </c>
      <c r="R37" s="444"/>
      <c r="S37" s="413"/>
      <c r="T37" s="413"/>
      <c r="U37" s="444"/>
      <c r="V37" s="444"/>
    </row>
    <row r="38" spans="1:22" s="454" customFormat="1" hidden="1" x14ac:dyDescent="0.25">
      <c r="A38" s="442"/>
      <c r="B38" s="464" t="e">
        <f>VLOOKUP($A38,'Master translation'!$D$853:$S$888,2,0)</f>
        <v>#N/A</v>
      </c>
      <c r="C38" s="464" t="e">
        <f>VLOOKUP($A38,'Master translation'!$D$853:$S$888,8,0)</f>
        <v>#N/A</v>
      </c>
      <c r="D38" s="464" t="e">
        <f>VLOOKUP($A38,'Master translation'!$D$853:$S$888,4,0)</f>
        <v>#N/A</v>
      </c>
      <c r="E38" s="464" t="e">
        <f>VLOOKUP($A38,'Master translation'!$D$853:$S$888,6,0)</f>
        <v>#N/A</v>
      </c>
      <c r="F38" s="464" t="e">
        <f>VLOOKUP($A38,'Master translation'!$D$853:$S$888,3,0)</f>
        <v>#N/A</v>
      </c>
      <c r="G38" s="464" t="e">
        <f>VLOOKUP($A38,'Master translation'!$D$853:$S$888,7,0)</f>
        <v>#N/A</v>
      </c>
      <c r="H38" s="464" t="e">
        <f>VLOOKUP($A38,'Master translation'!$D$853:$S$888,9,0)</f>
        <v>#N/A</v>
      </c>
      <c r="I38" s="464" t="e">
        <f>VLOOKUP($A38,'Master translation'!$D$853:$S$888,10,0)</f>
        <v>#N/A</v>
      </c>
      <c r="J38" s="464" t="e">
        <f>VLOOKUP($A38,'Master translation'!$D$853:$S$888,11,0)</f>
        <v>#N/A</v>
      </c>
      <c r="K38" s="464" t="e">
        <f>VLOOKUP($A38,'Master translation'!$D$853:$S$888,12,0)</f>
        <v>#N/A</v>
      </c>
      <c r="L38" s="464" t="e">
        <f>VLOOKUP($A38,'Master translation'!$D$853:$S$888,13,0)</f>
        <v>#N/A</v>
      </c>
      <c r="M38" s="464" t="e">
        <f>VLOOKUP($A38,'Master translation'!$D$853:$S$888,14,0)</f>
        <v>#N/A</v>
      </c>
      <c r="N38" s="464" t="e">
        <f>VLOOKUP($A38,'Master translation'!$D$853:$S$888,15,0)</f>
        <v>#N/A</v>
      </c>
      <c r="O38" s="464" t="e">
        <f>VLOOKUP($A38,'Master translation'!$D$853:$S$888,16,0)</f>
        <v>#N/A</v>
      </c>
      <c r="P38" s="448"/>
      <c r="Q38" s="451">
        <f>IF(OR(ISBLANK('1. General Information'!$H$13),'1. General Information'!$H$13="EN"),Table3[[#This Row],[EN]],HLOOKUP(VLOOKUP('1. General Information'!$H$13,Table1[],2,FALSE),Table3[#All],ROW(A38),FALSE))</f>
        <v>0</v>
      </c>
      <c r="R38" s="444"/>
      <c r="S38" s="444"/>
      <c r="T38" s="444"/>
      <c r="U38" s="444"/>
      <c r="V38" s="444"/>
    </row>
    <row r="39" spans="1:22" s="456" customFormat="1" hidden="1" x14ac:dyDescent="0.25">
      <c r="A39" s="442"/>
      <c r="B39" s="464" t="e">
        <f>VLOOKUP($A39,'Master translation'!$D$853:$S$888,2,0)</f>
        <v>#N/A</v>
      </c>
      <c r="C39" s="464" t="e">
        <f>VLOOKUP($A39,'Master translation'!$D$853:$S$888,8,0)</f>
        <v>#N/A</v>
      </c>
      <c r="D39" s="464" t="e">
        <f>VLOOKUP($A39,'Master translation'!$D$853:$S$888,4,0)</f>
        <v>#N/A</v>
      </c>
      <c r="E39" s="464" t="e">
        <f>VLOOKUP($A39,'Master translation'!$D$853:$S$888,6,0)</f>
        <v>#N/A</v>
      </c>
      <c r="F39" s="464" t="e">
        <f>VLOOKUP($A39,'Master translation'!$D$853:$S$888,3,0)</f>
        <v>#N/A</v>
      </c>
      <c r="G39" s="464" t="e">
        <f>VLOOKUP($A39,'Master translation'!$D$853:$S$888,7,0)</f>
        <v>#N/A</v>
      </c>
      <c r="H39" s="464" t="e">
        <f>VLOOKUP($A39,'Master translation'!$D$853:$S$888,9,0)</f>
        <v>#N/A</v>
      </c>
      <c r="I39" s="464" t="e">
        <f>VLOOKUP($A39,'Master translation'!$D$853:$S$888,10,0)</f>
        <v>#N/A</v>
      </c>
      <c r="J39" s="464" t="e">
        <f>VLOOKUP($A39,'Master translation'!$D$853:$S$888,11,0)</f>
        <v>#N/A</v>
      </c>
      <c r="K39" s="464" t="e">
        <f>VLOOKUP($A39,'Master translation'!$D$853:$S$888,12,0)</f>
        <v>#N/A</v>
      </c>
      <c r="L39" s="464" t="e">
        <f>VLOOKUP($A39,'Master translation'!$D$853:$S$888,13,0)</f>
        <v>#N/A</v>
      </c>
      <c r="M39" s="464" t="e">
        <f>VLOOKUP($A39,'Master translation'!$D$853:$S$888,14,0)</f>
        <v>#N/A</v>
      </c>
      <c r="N39" s="464" t="e">
        <f>VLOOKUP($A39,'Master translation'!$D$853:$S$888,15,0)</f>
        <v>#N/A</v>
      </c>
      <c r="O39" s="464" t="e">
        <f>VLOOKUP($A39,'Master translation'!$D$853:$S$888,16,0)</f>
        <v>#N/A</v>
      </c>
      <c r="P39" s="448"/>
      <c r="Q39" s="451">
        <f>IF(OR(ISBLANK('1. General Information'!$H$13),'1. General Information'!$H$13="EN"),Table3[[#This Row],[EN]],HLOOKUP(VLOOKUP('1. General Information'!$H$13,Table1[],2,FALSE),Table3[#All],ROW(A39),FALSE))</f>
        <v>0</v>
      </c>
      <c r="R39" s="444"/>
      <c r="S39" s="444"/>
      <c r="T39" s="444"/>
      <c r="U39" s="444"/>
      <c r="V39" s="444"/>
    </row>
    <row r="40" spans="1:22" s="457" customFormat="1" hidden="1" x14ac:dyDescent="0.25">
      <c r="A40" s="442"/>
      <c r="B40" s="464" t="e">
        <f>VLOOKUP($A40,'Master translation'!$D$853:$S$888,2,0)</f>
        <v>#N/A</v>
      </c>
      <c r="C40" s="464" t="e">
        <f>VLOOKUP($A40,'Master translation'!$D$853:$S$888,8,0)</f>
        <v>#N/A</v>
      </c>
      <c r="D40" s="464" t="e">
        <f>VLOOKUP($A40,'Master translation'!$D$853:$S$888,4,0)</f>
        <v>#N/A</v>
      </c>
      <c r="E40" s="464" t="e">
        <f>VLOOKUP($A40,'Master translation'!$D$853:$S$888,6,0)</f>
        <v>#N/A</v>
      </c>
      <c r="F40" s="464" t="e">
        <f>VLOOKUP($A40,'Master translation'!$D$853:$S$888,3,0)</f>
        <v>#N/A</v>
      </c>
      <c r="G40" s="464" t="e">
        <f>VLOOKUP($A40,'Master translation'!$D$853:$S$888,7,0)</f>
        <v>#N/A</v>
      </c>
      <c r="H40" s="464" t="e">
        <f>VLOOKUP($A40,'Master translation'!$D$853:$S$888,9,0)</f>
        <v>#N/A</v>
      </c>
      <c r="I40" s="464" t="e">
        <f>VLOOKUP($A40,'Master translation'!$D$853:$S$888,10,0)</f>
        <v>#N/A</v>
      </c>
      <c r="J40" s="464" t="e">
        <f>VLOOKUP($A40,'Master translation'!$D$853:$S$888,11,0)</f>
        <v>#N/A</v>
      </c>
      <c r="K40" s="464" t="e">
        <f>VLOOKUP($A40,'Master translation'!$D$853:$S$888,12,0)</f>
        <v>#N/A</v>
      </c>
      <c r="L40" s="464" t="e">
        <f>VLOOKUP($A40,'Master translation'!$D$853:$S$888,13,0)</f>
        <v>#N/A</v>
      </c>
      <c r="M40" s="464" t="e">
        <f>VLOOKUP($A40,'Master translation'!$D$853:$S$888,14,0)</f>
        <v>#N/A</v>
      </c>
      <c r="N40" s="464" t="e">
        <f>VLOOKUP($A40,'Master translation'!$D$853:$S$888,15,0)</f>
        <v>#N/A</v>
      </c>
      <c r="O40" s="464" t="e">
        <f>VLOOKUP($A40,'Master translation'!$D$853:$S$888,16,0)</f>
        <v>#N/A</v>
      </c>
      <c r="P40" s="449"/>
      <c r="Q40" s="451">
        <f>IF(OR(ISBLANK('1. General Information'!$H$13),'1. General Information'!$H$13="EN"),Table3[[#This Row],[EN]],HLOOKUP(VLOOKUP('1. General Information'!$H$13,Table1[],2,FALSE),Table3[#All],ROW(A40),FALSE))</f>
        <v>0</v>
      </c>
      <c r="R40" s="413"/>
      <c r="S40" s="444"/>
      <c r="T40" s="444"/>
      <c r="U40" s="413"/>
      <c r="V40" s="413"/>
    </row>
    <row r="41" spans="1:22" s="454" customFormat="1" hidden="1" x14ac:dyDescent="0.25">
      <c r="A41" s="442"/>
      <c r="B41" s="464" t="e">
        <f>VLOOKUP($A41,'Master translation'!$D$853:$S$888,2,0)</f>
        <v>#N/A</v>
      </c>
      <c r="C41" s="464" t="e">
        <f>VLOOKUP($A41,'Master translation'!$D$853:$S$888,8,0)</f>
        <v>#N/A</v>
      </c>
      <c r="D41" s="464" t="e">
        <f>VLOOKUP($A41,'Master translation'!$D$853:$S$888,4,0)</f>
        <v>#N/A</v>
      </c>
      <c r="E41" s="464" t="e">
        <f>VLOOKUP($A41,'Master translation'!$D$853:$S$888,6,0)</f>
        <v>#N/A</v>
      </c>
      <c r="F41" s="464" t="e">
        <f>VLOOKUP($A41,'Master translation'!$D$853:$S$888,3,0)</f>
        <v>#N/A</v>
      </c>
      <c r="G41" s="464" t="e">
        <f>VLOOKUP($A41,'Master translation'!$D$853:$S$888,7,0)</f>
        <v>#N/A</v>
      </c>
      <c r="H41" s="464" t="e">
        <f>VLOOKUP($A41,'Master translation'!$D$853:$S$888,9,0)</f>
        <v>#N/A</v>
      </c>
      <c r="I41" s="464" t="e">
        <f>VLOOKUP($A41,'Master translation'!$D$853:$S$888,10,0)</f>
        <v>#N/A</v>
      </c>
      <c r="J41" s="464" t="e">
        <f>VLOOKUP($A41,'Master translation'!$D$853:$S$888,11,0)</f>
        <v>#N/A</v>
      </c>
      <c r="K41" s="464" t="e">
        <f>VLOOKUP($A41,'Master translation'!$D$853:$S$888,12,0)</f>
        <v>#N/A</v>
      </c>
      <c r="L41" s="464" t="e">
        <f>VLOOKUP($A41,'Master translation'!$D$853:$S$888,13,0)</f>
        <v>#N/A</v>
      </c>
      <c r="M41" s="464" t="e">
        <f>VLOOKUP($A41,'Master translation'!$D$853:$S$888,14,0)</f>
        <v>#N/A</v>
      </c>
      <c r="N41" s="464" t="e">
        <f>VLOOKUP($A41,'Master translation'!$D$853:$S$888,15,0)</f>
        <v>#N/A</v>
      </c>
      <c r="O41" s="464" t="e">
        <f>VLOOKUP($A41,'Master translation'!$D$853:$S$888,16,0)</f>
        <v>#N/A</v>
      </c>
      <c r="P41" s="448"/>
      <c r="Q41" s="451">
        <f>IF(OR(ISBLANK('1. General Information'!$H$13),'1. General Information'!$H$13="EN"),Table3[[#This Row],[EN]],HLOOKUP(VLOOKUP('1. General Information'!$H$13,Table1[],2,FALSE),Table3[#All],ROW(A41),FALSE))</f>
        <v>0</v>
      </c>
      <c r="R41" s="444"/>
      <c r="S41" s="413"/>
      <c r="T41" s="413"/>
      <c r="U41" s="444"/>
      <c r="V41" s="444"/>
    </row>
    <row r="42" spans="1:22" s="457" customFormat="1" hidden="1" x14ac:dyDescent="0.25">
      <c r="A42" s="442"/>
      <c r="B42" s="464" t="e">
        <f>VLOOKUP($A42,'Master translation'!$D$853:$S$888,2,0)</f>
        <v>#N/A</v>
      </c>
      <c r="C42" s="464" t="e">
        <f>VLOOKUP($A42,'Master translation'!$D$853:$S$888,8,0)</f>
        <v>#N/A</v>
      </c>
      <c r="D42" s="464" t="e">
        <f>VLOOKUP($A42,'Master translation'!$D$853:$S$888,4,0)</f>
        <v>#N/A</v>
      </c>
      <c r="E42" s="464" t="e">
        <f>VLOOKUP($A42,'Master translation'!$D$853:$S$888,6,0)</f>
        <v>#N/A</v>
      </c>
      <c r="F42" s="464" t="e">
        <f>VLOOKUP($A42,'Master translation'!$D$853:$S$888,3,0)</f>
        <v>#N/A</v>
      </c>
      <c r="G42" s="464" t="e">
        <f>VLOOKUP($A42,'Master translation'!$D$853:$S$888,7,0)</f>
        <v>#N/A</v>
      </c>
      <c r="H42" s="464" t="e">
        <f>VLOOKUP($A42,'Master translation'!$D$853:$S$888,9,0)</f>
        <v>#N/A</v>
      </c>
      <c r="I42" s="464" t="e">
        <f>VLOOKUP($A42,'Master translation'!$D$853:$S$888,10,0)</f>
        <v>#N/A</v>
      </c>
      <c r="J42" s="464" t="e">
        <f>VLOOKUP($A42,'Master translation'!$D$853:$S$888,11,0)</f>
        <v>#N/A</v>
      </c>
      <c r="K42" s="464" t="e">
        <f>VLOOKUP($A42,'Master translation'!$D$853:$S$888,12,0)</f>
        <v>#N/A</v>
      </c>
      <c r="L42" s="464" t="e">
        <f>VLOOKUP($A42,'Master translation'!$D$853:$S$888,13,0)</f>
        <v>#N/A</v>
      </c>
      <c r="M42" s="464" t="e">
        <f>VLOOKUP($A42,'Master translation'!$D$853:$S$888,14,0)</f>
        <v>#N/A</v>
      </c>
      <c r="N42" s="464" t="e">
        <f>VLOOKUP($A42,'Master translation'!$D$853:$S$888,15,0)</f>
        <v>#N/A</v>
      </c>
      <c r="O42" s="464" t="e">
        <f>VLOOKUP($A42,'Master translation'!$D$853:$S$888,16,0)</f>
        <v>#N/A</v>
      </c>
      <c r="P42" s="449"/>
      <c r="Q42" s="451">
        <f>IF(OR(ISBLANK('1. General Information'!$H$13),'1. General Information'!$H$13="EN"),Table3[[#This Row],[EN]],HLOOKUP(VLOOKUP('1. General Information'!$H$13,Table1[],2,FALSE),Table3[#All],ROW(A42),FALSE))</f>
        <v>0</v>
      </c>
      <c r="R42" s="413"/>
      <c r="S42" s="444"/>
      <c r="T42" s="444"/>
      <c r="U42" s="413"/>
      <c r="V42" s="413"/>
    </row>
    <row r="43" spans="1:22" s="456" customFormat="1" hidden="1" x14ac:dyDescent="0.25">
      <c r="A43" s="467" t="s">
        <v>354</v>
      </c>
      <c r="B43" s="464" t="str">
        <f>VLOOKUP($A43,'Master translation'!$D$853:$S$888,2,0)</f>
        <v>Contribution period</v>
      </c>
      <c r="C43" s="464" t="str">
        <f>VLOOKUP($A43,'Master translation'!$D$853:$S$888,8,0)</f>
        <v>Contribution period</v>
      </c>
      <c r="D43" s="464" t="str">
        <f>VLOOKUP($A43,'Master translation'!$D$853:$S$888,4,0)</f>
        <v>Contribution period</v>
      </c>
      <c r="E43" s="464" t="str">
        <f>VLOOKUP($A43,'Master translation'!$D$853:$S$888,6,0)</f>
        <v>Contribution period</v>
      </c>
      <c r="F43" s="464" t="str">
        <f>VLOOKUP($A43,'Master translation'!$D$853:$S$888,3,0)</f>
        <v>Contribution period</v>
      </c>
      <c r="G43" s="464" t="str">
        <f>VLOOKUP($A43,'Master translation'!$D$853:$S$888,7,0)</f>
        <v>Vakausmaksukausi</v>
      </c>
      <c r="H43" s="464" t="str">
        <f>VLOOKUP($A43,'Master translation'!$D$853:$S$888,9,0)</f>
        <v>Contribution period</v>
      </c>
      <c r="I43" s="464" t="str">
        <f>VLOOKUP($A43,'Master translation'!$D$853:$S$888,10,0)</f>
        <v>Contribution period</v>
      </c>
      <c r="J43" s="464" t="str">
        <f>VLOOKUP($A43,'Master translation'!$D$853:$S$888,11,0)</f>
        <v>Contribution period</v>
      </c>
      <c r="K43" s="464" t="str">
        <f>VLOOKUP($A43,'Master translation'!$D$853:$S$888,12,0)</f>
        <v>Contribution period</v>
      </c>
      <c r="L43" s="464" t="str">
        <f>VLOOKUP($A43,'Master translation'!$D$853:$S$888,13,0)</f>
        <v>Contribution period</v>
      </c>
      <c r="M43" s="464" t="str">
        <f>VLOOKUP($A43,'Master translation'!$D$853:$S$888,14,0)</f>
        <v>Период на плащане на вноски</v>
      </c>
      <c r="N43" s="464" t="str">
        <f>VLOOKUP($A43,'Master translation'!$D$853:$S$888,15,0)</f>
        <v>Razdoblje doprinosa</v>
      </c>
      <c r="O43" s="464" t="str">
        <f>VLOOKUP($A43,'Master translation'!$D$853:$S$888,16,0)</f>
        <v>Contribution period</v>
      </c>
      <c r="P43" s="455"/>
      <c r="Q43" s="451" t="str">
        <f>IF(OR(ISBLANK('1. General Information'!$H$13),'1. General Information'!$H$13="EN"),Table3[[#This Row],[EN]],HLOOKUP(VLOOKUP('1. General Information'!$H$13,Table1[],2,FALSE),Table3[#All],ROW(A43),FALSE))</f>
        <v>Contribution period</v>
      </c>
      <c r="S43" s="413"/>
      <c r="T43" s="413"/>
    </row>
    <row r="44" spans="1:22" s="456" customFormat="1" hidden="1" x14ac:dyDescent="0.25">
      <c r="A44" s="467" t="s">
        <v>356</v>
      </c>
      <c r="B44" s="464" t="str">
        <f>VLOOKUP($A44,'Master translation'!$D$853:$S$888,2,0)</f>
        <v>Reporting data</v>
      </c>
      <c r="C44" s="464" t="str">
        <f>VLOOKUP($A44,'Master translation'!$D$853:$S$888,8,0)</f>
        <v>Reporting data</v>
      </c>
      <c r="D44" s="464" t="str">
        <f>VLOOKUP($A44,'Master translation'!$D$853:$S$888,4,0)</f>
        <v>Reporting data</v>
      </c>
      <c r="E44" s="464" t="str">
        <f>VLOOKUP($A44,'Master translation'!$D$853:$S$888,6,0)</f>
        <v>Reporting data</v>
      </c>
      <c r="F44" s="464" t="str">
        <f>VLOOKUP($A44,'Master translation'!$D$853:$S$888,3,0)</f>
        <v>Reporting data</v>
      </c>
      <c r="G44" s="464" t="str">
        <f>VLOOKUP($A44,'Master translation'!$D$853:$S$888,7,0)</f>
        <v>Reporting data</v>
      </c>
      <c r="H44" s="464" t="str">
        <f>VLOOKUP($A44,'Master translation'!$D$853:$S$888,9,0)</f>
        <v>Reporting data</v>
      </c>
      <c r="I44" s="464" t="str">
        <f>VLOOKUP($A44,'Master translation'!$D$853:$S$888,10,0)</f>
        <v>Reporting data</v>
      </c>
      <c r="J44" s="464" t="str">
        <f>VLOOKUP($A44,'Master translation'!$D$853:$S$888,11,0)</f>
        <v>Reporting data</v>
      </c>
      <c r="K44" s="464" t="str">
        <f>VLOOKUP($A44,'Master translation'!$D$853:$S$888,12,0)</f>
        <v>Reporting data</v>
      </c>
      <c r="L44" s="464" t="str">
        <f>VLOOKUP($A44,'Master translation'!$D$853:$S$888,13,0)</f>
        <v>Reporting data</v>
      </c>
      <c r="M44" s="464" t="str">
        <f>VLOOKUP($A44,'Master translation'!$D$853:$S$888,14,0)</f>
        <v>Отчетни данни</v>
      </c>
      <c r="N44" s="464" t="str">
        <f>VLOOKUP($A44,'Master translation'!$D$853:$S$888,15,0)</f>
        <v>Dostava podataka</v>
      </c>
      <c r="O44" s="464" t="str">
        <f>VLOOKUP($A44,'Master translation'!$D$853:$S$888,16,0)</f>
        <v>Reporting data</v>
      </c>
      <c r="P44" s="455"/>
      <c r="Q44" s="451" t="str">
        <f>IF(OR(ISBLANK('1. General Information'!$H$13),'1. General Information'!$H$13="EN"),Table3[[#This Row],[EN]],HLOOKUP(VLOOKUP('1. General Information'!$H$13,Table1[],2,FALSE),Table3[#All],ROW(A44),FALSE))</f>
        <v>Reporting data</v>
      </c>
    </row>
    <row r="45" spans="1:22" s="413" customFormat="1" x14ac:dyDescent="0.25">
      <c r="A45" s="4" t="s">
        <v>361</v>
      </c>
      <c r="B45" s="464" t="str">
        <f>VLOOKUP($A45,'Master translation'!$D$853:$S$888,2,0)</f>
        <v>Regel ID</v>
      </c>
      <c r="C45" s="464" t="str">
        <f>VLOOKUP($A45,'Master translation'!$D$853:$S$888,8,0)</f>
        <v>ID de la règle</v>
      </c>
      <c r="D45" s="464" t="str">
        <f>VLOOKUP($A45,'Master translation'!$D$853:$S$888,4,0)</f>
        <v>Αναγνωριστικό κανόνα</v>
      </c>
      <c r="E45" s="464" t="str">
        <f>VLOOKUP($A45,'Master translation'!$D$853:$S$888,6,0)</f>
        <v>ID de la regla</v>
      </c>
      <c r="F45" s="464" t="str">
        <f>VLOOKUP($A45,'Master translation'!$D$853:$S$888,3,0)</f>
        <v>Eeskirja kood</v>
      </c>
      <c r="G45" s="464" t="str">
        <f>VLOOKUP($A45,'Master translation'!$D$853:$S$888,7,0)</f>
        <v>Säännön tunnus</v>
      </c>
      <c r="H45" s="464" t="str">
        <f>VLOOKUP($A45,'Master translation'!$D$853:$S$888,9,0)</f>
        <v>ID regola</v>
      </c>
      <c r="I45" s="464" t="str">
        <f>VLOOKUP($A45,'Master translation'!$D$853:$S$888,10,0)</f>
        <v>Taisyklės ID</v>
      </c>
      <c r="J45" s="464" t="str">
        <f>VLOOKUP($A45,'Master translation'!$D$853:$S$888,11,0)</f>
        <v>Noteikuma ID</v>
      </c>
      <c r="K45" s="464" t="str">
        <f>VLOOKUP($A45,'Master translation'!$D$853:$S$888,12,0)</f>
        <v>Regel-ID</v>
      </c>
      <c r="L45" s="464" t="str">
        <f>VLOOKUP($A45,'Master translation'!$D$853:$S$888,13,0)</f>
        <v>Id. št. pravila</v>
      </c>
      <c r="M45" s="464" t="str">
        <f>VLOOKUP($A45,'Master translation'!$D$853:$S$888,14,0)</f>
        <v>ИД на правило</v>
      </c>
      <c r="N45" s="464" t="str">
        <f>VLOOKUP($A45,'Master translation'!$D$853:$S$888,15,0)</f>
        <v>ID pravila</v>
      </c>
      <c r="O45" s="464" t="str">
        <f>VLOOKUP($A45,'Master translation'!$D$853:$S$888,16,0)</f>
        <v>ID pravidla</v>
      </c>
      <c r="P45" s="449"/>
      <c r="Q45" s="451" t="str">
        <f>IF(OR(ISBLANK('1. General Information'!$H$13),'1. General Information'!$H$13="EN"),Table3[[#This Row],[EN]],HLOOKUP(VLOOKUP('1. General Information'!$H$13,Table1[],2,FALSE),Table3[#All],ROW(A45),FALSE))</f>
        <v>Rule ID</v>
      </c>
      <c r="S45" s="456"/>
      <c r="T45" s="456"/>
    </row>
    <row r="46" spans="1:22" s="413" customFormat="1" ht="45" x14ac:dyDescent="0.25">
      <c r="A46" s="4" t="s">
        <v>6600</v>
      </c>
      <c r="B46" s="464" t="str">
        <f>VLOOKUP($A46,'Master translation'!$D$853:$S$888,2,0)</f>
        <v>Ausschluss von auszuführenden Fremdwährungen und Waren</v>
      </c>
      <c r="C46" s="464" t="str">
        <f>VLOOKUP($A46,'Master translation'!$D$853:$S$888,8,0)</f>
        <v>exclusion des opérations de change et sur les matières premières à effectuer</v>
      </c>
      <c r="D46" s="464" t="str">
        <f>VLOOKUP($A46,'Master translation'!$D$853:$S$888,4,0)</f>
        <v>εξαιρούνται το συνάλλαγμα και βασικά εμπορεύματα προς χρήση</v>
      </c>
      <c r="E46" s="464" t="str">
        <f>VLOOKUP($A46,'Master translation'!$D$853:$S$888,6,0)</f>
        <v>exclusión del tipo de cambio y materias primas que debe llevarse a cabo</v>
      </c>
      <c r="F46" s="464" t="str">
        <f>VLOOKUP($A46,'Master translation'!$D$853:$S$888,3,0)</f>
        <v>valuuta ja kaubaga seotu tuleb välja jätta</v>
      </c>
      <c r="G46" s="464" t="str">
        <f>VLOOKUP($A46,'Master translation'!$D$853:$S$888,7,0)</f>
        <v>ulkomaanvaluutta ja hyödykkeet suljettava pois</v>
      </c>
      <c r="H46" s="464" t="str">
        <f>VLOOKUP($A46,'Master translation'!$D$853:$S$888,9,0)</f>
        <v>esclusi i risultati relativi ai cambi e alle materie prime</v>
      </c>
      <c r="I46" s="464" t="str">
        <f>VLOOKUP($A46,'Master translation'!$D$853:$S$888,10,0)</f>
        <v>išskyrus užsienio valiutos kurso ir biržos prekių rezultatus</v>
      </c>
      <c r="J46" s="464" t="str">
        <f>VLOOKUP($A46,'Master translation'!$D$853:$S$888,11,0)</f>
        <v>izņemot, lai veiktu Ārvalstu valūtas un preču maiņu</v>
      </c>
      <c r="K46" s="464" t="str">
        <f>VLOOKUP($A46,'Master translation'!$D$853:$S$888,12,0)</f>
        <v>uitsluiting van vreemde valuta's &amp; grondstoffen</v>
      </c>
      <c r="L46" s="464" t="str">
        <f>VLOOKUP($A46,'Master translation'!$D$853:$S$888,13,0)</f>
        <v>brez tuje valute in blaga, ki se izvaja</v>
      </c>
      <c r="M46" s="464" t="str">
        <f>VLOOKUP($A46,'Master translation'!$D$853:$S$888,14,0)</f>
        <v>изключване на валутните стоки и суровини, които трябва да се изпълнят</v>
      </c>
      <c r="N46" s="464" t="str">
        <f>VLOOKUP($A46,'Master translation'!$D$853:$S$888,15,0)</f>
        <v xml:space="preserve">Isključenje deviza i robe </v>
      </c>
      <c r="O46" s="464" t="str">
        <f>VLOOKUP($A46,'Master translation'!$D$853:$S$888,16,0)</f>
        <v>vylúčenie devíz a komodít</v>
      </c>
      <c r="P46" s="449"/>
      <c r="Q46" s="451" t="str">
        <f>IF(OR(ISBLANK('1. General Information'!$H$13),'1. General Information'!$H$13="EN"),Table3[[#This Row],[EN]],HLOOKUP(VLOOKUP('1. General Information'!$H$13,Table1[],2,FALSE),Table3[#All],ROW(A46),FALSE))</f>
        <v>exclusion of Foreign Exchange &amp; Commodities to be performed</v>
      </c>
    </row>
    <row r="47" spans="1:22" s="338" customFormat="1" x14ac:dyDescent="0.25">
      <c r="A47" s="465" t="s">
        <v>160</v>
      </c>
      <c r="B47" s="464" t="str">
        <f>VLOOKUP($A47,'Master translation'!$D$853:$S$888,2,0)</f>
        <v>JJJJ-MM-TT</v>
      </c>
      <c r="C47" s="464" t="str">
        <f>VLOOKUP($A47,'Master translation'!$D$853:$S$888,8,0)</f>
        <v>AAAA-MM-JJ</v>
      </c>
      <c r="D47" s="464" t="str">
        <f>VLOOKUP($A47,'Master translation'!$D$853:$S$888,4,0)</f>
        <v>ΕΕΕΕ-ΜΜ-ΗΗ</v>
      </c>
      <c r="E47" s="464" t="str">
        <f>VLOOKUP($A47,'Master translation'!$D$853:$S$888,6,0)</f>
        <v>AAAA-MM-DD</v>
      </c>
      <c r="F47" s="464" t="str">
        <f>VLOOKUP($A47,'Master translation'!$D$853:$S$888,3,0)</f>
        <v>AAAA-KK-PP</v>
      </c>
      <c r="G47" s="464" t="str">
        <f>VLOOKUP($A47,'Master translation'!$D$853:$S$888,7,0)</f>
        <v>VVVV-KK-PP</v>
      </c>
      <c r="H47" s="464" t="str">
        <f>VLOOKUP($A47,'Master translation'!$D$853:$S$888,9,0)</f>
        <v>AAAA-MM-GG</v>
      </c>
      <c r="I47" s="464" t="str">
        <f>VLOOKUP($A47,'Master translation'!$D$853:$S$888,10,0)</f>
        <v>YYYY-MM-DD (Metai-mėnuo-diena)</v>
      </c>
      <c r="J47" s="464" t="str">
        <f>VLOOKUP($A47,'Master translation'!$D$853:$S$888,11,0)</f>
        <v>GGGG-MM-DD</v>
      </c>
      <c r="K47" s="464" t="str">
        <f>VLOOKUP($A47,'Master translation'!$D$853:$S$888,12,0)</f>
        <v>JJJJ-MM-DD</v>
      </c>
      <c r="L47" s="464" t="str">
        <f>VLOOKUP($A47,'Master translation'!$D$853:$S$888,13,0)</f>
        <v>LLLL-MM-DD</v>
      </c>
      <c r="M47" s="464" t="str">
        <f>VLOOKUP($A47,'Master translation'!$D$853:$S$888,14,0)</f>
        <v>ГГГГ-MM-ДД</v>
      </c>
      <c r="N47" s="464" t="str">
        <f>VLOOKUP($A47,'Master translation'!$D$853:$S$888,15,0)</f>
        <v>GGG-MM-DD</v>
      </c>
      <c r="O47" s="464" t="str">
        <f>VLOOKUP($A47,'Master translation'!$D$853:$S$888,16,0)</f>
        <v>RRRR-MM-DD</v>
      </c>
      <c r="Q47" s="451" t="str">
        <f>IF(OR(ISBLANK('1. General Information'!$H$13),'1. General Information'!$H$13="EN"),Table3[[#This Row],[EN]],HLOOKUP(VLOOKUP('1. General Information'!$H$13,Table1[],2,FALSE),Table3[#All],ROW(A47),FALSE))</f>
        <v>YYYY-MM-DD</v>
      </c>
      <c r="S47" s="413"/>
      <c r="T47" s="413"/>
    </row>
    <row r="48" spans="1:22" s="338" customFormat="1" hidden="1" x14ac:dyDescent="0.25">
      <c r="M48" s="444"/>
      <c r="N48" s="444"/>
      <c r="Q48" s="415"/>
    </row>
    <row r="49" spans="1:20" s="338" customFormat="1" ht="15.75" hidden="1" thickBot="1" x14ac:dyDescent="0.3">
      <c r="A49" s="469"/>
      <c r="B49" s="469"/>
      <c r="C49" s="469"/>
      <c r="D49" s="469"/>
      <c r="E49" s="469"/>
      <c r="F49" s="469"/>
      <c r="G49" s="469"/>
      <c r="H49" s="469"/>
      <c r="I49" s="469"/>
      <c r="J49" s="469"/>
      <c r="K49" s="469"/>
      <c r="L49" s="469"/>
      <c r="M49" s="470"/>
      <c r="N49" s="470"/>
      <c r="O49" s="470"/>
      <c r="Q49" s="415"/>
    </row>
    <row r="50" spans="1:20" s="338" customFormat="1" hidden="1" x14ac:dyDescent="0.25">
      <c r="M50" s="444"/>
      <c r="N50" s="444"/>
      <c r="Q50" s="415"/>
    </row>
    <row r="51" spans="1:20" s="475" customFormat="1" hidden="1" x14ac:dyDescent="0.25">
      <c r="A51" s="475" t="s">
        <v>243</v>
      </c>
      <c r="B51" s="475" t="s">
        <v>244</v>
      </c>
      <c r="C51" s="475" t="s">
        <v>337</v>
      </c>
      <c r="D51" s="475" t="s">
        <v>246</v>
      </c>
      <c r="E51" s="475" t="s">
        <v>243</v>
      </c>
      <c r="F51" s="475" t="s">
        <v>247</v>
      </c>
      <c r="G51" s="475" t="s">
        <v>248</v>
      </c>
      <c r="H51" s="475" t="s">
        <v>245</v>
      </c>
      <c r="I51" s="475" t="s">
        <v>249</v>
      </c>
      <c r="J51" s="475" t="s">
        <v>250</v>
      </c>
      <c r="K51" s="475" t="s">
        <v>251</v>
      </c>
      <c r="L51" s="475" t="s">
        <v>252</v>
      </c>
      <c r="M51" s="475" t="s">
        <v>253</v>
      </c>
      <c r="O51" s="475" t="s">
        <v>7640</v>
      </c>
      <c r="P51" s="475" t="s">
        <v>254</v>
      </c>
      <c r="Q51" s="476"/>
      <c r="S51" s="338"/>
      <c r="T51" s="338"/>
    </row>
    <row r="52" spans="1:20" s="475" customFormat="1" hidden="1" x14ac:dyDescent="0.25">
      <c r="A52" s="475" t="s">
        <v>161</v>
      </c>
      <c r="B52" s="475" t="s">
        <v>255</v>
      </c>
      <c r="C52" s="475" t="s">
        <v>259</v>
      </c>
      <c r="D52" s="475" t="s">
        <v>257</v>
      </c>
      <c r="E52" s="475" t="s">
        <v>161</v>
      </c>
      <c r="F52" s="475" t="s">
        <v>258</v>
      </c>
      <c r="G52" s="475" t="s">
        <v>260</v>
      </c>
      <c r="H52" s="475" t="s">
        <v>256</v>
      </c>
      <c r="I52" s="475" t="s">
        <v>261</v>
      </c>
      <c r="J52" s="475" t="s">
        <v>262</v>
      </c>
      <c r="K52" s="475" t="s">
        <v>347</v>
      </c>
      <c r="L52" s="475" t="s">
        <v>255</v>
      </c>
      <c r="M52" s="475" t="s">
        <v>263</v>
      </c>
      <c r="O52" s="475" t="s">
        <v>8052</v>
      </c>
      <c r="P52" s="475" t="s">
        <v>264</v>
      </c>
      <c r="Q52" s="476"/>
    </row>
    <row r="53" spans="1:20" s="475" customFormat="1" hidden="1" x14ac:dyDescent="0.25">
      <c r="A53" s="475" t="s">
        <v>162</v>
      </c>
      <c r="B53" s="475" t="s">
        <v>265</v>
      </c>
      <c r="C53" s="475" t="s">
        <v>268</v>
      </c>
      <c r="D53" s="475" t="s">
        <v>267</v>
      </c>
      <c r="E53" s="475" t="s">
        <v>162</v>
      </c>
      <c r="F53" s="475" t="s">
        <v>162</v>
      </c>
      <c r="G53" s="475" t="s">
        <v>268</v>
      </c>
      <c r="H53" s="475" t="s">
        <v>266</v>
      </c>
      <c r="I53" s="475" t="s">
        <v>162</v>
      </c>
      <c r="J53" s="475" t="s">
        <v>269</v>
      </c>
      <c r="K53" s="475" t="s">
        <v>348</v>
      </c>
      <c r="L53" s="475" t="s">
        <v>270</v>
      </c>
      <c r="M53" s="475" t="s">
        <v>269</v>
      </c>
      <c r="O53" s="475" t="s">
        <v>8053</v>
      </c>
      <c r="P53" s="475" t="s">
        <v>271</v>
      </c>
      <c r="Q53" s="476"/>
    </row>
    <row r="54" spans="1:20" s="475" customFormat="1" hidden="1" x14ac:dyDescent="0.25">
      <c r="A54" s="475" t="s">
        <v>272</v>
      </c>
      <c r="B54" s="475" t="s">
        <v>7546</v>
      </c>
      <c r="C54" s="475" t="s">
        <v>7568</v>
      </c>
      <c r="D54" s="475" t="s">
        <v>7571</v>
      </c>
      <c r="E54" s="475" t="s">
        <v>272</v>
      </c>
      <c r="F54" s="475" t="s">
        <v>7548</v>
      </c>
      <c r="G54" s="475" t="s">
        <v>7575</v>
      </c>
      <c r="H54" s="475" t="s">
        <v>7559</v>
      </c>
      <c r="I54" s="475" t="s">
        <v>7570</v>
      </c>
      <c r="J54" s="475" t="s">
        <v>7569</v>
      </c>
      <c r="K54" s="475" t="s">
        <v>7572</v>
      </c>
      <c r="L54" s="475" t="s">
        <v>7573</v>
      </c>
      <c r="M54" s="475" t="s">
        <v>7574</v>
      </c>
      <c r="O54" s="475" t="s">
        <v>8083</v>
      </c>
      <c r="P54" s="475" t="s">
        <v>7565</v>
      </c>
      <c r="Q54" s="476"/>
    </row>
    <row r="55" spans="1:20" s="475" customFormat="1" hidden="1" x14ac:dyDescent="0.25">
      <c r="A55" s="475" t="s">
        <v>273</v>
      </c>
      <c r="B55" s="475" t="s">
        <v>274</v>
      </c>
      <c r="C55" s="475" t="s">
        <v>8238</v>
      </c>
      <c r="D55" s="475" t="s">
        <v>276</v>
      </c>
      <c r="E55" s="475" t="s">
        <v>273</v>
      </c>
      <c r="F55" s="475" t="s">
        <v>277</v>
      </c>
      <c r="G55" s="475" t="s">
        <v>278</v>
      </c>
      <c r="H55" s="475" t="s">
        <v>275</v>
      </c>
      <c r="I55" s="475" t="s">
        <v>279</v>
      </c>
      <c r="J55" s="475" t="s">
        <v>280</v>
      </c>
      <c r="K55" s="475" t="s">
        <v>349</v>
      </c>
      <c r="L55" s="475" t="s">
        <v>281</v>
      </c>
      <c r="M55" s="475" t="s">
        <v>282</v>
      </c>
      <c r="O55" s="475" t="s">
        <v>8084</v>
      </c>
      <c r="P55" s="475" t="s">
        <v>7566</v>
      </c>
      <c r="Q55" s="476"/>
    </row>
    <row r="56" spans="1:20" s="475" customFormat="1" hidden="1" x14ac:dyDescent="0.25">
      <c r="A56" s="475" t="s">
        <v>172</v>
      </c>
      <c r="B56" s="475" t="s">
        <v>283</v>
      </c>
      <c r="C56" s="475" t="s">
        <v>8240</v>
      </c>
      <c r="D56" s="475" t="s">
        <v>285</v>
      </c>
      <c r="E56" s="475" t="s">
        <v>172</v>
      </c>
      <c r="F56" s="475" t="s">
        <v>286</v>
      </c>
      <c r="G56" s="475" t="s">
        <v>287</v>
      </c>
      <c r="H56" s="475" t="s">
        <v>284</v>
      </c>
      <c r="I56" s="475" t="s">
        <v>288</v>
      </c>
      <c r="J56" s="475" t="s">
        <v>289</v>
      </c>
      <c r="K56" s="475" t="s">
        <v>350</v>
      </c>
      <c r="L56" s="475" t="s">
        <v>290</v>
      </c>
      <c r="M56" s="475" t="s">
        <v>291</v>
      </c>
      <c r="O56" s="475" t="s">
        <v>8054</v>
      </c>
      <c r="P56" s="475" t="s">
        <v>292</v>
      </c>
      <c r="Q56" s="476"/>
    </row>
    <row r="57" spans="1:20" s="475" customFormat="1" hidden="1" x14ac:dyDescent="0.25">
      <c r="A57" s="475" t="s">
        <v>293</v>
      </c>
      <c r="B57" s="475" t="s">
        <v>294</v>
      </c>
      <c r="C57" s="475" t="s">
        <v>297</v>
      </c>
      <c r="D57" s="475" t="s">
        <v>295</v>
      </c>
      <c r="E57" s="475" t="s">
        <v>293</v>
      </c>
      <c r="F57" s="475" t="s">
        <v>296</v>
      </c>
      <c r="G57" s="475" t="s">
        <v>298</v>
      </c>
      <c r="H57" s="475" t="s">
        <v>284</v>
      </c>
      <c r="I57" s="475" t="s">
        <v>299</v>
      </c>
      <c r="J57" s="475" t="s">
        <v>300</v>
      </c>
      <c r="K57" s="475" t="s">
        <v>293</v>
      </c>
      <c r="L57" s="475" t="s">
        <v>301</v>
      </c>
      <c r="M57" s="475" t="s">
        <v>302</v>
      </c>
      <c r="O57" s="475" t="s">
        <v>8082</v>
      </c>
      <c r="P57" s="475" t="s">
        <v>292</v>
      </c>
      <c r="Q57" s="476"/>
    </row>
    <row r="58" spans="1:20" s="475" customFormat="1" hidden="1" x14ac:dyDescent="0.25">
      <c r="A58" s="475" t="s">
        <v>303</v>
      </c>
      <c r="B58" s="475" t="s">
        <v>304</v>
      </c>
      <c r="C58" s="475" t="s">
        <v>308</v>
      </c>
      <c r="D58" s="475" t="s">
        <v>306</v>
      </c>
      <c r="E58" s="475" t="s">
        <v>303</v>
      </c>
      <c r="F58" s="475" t="s">
        <v>307</v>
      </c>
      <c r="G58" s="475" t="s">
        <v>309</v>
      </c>
      <c r="H58" s="475" t="s">
        <v>305</v>
      </c>
      <c r="I58" s="475" t="s">
        <v>310</v>
      </c>
      <c r="J58" s="475" t="s">
        <v>311</v>
      </c>
      <c r="K58" s="475" t="s">
        <v>351</v>
      </c>
      <c r="L58" s="475" t="s">
        <v>312</v>
      </c>
      <c r="M58" s="475" t="s">
        <v>7542</v>
      </c>
      <c r="O58" s="475" t="s">
        <v>8062</v>
      </c>
      <c r="P58" s="475" t="s">
        <v>313</v>
      </c>
      <c r="Q58" s="476"/>
    </row>
    <row r="59" spans="1:20" s="475" customFormat="1" hidden="1" x14ac:dyDescent="0.25">
      <c r="A59" s="475" t="s">
        <v>6658</v>
      </c>
      <c r="B59" s="475" t="s">
        <v>315</v>
      </c>
      <c r="C59" s="475" t="s">
        <v>8244</v>
      </c>
      <c r="D59" s="475" t="s">
        <v>317</v>
      </c>
      <c r="E59" s="475" t="s">
        <v>6658</v>
      </c>
      <c r="F59" s="475" t="s">
        <v>314</v>
      </c>
      <c r="G59" s="475" t="s">
        <v>318</v>
      </c>
      <c r="H59" s="475" t="s">
        <v>316</v>
      </c>
      <c r="I59" s="475" t="s">
        <v>319</v>
      </c>
      <c r="J59" s="475" t="s">
        <v>320</v>
      </c>
      <c r="K59" s="475" t="s">
        <v>352</v>
      </c>
      <c r="L59" s="475" t="s">
        <v>321</v>
      </c>
      <c r="M59" s="475" t="s">
        <v>7543</v>
      </c>
      <c r="O59" s="475" t="s">
        <v>8060</v>
      </c>
      <c r="P59" s="475" t="s">
        <v>322</v>
      </c>
    </row>
    <row r="60" spans="1:20" s="475" customFormat="1" hidden="1" x14ac:dyDescent="0.25">
      <c r="A60" s="475" t="s">
        <v>323</v>
      </c>
      <c r="B60" s="475" t="s">
        <v>324</v>
      </c>
      <c r="C60" s="475" t="s">
        <v>328</v>
      </c>
      <c r="D60" s="475" t="s">
        <v>326</v>
      </c>
      <c r="E60" s="475" t="s">
        <v>323</v>
      </c>
      <c r="F60" s="475" t="s">
        <v>327</v>
      </c>
      <c r="G60" s="475" t="s">
        <v>329</v>
      </c>
      <c r="H60" s="475" t="s">
        <v>325</v>
      </c>
      <c r="I60" s="475" t="s">
        <v>330</v>
      </c>
      <c r="J60" s="475" t="s">
        <v>331</v>
      </c>
      <c r="K60" s="475" t="s">
        <v>353</v>
      </c>
      <c r="L60" s="475" t="s">
        <v>332</v>
      </c>
      <c r="M60" s="475" t="s">
        <v>7544</v>
      </c>
      <c r="O60" s="475" t="s">
        <v>8061</v>
      </c>
      <c r="P60" s="475" t="s">
        <v>333</v>
      </c>
    </row>
    <row r="61" spans="1:20" s="475" customFormat="1" hidden="1" x14ac:dyDescent="0.25">
      <c r="A61" s="475" t="s">
        <v>17</v>
      </c>
      <c r="B61" s="475" t="s">
        <v>412</v>
      </c>
      <c r="C61" s="475" t="s">
        <v>415</v>
      </c>
      <c r="D61" s="475" t="s">
        <v>413</v>
      </c>
      <c r="E61" s="475" t="s">
        <v>17</v>
      </c>
      <c r="F61" s="475" t="s">
        <v>414</v>
      </c>
      <c r="G61" s="475" t="s">
        <v>416</v>
      </c>
      <c r="H61" s="475" t="s">
        <v>7561</v>
      </c>
      <c r="I61" s="475" t="s">
        <v>417</v>
      </c>
      <c r="J61" s="475" t="s">
        <v>418</v>
      </c>
      <c r="K61" s="475" t="s">
        <v>419</v>
      </c>
      <c r="L61" s="475" t="s">
        <v>420</v>
      </c>
      <c r="M61" s="475" t="s">
        <v>421</v>
      </c>
      <c r="O61" s="475" t="s">
        <v>8063</v>
      </c>
      <c r="P61" s="475" t="s">
        <v>422</v>
      </c>
    </row>
    <row r="62" spans="1:20" s="475" customFormat="1" hidden="1" x14ac:dyDescent="0.25">
      <c r="A62" s="475" t="s">
        <v>18</v>
      </c>
      <c r="B62" s="475" t="s">
        <v>423</v>
      </c>
      <c r="C62" s="475" t="s">
        <v>426</v>
      </c>
      <c r="D62" s="475" t="s">
        <v>424</v>
      </c>
      <c r="E62" s="475" t="s">
        <v>18</v>
      </c>
      <c r="F62" s="475" t="s">
        <v>425</v>
      </c>
      <c r="G62" s="475" t="s">
        <v>427</v>
      </c>
      <c r="H62" s="475" t="s">
        <v>7560</v>
      </c>
      <c r="I62" s="475" t="s">
        <v>425</v>
      </c>
      <c r="J62" s="475" t="s">
        <v>428</v>
      </c>
      <c r="K62" s="475" t="s">
        <v>429</v>
      </c>
      <c r="L62" s="475" t="s">
        <v>430</v>
      </c>
      <c r="M62" s="475" t="s">
        <v>431</v>
      </c>
      <c r="O62" s="475" t="s">
        <v>8064</v>
      </c>
      <c r="P62" s="475" t="s">
        <v>432</v>
      </c>
    </row>
    <row r="63" spans="1:20" s="475" customFormat="1" hidden="1" x14ac:dyDescent="0.25">
      <c r="A63" s="475" t="s">
        <v>409</v>
      </c>
      <c r="B63" s="475" t="s">
        <v>433</v>
      </c>
      <c r="C63" s="475" t="s">
        <v>437</v>
      </c>
      <c r="D63" s="475" t="s">
        <v>435</v>
      </c>
      <c r="E63" s="475" t="s">
        <v>409</v>
      </c>
      <c r="F63" s="475" t="s">
        <v>436</v>
      </c>
      <c r="G63" s="475" t="s">
        <v>438</v>
      </c>
      <c r="H63" s="475" t="s">
        <v>434</v>
      </c>
      <c r="I63" s="475" t="s">
        <v>439</v>
      </c>
      <c r="J63" s="475" t="s">
        <v>440</v>
      </c>
      <c r="K63" s="475" t="s">
        <v>441</v>
      </c>
      <c r="L63" s="475" t="s">
        <v>442</v>
      </c>
      <c r="M63" s="475" t="s">
        <v>443</v>
      </c>
      <c r="O63" s="475" t="s">
        <v>8065</v>
      </c>
      <c r="P63" s="475" t="s">
        <v>444</v>
      </c>
    </row>
    <row r="64" spans="1:20" s="475" customFormat="1" hidden="1" x14ac:dyDescent="0.25">
      <c r="A64" s="475" t="s">
        <v>2</v>
      </c>
      <c r="B64" s="475" t="s">
        <v>445</v>
      </c>
      <c r="C64" s="475" t="s">
        <v>449</v>
      </c>
      <c r="D64" s="475" t="s">
        <v>447</v>
      </c>
      <c r="E64" s="475" t="s">
        <v>2</v>
      </c>
      <c r="F64" s="475" t="s">
        <v>448</v>
      </c>
      <c r="G64" s="475" t="s">
        <v>450</v>
      </c>
      <c r="H64" s="475" t="s">
        <v>446</v>
      </c>
      <c r="I64" s="475" t="s">
        <v>451</v>
      </c>
      <c r="J64" s="475" t="s">
        <v>452</v>
      </c>
      <c r="K64" s="475" t="s">
        <v>453</v>
      </c>
      <c r="L64" s="475" t="s">
        <v>454</v>
      </c>
      <c r="M64" s="475" t="s">
        <v>455</v>
      </c>
      <c r="O64" s="475" t="s">
        <v>8066</v>
      </c>
      <c r="P64" s="475" t="s">
        <v>456</v>
      </c>
    </row>
    <row r="65" spans="1:16" s="475" customFormat="1" hidden="1" x14ac:dyDescent="0.25">
      <c r="A65" s="475" t="s">
        <v>122</v>
      </c>
      <c r="B65" s="475" t="s">
        <v>457</v>
      </c>
      <c r="C65" s="475" t="s">
        <v>461</v>
      </c>
      <c r="D65" s="475" t="s">
        <v>459</v>
      </c>
      <c r="E65" s="475" t="s">
        <v>122</v>
      </c>
      <c r="F65" s="475" t="s">
        <v>460</v>
      </c>
      <c r="G65" s="475" t="s">
        <v>462</v>
      </c>
      <c r="H65" s="475" t="s">
        <v>458</v>
      </c>
      <c r="I65" s="475" t="s">
        <v>463</v>
      </c>
      <c r="J65" s="475" t="s">
        <v>464</v>
      </c>
      <c r="K65" s="475" t="s">
        <v>465</v>
      </c>
      <c r="L65" s="475" t="s">
        <v>466</v>
      </c>
      <c r="M65" s="475" t="s">
        <v>467</v>
      </c>
      <c r="O65" s="475" t="s">
        <v>8067</v>
      </c>
      <c r="P65" s="475" t="s">
        <v>468</v>
      </c>
    </row>
    <row r="66" spans="1:16" s="475" customFormat="1" hidden="1" x14ac:dyDescent="0.25">
      <c r="A66" s="475" t="s">
        <v>1</v>
      </c>
      <c r="B66" s="475" t="s">
        <v>1</v>
      </c>
      <c r="C66" s="475" t="s">
        <v>7056</v>
      </c>
      <c r="D66" s="475" t="s">
        <v>7420</v>
      </c>
      <c r="E66" s="475" t="s">
        <v>1</v>
      </c>
      <c r="F66" s="475" t="s">
        <v>7423</v>
      </c>
      <c r="G66" s="475" t="s">
        <v>7427</v>
      </c>
      <c r="H66" s="475" t="s">
        <v>6545</v>
      </c>
      <c r="I66" s="475" t="s">
        <v>7115</v>
      </c>
      <c r="J66" s="475" t="s">
        <v>7431</v>
      </c>
      <c r="K66" s="475" t="s">
        <v>7435</v>
      </c>
      <c r="L66" s="475" t="s">
        <v>7056</v>
      </c>
      <c r="M66" s="475" t="s">
        <v>7440</v>
      </c>
      <c r="O66" s="475" t="s">
        <v>8055</v>
      </c>
      <c r="P66" s="475" t="s">
        <v>1</v>
      </c>
    </row>
    <row r="67" spans="1:16" s="475" customFormat="1" hidden="1" x14ac:dyDescent="0.25">
      <c r="A67" s="475" t="s">
        <v>410</v>
      </c>
      <c r="B67" s="475" t="s">
        <v>7414</v>
      </c>
      <c r="C67" s="475" t="s">
        <v>7418</v>
      </c>
      <c r="D67" s="475" t="s">
        <v>7421</v>
      </c>
      <c r="E67" s="475" t="s">
        <v>410</v>
      </c>
      <c r="F67" s="475" t="s">
        <v>469</v>
      </c>
      <c r="G67" s="475" t="s">
        <v>7426</v>
      </c>
      <c r="H67" s="475" t="s">
        <v>6546</v>
      </c>
      <c r="I67" s="475" t="s">
        <v>470</v>
      </c>
      <c r="J67" s="475" t="s">
        <v>7432</v>
      </c>
      <c r="K67" s="475" t="s">
        <v>7114</v>
      </c>
      <c r="L67" s="475" t="s">
        <v>471</v>
      </c>
      <c r="M67" s="475" t="s">
        <v>7441</v>
      </c>
      <c r="O67" s="475" t="s">
        <v>8056</v>
      </c>
      <c r="P67" s="475" t="s">
        <v>7444</v>
      </c>
    </row>
    <row r="68" spans="1:16" s="475" customFormat="1" hidden="1" x14ac:dyDescent="0.25">
      <c r="A68" s="475" t="s">
        <v>149</v>
      </c>
      <c r="B68" s="475" t="s">
        <v>472</v>
      </c>
      <c r="C68" s="475" t="s">
        <v>149</v>
      </c>
      <c r="D68" s="475" t="s">
        <v>474</v>
      </c>
      <c r="E68" s="475" t="s">
        <v>149</v>
      </c>
      <c r="F68" s="475" t="s">
        <v>475</v>
      </c>
      <c r="G68" s="475" t="s">
        <v>476</v>
      </c>
      <c r="H68" s="475" t="s">
        <v>473</v>
      </c>
      <c r="I68" s="475" t="s">
        <v>476</v>
      </c>
      <c r="J68" s="475" t="s">
        <v>477</v>
      </c>
      <c r="K68" s="475" t="s">
        <v>478</v>
      </c>
      <c r="L68" s="475" t="s">
        <v>479</v>
      </c>
      <c r="M68" s="475" t="s">
        <v>480</v>
      </c>
      <c r="O68" s="475" t="s">
        <v>8057</v>
      </c>
      <c r="P68" s="475" t="s">
        <v>481</v>
      </c>
    </row>
    <row r="69" spans="1:16" s="475" customFormat="1" hidden="1" x14ac:dyDescent="0.25">
      <c r="A69" s="475" t="s">
        <v>411</v>
      </c>
      <c r="B69" s="475" t="s">
        <v>7415</v>
      </c>
      <c r="C69" s="475" t="s">
        <v>7359</v>
      </c>
      <c r="D69" s="475" t="s">
        <v>8254</v>
      </c>
      <c r="E69" s="475" t="s">
        <v>411</v>
      </c>
      <c r="F69" s="475" t="s">
        <v>7424</v>
      </c>
      <c r="G69" s="475" t="s">
        <v>7416</v>
      </c>
      <c r="H69" s="475" t="s">
        <v>7113</v>
      </c>
      <c r="I69" s="475" t="s">
        <v>7099</v>
      </c>
      <c r="J69" s="475" t="s">
        <v>7434</v>
      </c>
      <c r="K69" s="475" t="s">
        <v>7436</v>
      </c>
      <c r="L69" s="475" t="s">
        <v>7439</v>
      </c>
      <c r="M69" s="475" t="s">
        <v>7442</v>
      </c>
      <c r="O69" s="475" t="s">
        <v>8058</v>
      </c>
      <c r="P69" s="475" t="s">
        <v>482</v>
      </c>
    </row>
    <row r="70" spans="1:16" s="475" customFormat="1" hidden="1" x14ac:dyDescent="0.25">
      <c r="A70" s="475" t="s">
        <v>0</v>
      </c>
      <c r="B70" s="475" t="s">
        <v>472</v>
      </c>
      <c r="C70" s="475" t="s">
        <v>486</v>
      </c>
      <c r="D70" s="475" t="s">
        <v>484</v>
      </c>
      <c r="E70" s="475" t="s">
        <v>0</v>
      </c>
      <c r="F70" s="475" t="s">
        <v>485</v>
      </c>
      <c r="G70" s="475" t="s">
        <v>487</v>
      </c>
      <c r="H70" s="475" t="s">
        <v>483</v>
      </c>
      <c r="I70" s="475" t="s">
        <v>488</v>
      </c>
      <c r="J70" s="475" t="s">
        <v>489</v>
      </c>
      <c r="K70" s="475" t="s">
        <v>486</v>
      </c>
      <c r="L70" s="475" t="s">
        <v>490</v>
      </c>
      <c r="M70" s="475" t="s">
        <v>491</v>
      </c>
      <c r="O70" s="475" t="s">
        <v>8059</v>
      </c>
      <c r="P70" s="475" t="s">
        <v>489</v>
      </c>
    </row>
    <row r="71" spans="1:16" s="475" customFormat="1" hidden="1" x14ac:dyDescent="0.25">
      <c r="A71" s="475" t="s">
        <v>492</v>
      </c>
      <c r="B71" s="475" t="s">
        <v>492</v>
      </c>
      <c r="C71" s="475" t="s">
        <v>493</v>
      </c>
      <c r="D71" s="475" t="s">
        <v>501</v>
      </c>
      <c r="E71" s="475" t="s">
        <v>492</v>
      </c>
      <c r="F71" s="475" t="s">
        <v>494</v>
      </c>
      <c r="G71" s="475" t="s">
        <v>495</v>
      </c>
      <c r="H71" s="475" t="s">
        <v>492</v>
      </c>
      <c r="I71" s="475" t="s">
        <v>494</v>
      </c>
      <c r="J71" s="475" t="s">
        <v>496</v>
      </c>
      <c r="K71" s="475" t="s">
        <v>497</v>
      </c>
      <c r="L71" s="475" t="s">
        <v>498</v>
      </c>
      <c r="M71" s="475" t="s">
        <v>499</v>
      </c>
      <c r="O71" s="475" t="s">
        <v>8068</v>
      </c>
      <c r="P71" s="475" t="s">
        <v>500</v>
      </c>
    </row>
    <row r="72" spans="1:16" s="475" customFormat="1" hidden="1" x14ac:dyDescent="0.25">
      <c r="A72" s="475" t="s">
        <v>209</v>
      </c>
      <c r="B72" s="475" t="s">
        <v>502</v>
      </c>
      <c r="C72" s="475" t="s">
        <v>506</v>
      </c>
      <c r="D72" s="475" t="s">
        <v>504</v>
      </c>
      <c r="E72" s="475" t="s">
        <v>209</v>
      </c>
      <c r="F72" s="475" t="s">
        <v>505</v>
      </c>
      <c r="G72" s="475" t="s">
        <v>507</v>
      </c>
      <c r="H72" s="475" t="s">
        <v>503</v>
      </c>
      <c r="I72" s="475" t="s">
        <v>508</v>
      </c>
      <c r="J72" s="475" t="s">
        <v>509</v>
      </c>
      <c r="K72" s="475" t="s">
        <v>510</v>
      </c>
      <c r="L72" s="475" t="s">
        <v>209</v>
      </c>
      <c r="M72" s="475" t="s">
        <v>511</v>
      </c>
      <c r="O72" s="475" t="s">
        <v>8070</v>
      </c>
      <c r="P72" s="475" t="s">
        <v>512</v>
      </c>
    </row>
    <row r="73" spans="1:16" s="475" customFormat="1" hidden="1" x14ac:dyDescent="0.25">
      <c r="A73" s="475" t="s">
        <v>208</v>
      </c>
      <c r="B73" s="475" t="s">
        <v>513</v>
      </c>
      <c r="C73" s="475" t="s">
        <v>517</v>
      </c>
      <c r="D73" s="475" t="s">
        <v>515</v>
      </c>
      <c r="E73" s="475" t="s">
        <v>208</v>
      </c>
      <c r="F73" s="475" t="s">
        <v>516</v>
      </c>
      <c r="G73" s="475" t="s">
        <v>518</v>
      </c>
      <c r="H73" s="475" t="s">
        <v>514</v>
      </c>
      <c r="I73" s="475" t="s">
        <v>519</v>
      </c>
      <c r="J73" s="475" t="s">
        <v>520</v>
      </c>
      <c r="K73" s="475" t="s">
        <v>521</v>
      </c>
      <c r="L73" s="475" t="s">
        <v>522</v>
      </c>
      <c r="M73" s="475" t="s">
        <v>523</v>
      </c>
      <c r="O73" s="475" t="s">
        <v>8071</v>
      </c>
      <c r="P73" s="475" t="s">
        <v>524</v>
      </c>
    </row>
    <row r="74" spans="1:16" s="475" customFormat="1" hidden="1" x14ac:dyDescent="0.25">
      <c r="A74" s="475" t="s">
        <v>207</v>
      </c>
      <c r="B74" s="475" t="s">
        <v>525</v>
      </c>
      <c r="C74" s="475" t="s">
        <v>529</v>
      </c>
      <c r="D74" s="475" t="s">
        <v>527</v>
      </c>
      <c r="E74" s="475" t="s">
        <v>207</v>
      </c>
      <c r="F74" s="475" t="s">
        <v>528</v>
      </c>
      <c r="G74" s="475" t="s">
        <v>530</v>
      </c>
      <c r="H74" s="475" t="s">
        <v>526</v>
      </c>
      <c r="I74" s="475" t="s">
        <v>531</v>
      </c>
      <c r="J74" s="475" t="s">
        <v>532</v>
      </c>
      <c r="K74" s="475" t="s">
        <v>533</v>
      </c>
      <c r="L74" s="475" t="s">
        <v>534</v>
      </c>
      <c r="M74" s="475" t="s">
        <v>535</v>
      </c>
      <c r="O74" s="475" t="s">
        <v>8072</v>
      </c>
      <c r="P74" s="475" t="s">
        <v>536</v>
      </c>
    </row>
    <row r="75" spans="1:16" s="475" customFormat="1" hidden="1" x14ac:dyDescent="0.25">
      <c r="A75" s="475" t="s">
        <v>206</v>
      </c>
      <c r="B75" s="475" t="s">
        <v>537</v>
      </c>
      <c r="C75" s="475" t="s">
        <v>8255</v>
      </c>
      <c r="D75" s="475" t="s">
        <v>539</v>
      </c>
      <c r="E75" s="475" t="s">
        <v>206</v>
      </c>
      <c r="F75" s="475" t="s">
        <v>540</v>
      </c>
      <c r="G75" s="475" t="s">
        <v>541</v>
      </c>
      <c r="H75" s="475" t="s">
        <v>538</v>
      </c>
      <c r="I75" s="475" t="s">
        <v>542</v>
      </c>
      <c r="J75" s="475" t="s">
        <v>543</v>
      </c>
      <c r="K75" s="475" t="s">
        <v>544</v>
      </c>
      <c r="L75" s="475" t="s">
        <v>545</v>
      </c>
      <c r="M75" s="475" t="s">
        <v>546</v>
      </c>
      <c r="O75" s="475" t="s">
        <v>8073</v>
      </c>
      <c r="P75" s="475" t="s">
        <v>547</v>
      </c>
    </row>
    <row r="76" spans="1:16" s="475" customFormat="1" hidden="1" x14ac:dyDescent="0.25"/>
    <row r="77" spans="1:16" s="475" customFormat="1" hidden="1" x14ac:dyDescent="0.25">
      <c r="A77" s="475" t="s">
        <v>205</v>
      </c>
      <c r="B77" s="475" t="s">
        <v>548</v>
      </c>
      <c r="C77" s="475" t="s">
        <v>552</v>
      </c>
      <c r="D77" s="475" t="s">
        <v>550</v>
      </c>
      <c r="E77" s="475" t="s">
        <v>205</v>
      </c>
      <c r="F77" s="475" t="s">
        <v>551</v>
      </c>
      <c r="G77" s="475" t="s">
        <v>553</v>
      </c>
      <c r="H77" s="475" t="s">
        <v>549</v>
      </c>
      <c r="I77" s="475" t="s">
        <v>554</v>
      </c>
      <c r="J77" s="475" t="s">
        <v>555</v>
      </c>
      <c r="K77" s="475" t="s">
        <v>556</v>
      </c>
      <c r="L77" s="475" t="s">
        <v>557</v>
      </c>
      <c r="M77" s="475" t="s">
        <v>558</v>
      </c>
      <c r="O77" s="475" t="s">
        <v>8074</v>
      </c>
      <c r="P77" s="475" t="s">
        <v>559</v>
      </c>
    </row>
    <row r="78" spans="1:16" s="475" customFormat="1" hidden="1" x14ac:dyDescent="0.25">
      <c r="A78" s="475" t="s">
        <v>204</v>
      </c>
      <c r="B78" s="475" t="s">
        <v>560</v>
      </c>
      <c r="C78" s="475" t="s">
        <v>564</v>
      </c>
      <c r="D78" s="475" t="s">
        <v>562</v>
      </c>
      <c r="E78" s="475" t="s">
        <v>204</v>
      </c>
      <c r="F78" s="475" t="s">
        <v>563</v>
      </c>
      <c r="G78" s="475" t="s">
        <v>565</v>
      </c>
      <c r="H78" s="475" t="s">
        <v>561</v>
      </c>
      <c r="I78" s="475" t="s">
        <v>566</v>
      </c>
      <c r="J78" s="475" t="s">
        <v>567</v>
      </c>
      <c r="K78" s="475" t="s">
        <v>568</v>
      </c>
      <c r="L78" s="475" t="s">
        <v>569</v>
      </c>
      <c r="M78" s="475" t="s">
        <v>570</v>
      </c>
      <c r="O78" s="475" t="s">
        <v>8075</v>
      </c>
      <c r="P78" s="475" t="s">
        <v>571</v>
      </c>
    </row>
    <row r="79" spans="1:16" s="475" customFormat="1" hidden="1" x14ac:dyDescent="0.25">
      <c r="A79" s="475" t="s">
        <v>203</v>
      </c>
      <c r="B79" s="475" t="s">
        <v>572</v>
      </c>
      <c r="C79" s="475" t="s">
        <v>575</v>
      </c>
      <c r="D79" s="475" t="s">
        <v>573</v>
      </c>
      <c r="E79" s="475" t="s">
        <v>203</v>
      </c>
      <c r="F79" s="475" t="s">
        <v>574</v>
      </c>
      <c r="G79" s="475" t="s">
        <v>576</v>
      </c>
      <c r="H79" s="475" t="s">
        <v>7562</v>
      </c>
      <c r="I79" s="475" t="s">
        <v>577</v>
      </c>
      <c r="J79" s="475" t="s">
        <v>578</v>
      </c>
      <c r="K79" s="475" t="s">
        <v>579</v>
      </c>
      <c r="L79" s="475" t="s">
        <v>580</v>
      </c>
      <c r="M79" s="475" t="s">
        <v>581</v>
      </c>
      <c r="O79" s="475" t="s">
        <v>8076</v>
      </c>
      <c r="P79" s="475" t="s">
        <v>582</v>
      </c>
    </row>
    <row r="80" spans="1:16" s="475" customFormat="1" hidden="1" x14ac:dyDescent="0.25">
      <c r="A80" s="475" t="s">
        <v>202</v>
      </c>
      <c r="B80" s="475" t="s">
        <v>202</v>
      </c>
      <c r="C80" s="475" t="s">
        <v>202</v>
      </c>
      <c r="D80" s="475" t="s">
        <v>583</v>
      </c>
      <c r="E80" s="475" t="s">
        <v>202</v>
      </c>
      <c r="F80" s="475" t="s">
        <v>202</v>
      </c>
      <c r="G80" s="475" t="s">
        <v>584</v>
      </c>
      <c r="H80" s="475" t="s">
        <v>202</v>
      </c>
      <c r="I80" s="475" t="s">
        <v>202</v>
      </c>
      <c r="J80" s="475" t="s">
        <v>202</v>
      </c>
      <c r="K80" s="475" t="s">
        <v>202</v>
      </c>
      <c r="L80" s="475" t="s">
        <v>202</v>
      </c>
      <c r="M80" s="475" t="s">
        <v>585</v>
      </c>
      <c r="O80" s="475" t="s">
        <v>8077</v>
      </c>
      <c r="P80" s="475" t="s">
        <v>202</v>
      </c>
    </row>
    <row r="81" spans="1:16" s="475" customFormat="1" hidden="1" x14ac:dyDescent="0.25">
      <c r="A81" s="475" t="s">
        <v>201</v>
      </c>
      <c r="B81" s="475" t="s">
        <v>586</v>
      </c>
      <c r="C81" s="475" t="s">
        <v>590</v>
      </c>
      <c r="D81" s="475" t="s">
        <v>588</v>
      </c>
      <c r="E81" s="475" t="s">
        <v>201</v>
      </c>
      <c r="F81" s="475" t="s">
        <v>589</v>
      </c>
      <c r="G81" s="475" t="s">
        <v>591</v>
      </c>
      <c r="H81" s="475" t="s">
        <v>587</v>
      </c>
      <c r="I81" s="475" t="s">
        <v>592</v>
      </c>
      <c r="J81" s="475" t="s">
        <v>593</v>
      </c>
      <c r="K81" s="475" t="s">
        <v>594</v>
      </c>
      <c r="L81" s="475" t="s">
        <v>595</v>
      </c>
      <c r="M81" s="475" t="s">
        <v>596</v>
      </c>
      <c r="O81" s="475" t="s">
        <v>8078</v>
      </c>
      <c r="P81" s="475" t="s">
        <v>597</v>
      </c>
    </row>
    <row r="82" spans="1:16" s="475" customFormat="1" hidden="1" x14ac:dyDescent="0.25">
      <c r="A82" s="475" t="s">
        <v>200</v>
      </c>
      <c r="B82" s="475" t="s">
        <v>598</v>
      </c>
      <c r="C82" s="475" t="s">
        <v>602</v>
      </c>
      <c r="D82" s="475" t="s">
        <v>600</v>
      </c>
      <c r="E82" s="475" t="s">
        <v>200</v>
      </c>
      <c r="F82" s="475" t="s">
        <v>601</v>
      </c>
      <c r="G82" s="475" t="s">
        <v>603</v>
      </c>
      <c r="H82" s="475" t="s">
        <v>599</v>
      </c>
      <c r="I82" s="475" t="s">
        <v>604</v>
      </c>
      <c r="J82" s="475" t="s">
        <v>605</v>
      </c>
      <c r="K82" s="475" t="s">
        <v>606</v>
      </c>
      <c r="L82" s="475" t="s">
        <v>607</v>
      </c>
      <c r="M82" s="475" t="s">
        <v>608</v>
      </c>
      <c r="O82" s="475" t="s">
        <v>8079</v>
      </c>
      <c r="P82" s="475" t="s">
        <v>609</v>
      </c>
    </row>
    <row r="83" spans="1:16" s="475" customFormat="1" hidden="1" x14ac:dyDescent="0.25"/>
    <row r="84" spans="1:16" s="475" customFormat="1" hidden="1" x14ac:dyDescent="0.25"/>
    <row r="85" spans="1:16" s="475" customFormat="1" hidden="1" x14ac:dyDescent="0.25"/>
    <row r="86" spans="1:16" s="475" customFormat="1" hidden="1" x14ac:dyDescent="0.25"/>
    <row r="87" spans="1:16" s="475" customFormat="1" hidden="1" x14ac:dyDescent="0.25"/>
    <row r="88" spans="1:16" s="475" customFormat="1" hidden="1" x14ac:dyDescent="0.25"/>
    <row r="89" spans="1:16" s="475" customFormat="1" hidden="1" x14ac:dyDescent="0.25"/>
    <row r="90" spans="1:16" s="475" customFormat="1" hidden="1" x14ac:dyDescent="0.25"/>
    <row r="91" spans="1:16" s="475" customFormat="1" hidden="1" x14ac:dyDescent="0.25"/>
    <row r="92" spans="1:16" s="475" customFormat="1" hidden="1" x14ac:dyDescent="0.25"/>
    <row r="93" spans="1:16" s="475" customFormat="1" hidden="1" x14ac:dyDescent="0.25">
      <c r="A93" s="475" t="s">
        <v>354</v>
      </c>
      <c r="B93" s="475" t="s">
        <v>354</v>
      </c>
      <c r="C93" s="475" t="s">
        <v>354</v>
      </c>
      <c r="D93" s="475" t="s">
        <v>354</v>
      </c>
      <c r="E93" s="475" t="s">
        <v>354</v>
      </c>
      <c r="F93" s="475" t="s">
        <v>354</v>
      </c>
      <c r="G93" s="475" t="s">
        <v>354</v>
      </c>
      <c r="H93" s="475" t="s">
        <v>354</v>
      </c>
      <c r="I93" s="475" t="s">
        <v>354</v>
      </c>
      <c r="J93" s="475" t="s">
        <v>354</v>
      </c>
      <c r="K93" s="475" t="s">
        <v>354</v>
      </c>
      <c r="L93" s="475" t="s">
        <v>354</v>
      </c>
      <c r="M93" s="475" t="s">
        <v>354</v>
      </c>
      <c r="P93" s="475" t="s">
        <v>354</v>
      </c>
    </row>
    <row r="94" spans="1:16" s="475" customFormat="1" hidden="1" x14ac:dyDescent="0.25">
      <c r="A94" s="475" t="s">
        <v>356</v>
      </c>
      <c r="B94" s="475" t="s">
        <v>356</v>
      </c>
      <c r="C94" s="475" t="s">
        <v>356</v>
      </c>
      <c r="D94" s="475" t="s">
        <v>356</v>
      </c>
      <c r="E94" s="475" t="s">
        <v>356</v>
      </c>
      <c r="F94" s="475" t="s">
        <v>356</v>
      </c>
      <c r="G94" s="475" t="s">
        <v>356</v>
      </c>
      <c r="H94" s="475" t="s">
        <v>356</v>
      </c>
      <c r="I94" s="475" t="s">
        <v>356</v>
      </c>
      <c r="J94" s="475" t="s">
        <v>356</v>
      </c>
      <c r="K94" s="475" t="s">
        <v>356</v>
      </c>
      <c r="L94" s="475" t="s">
        <v>356</v>
      </c>
      <c r="M94" s="475" t="s">
        <v>356</v>
      </c>
      <c r="P94" s="475" t="s">
        <v>356</v>
      </c>
    </row>
    <row r="95" spans="1:16" s="475" customFormat="1" hidden="1" x14ac:dyDescent="0.25">
      <c r="A95" s="475" t="s">
        <v>361</v>
      </c>
      <c r="B95" s="475" t="s">
        <v>8256</v>
      </c>
      <c r="C95" s="475" t="s">
        <v>8257</v>
      </c>
      <c r="D95" s="475" t="s">
        <v>8258</v>
      </c>
      <c r="E95" s="475" t="s">
        <v>361</v>
      </c>
      <c r="F95" s="475" t="s">
        <v>7549</v>
      </c>
      <c r="G95" s="475" t="s">
        <v>6646</v>
      </c>
      <c r="H95" s="475" t="s">
        <v>7564</v>
      </c>
      <c r="I95" s="475" t="s">
        <v>8259</v>
      </c>
      <c r="J95" s="475" t="s">
        <v>8260</v>
      </c>
      <c r="K95" s="475" t="s">
        <v>8261</v>
      </c>
      <c r="L95" s="475" t="s">
        <v>8262</v>
      </c>
      <c r="M95" s="475" t="s">
        <v>8263</v>
      </c>
      <c r="O95" s="475" t="s">
        <v>8080</v>
      </c>
      <c r="P95" s="475" t="s">
        <v>8264</v>
      </c>
    </row>
    <row r="96" spans="1:16" s="475" customFormat="1" hidden="1" x14ac:dyDescent="0.25">
      <c r="A96" s="475" t="s">
        <v>6600</v>
      </c>
      <c r="B96" s="475" t="s">
        <v>6647</v>
      </c>
      <c r="C96" s="475" t="s">
        <v>6649</v>
      </c>
      <c r="D96" s="475" t="s">
        <v>6650</v>
      </c>
      <c r="E96" s="475" t="s">
        <v>6600</v>
      </c>
      <c r="F96" s="475" t="s">
        <v>6648</v>
      </c>
      <c r="G96" s="475" t="s">
        <v>6651</v>
      </c>
      <c r="H96" s="475" t="s">
        <v>7563</v>
      </c>
      <c r="I96" s="475" t="s">
        <v>6652</v>
      </c>
      <c r="J96" s="475" t="s">
        <v>6653</v>
      </c>
      <c r="K96" s="475" t="s">
        <v>6654</v>
      </c>
      <c r="L96" s="475" t="s">
        <v>6655</v>
      </c>
      <c r="M96" s="475" t="s">
        <v>6656</v>
      </c>
      <c r="O96" s="475" t="s">
        <v>8081</v>
      </c>
      <c r="P96" s="475" t="s">
        <v>7567</v>
      </c>
    </row>
    <row r="97" spans="1:20" s="475" customFormat="1" hidden="1" x14ac:dyDescent="0.25">
      <c r="A97" s="475" t="s">
        <v>160</v>
      </c>
      <c r="B97" s="475" t="s">
        <v>7417</v>
      </c>
      <c r="C97" s="475" t="s">
        <v>7419</v>
      </c>
      <c r="D97" s="475" t="s">
        <v>7422</v>
      </c>
      <c r="E97" s="475" t="s">
        <v>160</v>
      </c>
      <c r="F97" s="475" t="s">
        <v>7425</v>
      </c>
      <c r="G97" s="475" t="s">
        <v>7428</v>
      </c>
      <c r="H97" s="475" t="s">
        <v>7429</v>
      </c>
      <c r="I97" s="475" t="s">
        <v>7430</v>
      </c>
      <c r="J97" s="475" t="s">
        <v>7433</v>
      </c>
      <c r="K97" s="475" t="s">
        <v>7437</v>
      </c>
      <c r="L97" s="475" t="s">
        <v>7438</v>
      </c>
      <c r="M97" s="475" t="s">
        <v>7443</v>
      </c>
      <c r="O97" s="475" t="s">
        <v>8069</v>
      </c>
      <c r="P97" s="475" t="s">
        <v>7445</v>
      </c>
    </row>
    <row r="98" spans="1:20" s="475" customFormat="1" hidden="1" x14ac:dyDescent="0.25"/>
    <row r="99" spans="1:20" s="338" customFormat="1" hidden="1" x14ac:dyDescent="0.25">
      <c r="M99" s="444"/>
      <c r="N99" s="444"/>
      <c r="S99" s="475"/>
      <c r="T99" s="475"/>
    </row>
    <row r="100" spans="1:20" s="338" customFormat="1" hidden="1" x14ac:dyDescent="0.25">
      <c r="M100" s="444"/>
      <c r="N100" s="444"/>
    </row>
    <row r="101" spans="1:20" s="338" customFormat="1" hidden="1" x14ac:dyDescent="0.25">
      <c r="M101" s="444"/>
      <c r="N101" s="444"/>
    </row>
    <row r="102" spans="1:20" s="338" customFormat="1" x14ac:dyDescent="0.25">
      <c r="M102" s="444"/>
      <c r="N102" s="444"/>
    </row>
    <row r="103" spans="1:20" s="338" customFormat="1" x14ac:dyDescent="0.25">
      <c r="M103" s="444"/>
      <c r="N103" s="444"/>
    </row>
    <row r="104" spans="1:20" s="338" customFormat="1" x14ac:dyDescent="0.25">
      <c r="M104" s="444"/>
      <c r="N104" s="444"/>
    </row>
    <row r="105" spans="1:20" s="338" customFormat="1" x14ac:dyDescent="0.25">
      <c r="M105" s="444"/>
      <c r="N105" s="444"/>
    </row>
    <row r="106" spans="1:20" s="338" customFormat="1" x14ac:dyDescent="0.25">
      <c r="M106" s="444"/>
      <c r="N106" s="444"/>
    </row>
    <row r="107" spans="1:20" s="338" customFormat="1" x14ac:dyDescent="0.25">
      <c r="M107" s="444"/>
      <c r="N107" s="444"/>
    </row>
    <row r="108" spans="1:20" s="338" customFormat="1" x14ac:dyDescent="0.25">
      <c r="M108" s="444"/>
      <c r="N108" s="444"/>
    </row>
    <row r="109" spans="1:20" s="338" customFormat="1" x14ac:dyDescent="0.25">
      <c r="M109" s="444"/>
      <c r="N109" s="444"/>
    </row>
    <row r="110" spans="1:20" s="338" customFormat="1" x14ac:dyDescent="0.25">
      <c r="M110" s="444"/>
      <c r="N110" s="444"/>
    </row>
    <row r="111" spans="1:20" s="338" customFormat="1" x14ac:dyDescent="0.25">
      <c r="M111" s="444"/>
      <c r="N111" s="444"/>
    </row>
    <row r="112" spans="1:20" s="338" customFormat="1" x14ac:dyDescent="0.25">
      <c r="M112" s="444"/>
      <c r="N112" s="444"/>
    </row>
    <row r="113" spans="13:20" s="338" customFormat="1" x14ac:dyDescent="0.25">
      <c r="M113" s="444"/>
      <c r="N113" s="444"/>
    </row>
    <row r="114" spans="13:20" s="338" customFormat="1" x14ac:dyDescent="0.25">
      <c r="M114" s="444"/>
      <c r="N114" s="444"/>
    </row>
    <row r="115" spans="13:20" s="338" customFormat="1" x14ac:dyDescent="0.25">
      <c r="M115" s="444"/>
      <c r="N115" s="444"/>
    </row>
    <row r="116" spans="13:20" s="338" customFormat="1" x14ac:dyDescent="0.25">
      <c r="M116" s="444"/>
      <c r="N116" s="444"/>
    </row>
    <row r="117" spans="13:20" s="338" customFormat="1" x14ac:dyDescent="0.25">
      <c r="M117" s="444"/>
      <c r="N117" s="444"/>
    </row>
    <row r="118" spans="13:20" s="338" customFormat="1" x14ac:dyDescent="0.25">
      <c r="M118" s="444"/>
      <c r="N118" s="444"/>
    </row>
    <row r="119" spans="13:20" x14ac:dyDescent="0.25">
      <c r="Q119" s="338"/>
      <c r="S119" s="338"/>
      <c r="T119" s="338"/>
    </row>
  </sheetData>
  <sheetProtection algorithmName="SHA-512" hashValue="tP2VH5ATRcCiVgwgUFI7bDPePlOs3wzrQudjVw9hJxAdGhthVcjgEfzeBFU+KXjWrrHLH5ZHa5l+OvtOp1XU0w==" saltValue="LjBQM2WQ0vdd/U35ScVTUw==" spinCount="100000" sheet="1" objects="1" scenarios="1"/>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EC_Collab_DocumentLanguage xmlns="2d99d92f-24b8-40bc-857f-01659c29f5b9">EN</EC_Collab_DocumentLanguage>
    <EC_Collab_Reference xmlns="2d99d92f-24b8-40bc-857f-01659c29f5b9" xsi:nil="true"/>
    <EC_Collab_Status xmlns="2d99d92f-24b8-40bc-857f-01659c29f5b9">Draft</EC_Collab_Status>
    <TaxCatchAll xmlns="2d3f7154-300c-4df4-8215-1bc8a683cd75">
      <Value>3</Value>
    </TaxCatchAll>
    <SRBCountrycontr xmlns="2d3f7154-300c-4df4-8215-1bc8a683cd75" xsi:nil="true"/>
    <SRBYearcontr xmlns="2d3f7154-300c-4df4-8215-1bc8a683cd75" xsi:nil="true"/>
    <SRBCategorycontr xmlns="2d3f7154-300c-4df4-8215-1bc8a683cd75" xsi:nil="true"/>
    <SRBDataClassification xmlns="2d3f7154-300c-4df4-8215-1bc8a683cd75">SRB-ORANGE</SRBDataClassification>
    <fe1e379ae185499f968b54a99aa2f245 xmlns="2d3f7154-300c-4df4-8215-1bc8a683cd75">
      <Terms xmlns="http://schemas.microsoft.com/office/infopath/2007/PartnerControls">
        <TermInfo xmlns="http://schemas.microsoft.com/office/infopath/2007/PartnerControls">
          <TermName xmlns="http://schemas.microsoft.com/office/infopath/2007/PartnerControls">11.01.020.010 Contributions - Data Collections</TermName>
          <TermId xmlns="http://schemas.microsoft.com/office/infopath/2007/PartnerControls">aff41911-e16d-4c68-b190-9f94821f05bb</TermId>
        </TermInfo>
      </Terms>
    </fe1e379ae185499f968b54a99aa2f245>
    <SharedWithUsers xmlns="2d3f7154-300c-4df4-8215-1bc8a683cd75">
      <UserInfo>
        <DisplayName>DAERDEN Charlotte</DisplayName>
        <AccountId>41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C Document" ma:contentTypeID="0x010100A43BC25537E497438F749B49454AC72B" ma:contentTypeVersion="35" ma:contentTypeDescription="Create a new document in this library." ma:contentTypeScope="" ma:versionID="8fcdc1ba18cb4d706834744991339694">
  <xsd:schema xmlns:xsd="http://www.w3.org/2001/XMLSchema" xmlns:xs="http://www.w3.org/2001/XMLSchema" xmlns:p="http://schemas.microsoft.com/office/2006/metadata/properties" xmlns:ns3="2d99d92f-24b8-40bc-857f-01659c29f5b9" xmlns:ns4="2d3f7154-300c-4df4-8215-1bc8a683cd75" targetNamespace="http://schemas.microsoft.com/office/2006/metadata/properties" ma:root="true" ma:fieldsID="e3c6233a537f84bc6109ed60aa4d9eda" ns3:_="" ns4:_="">
    <xsd:import namespace="2d99d92f-24b8-40bc-857f-01659c29f5b9"/>
    <xsd:import namespace="2d3f7154-300c-4df4-8215-1bc8a683cd75"/>
    <xsd:element name="properties">
      <xsd:complexType>
        <xsd:sequence>
          <xsd:element name="documentManagement">
            <xsd:complexType>
              <xsd:all>
                <xsd:element ref="ns3:EC_Collab_Reference" minOccurs="0"/>
                <xsd:element ref="ns3:EC_Collab_DocumentLanguage"/>
                <xsd:element ref="ns3:EC_Collab_Status"/>
                <xsd:element ref="ns4:fe1e379ae185499f968b54a99aa2f245" minOccurs="0"/>
                <xsd:element ref="ns4:TaxCatchAll" minOccurs="0"/>
                <xsd:element ref="ns4:SRBYearcontr" minOccurs="0"/>
                <xsd:element ref="ns4:SRBCategorycontr" minOccurs="0"/>
                <xsd:element ref="ns4:SRBCountrycontr" minOccurs="0"/>
                <xsd:element ref="ns4:SRBDataClassification"/>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9d92f-24b8-40bc-857f-01659c29f5b9"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ma:readOnly="false">
      <xsd:simpleType>
        <xsd:restriction base="dms:Text"/>
      </xsd:simpleType>
    </xsd:element>
    <xsd:element name="EC_Collab_DocumentLanguage" ma:index="13" ma:displayName="Language" ma:default="EN" ma:format="Dropdown" ma:internalName="EC_Collab_DocumentLanguage" ma:readOnly="fals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4" ma:displayName="EC Status" ma:default="Not Started" ma:format="Dropdown" ma:internalName="EC_Collab_Status" ma:readOnly="false">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2d3f7154-300c-4df4-8215-1bc8a683cd75" elementFormDefault="qualified">
    <xsd:import namespace="http://schemas.microsoft.com/office/2006/documentManagement/types"/>
    <xsd:import namespace="http://schemas.microsoft.com/office/infopath/2007/PartnerControls"/>
    <xsd:element name="fe1e379ae185499f968b54a99aa2f245" ma:index="16" ma:taxonomy="true" ma:internalName="fe1e379ae185499f968b54a99aa2f245" ma:taxonomyFieldName="SRBFilePlan" ma:displayName="File Plan" ma:default="" ma:fieldId="{fe1e379a-e185-499f-968b-54a99aa2f245}" ma:sspId="02fcca73-72a7-4dba-99f8-a05cf81f9b45" ma:termSetId="1acf73b5-acbc-49d4-b98d-de637d1baddc" ma:anchorId="2726f9ce-a89e-4956-abd9-ced7dc37907c" ma:open="false" ma:isKeyword="false">
      <xsd:complexType>
        <xsd:sequence>
          <xsd:element ref="pc:Terms" minOccurs="0" maxOccurs="1"/>
        </xsd:sequence>
      </xsd:complexType>
    </xsd:element>
    <xsd:element name="TaxCatchAll" ma:index="17" nillable="true" ma:displayName="Taxonomy Catch All Column" ma:description="" ma:hidden="true" ma:list="{a91d9345-ee2a-44b1-8c41-b2c3a3988bbb}" ma:internalName="TaxCatchAll" ma:showField="CatchAllData" ma:web="2d3f7154-300c-4df4-8215-1bc8a683cd75">
      <xsd:complexType>
        <xsd:complexContent>
          <xsd:extension base="dms:MultiChoiceLookup">
            <xsd:sequence>
              <xsd:element name="Value" type="dms:Lookup" maxOccurs="unbounded" minOccurs="0" nillable="true"/>
            </xsd:sequence>
          </xsd:extension>
        </xsd:complexContent>
      </xsd:complexType>
    </xsd:element>
    <xsd:element name="SRBYearcontr" ma:index="18" nillable="true" ma:displayName="Year" ma:format="Dropdown" ma:internalName="SRBYearcontr">
      <xsd:simpleType>
        <xsd:restriction base="dms:Choice">
          <xsd:enumeration value="2015"/>
          <xsd:enumeration value="2016"/>
          <xsd:enumeration value="2017"/>
          <xsd:enumeration value="2018"/>
          <xsd:enumeration value="2019"/>
          <xsd:enumeration value="2020"/>
        </xsd:restriction>
      </xsd:simpleType>
    </xsd:element>
    <xsd:element name="SRBCategorycontr" ma:index="19" nillable="true" ma:displayName="Category" ma:default="" ma:internalName="SRBCategorycontr">
      <xsd:simpleType>
        <xsd:restriction base="dms:Choice">
          <xsd:enumeration value="DGS"/>
          <xsd:enumeration value="Executive Session"/>
          <xsd:enumeration value="FCCC"/>
          <xsd:enumeration value="IGA Waterfall"/>
          <xsd:enumeration value="Legal Texts"/>
          <xsd:enumeration value="Management Meeting"/>
          <xsd:enumeration value="Plenary Session"/>
          <xsd:enumeration value="Public Bridge Financing"/>
        </xsd:restriction>
      </xsd:simpleType>
    </xsd:element>
    <xsd:element name="SRBCountrycontr" ma:index="20" nillable="true" ma:displayName="Country" ma:default="" ma:internalName="SRBCountrycontr">
      <xsd:simpleType>
        <xsd:restriction base="dms:Choice">
          <xsd:enumeration value="Austria"/>
          <xsd:enumeration value="Belgium"/>
          <xsd:enumeration value="China"/>
          <xsd:enumeration value="Cyprus"/>
          <xsd:enumeration value="Denmark"/>
          <xsd:enumeration value="Estonia"/>
          <xsd:enumeration value="Finland"/>
          <xsd:enumeration value="France"/>
          <xsd:enumeration value="Germany"/>
          <xsd:enumeration value="Greece"/>
          <xsd:enumeration value="Ireland"/>
          <xsd:enumeration value="Italy"/>
          <xsd:enumeration value="Japan"/>
          <xsd:enumeration value="Korea"/>
          <xsd:enumeration value="Latvia"/>
          <xsd:enumeration value="Lithuania"/>
          <xsd:enumeration value="Luxembourg"/>
          <xsd:enumeration value="Malta"/>
          <xsd:enumeration value="Mexico"/>
          <xsd:enumeration value="n/a"/>
          <xsd:enumeration value="Netherlands"/>
          <xsd:enumeration value="Poland"/>
          <xsd:enumeration value="Portugal"/>
          <xsd:enumeration value="Romania"/>
          <xsd:enumeration value="Slovakia"/>
          <xsd:enumeration value="Slovenia"/>
          <xsd:enumeration value="Spain"/>
          <xsd:enumeration value="United Kingdom"/>
          <xsd:enumeration value="United States"/>
        </xsd:restriction>
      </xsd:simpleType>
    </xsd:element>
    <xsd:element name="SRBDataClassification" ma:index="21" ma:displayName="Data Classification" ma:default="" ma:internalName="SRBDataClassification">
      <xsd:simpleType>
        <xsd:restriction base="dms:Choice">
          <xsd:enumeration value="SRB-BLUE"/>
          <xsd:enumeration value="SRB-GREEN"/>
          <xsd:enumeration value="SRB-ORANGE"/>
          <xsd:enumeration value="SRB-RED"/>
          <xsd:enumeration value="SRB-YELLOW"/>
        </xsd:restriction>
      </xsd:simpleType>
    </xsd:element>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element uid="28c775dd-3fa7-40f2-8368-0e7fa48abc25" value=""/>
</sisl>
</file>

<file path=customXml/itemProps1.xml><?xml version="1.0" encoding="utf-8"?>
<ds:datastoreItem xmlns:ds="http://schemas.openxmlformats.org/officeDocument/2006/customXml" ds:itemID="{83B31533-B9D0-433E-AAF8-2E231D070311}">
  <ds:schemaRefs>
    <ds:schemaRef ds:uri="http://schemas.microsoft.com/office/2006/metadata/longProperties"/>
  </ds:schemaRefs>
</ds:datastoreItem>
</file>

<file path=customXml/itemProps2.xml><?xml version="1.0" encoding="utf-8"?>
<ds:datastoreItem xmlns:ds="http://schemas.openxmlformats.org/officeDocument/2006/customXml" ds:itemID="{9B4704C0-1A9D-4D18-A9CA-8FFB000B54BB}">
  <ds:schemaRefs>
    <ds:schemaRef ds:uri="http://purl.org/dc/terms/"/>
    <ds:schemaRef ds:uri="http://schemas.openxmlformats.org/package/2006/metadata/core-properties"/>
    <ds:schemaRef ds:uri="http://purl.org/dc/dcmitype/"/>
    <ds:schemaRef ds:uri="2d99d92f-24b8-40bc-857f-01659c29f5b9"/>
    <ds:schemaRef ds:uri="http://purl.org/dc/elements/1.1/"/>
    <ds:schemaRef ds:uri="http://schemas.microsoft.com/office/2006/metadata/properties"/>
    <ds:schemaRef ds:uri="http://schemas.microsoft.com/office/2006/documentManagement/types"/>
    <ds:schemaRef ds:uri="http://schemas.microsoft.com/office/infopath/2007/PartnerControls"/>
    <ds:schemaRef ds:uri="2d3f7154-300c-4df4-8215-1bc8a683cd75"/>
    <ds:schemaRef ds:uri="http://www.w3.org/XML/1998/namespace"/>
  </ds:schemaRefs>
</ds:datastoreItem>
</file>

<file path=customXml/itemProps3.xml><?xml version="1.0" encoding="utf-8"?>
<ds:datastoreItem xmlns:ds="http://schemas.openxmlformats.org/officeDocument/2006/customXml" ds:itemID="{621D376A-BD00-4C7E-B5F7-34CD5C20F595}">
  <ds:schemaRefs>
    <ds:schemaRef ds:uri="http://schemas.microsoft.com/sharepoint/v3/contenttype/forms"/>
  </ds:schemaRefs>
</ds:datastoreItem>
</file>

<file path=customXml/itemProps4.xml><?xml version="1.0" encoding="utf-8"?>
<ds:datastoreItem xmlns:ds="http://schemas.openxmlformats.org/officeDocument/2006/customXml" ds:itemID="{F7CE0805-E822-459E-9DE3-B1A4AB761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9d92f-24b8-40bc-857f-01659c29f5b9"/>
    <ds:schemaRef ds:uri="2d3f7154-300c-4df4-8215-1bc8a683c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C8F5F28-6C20-4DF2-AEA4-129E8D1CF0F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Read me</vt:lpstr>
      <vt:lpstr>1. General Information</vt:lpstr>
      <vt:lpstr>2. Basic annual contribution</vt:lpstr>
      <vt:lpstr>3. Deductions</vt:lpstr>
      <vt:lpstr>4. Risk adjustment</vt:lpstr>
      <vt:lpstr>5. Definitions and guidance</vt:lpstr>
      <vt:lpstr>6. Validation rules</vt:lpstr>
      <vt:lpstr>Master translation</vt:lpstr>
      <vt:lpstr>Master translation 1</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VINEL Alexandre</dc:creator>
  <cp:keywords>Public</cp:keywords>
  <dc:description>Changed "1.General information" tabl, row 3 to render template compatible with E-Regulatory tool: _x000d_
cell E3 = cell F16 (unique identifier for institution)_x000d_
cell F3 = 2017-01-31 (reporting date for 2017 template)</dc:description>
  <cp:lastModifiedBy>McGuinness, Lucia</cp:lastModifiedBy>
  <cp:lastPrinted>2020-10-27T12:44:54Z</cp:lastPrinted>
  <dcterms:created xsi:type="dcterms:W3CDTF">2015-09-03T16:43:14Z</dcterms:created>
  <dcterms:modified xsi:type="dcterms:W3CDTF">2020-11-23T07:59:54Z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0x010100A43BC25537E497438F749B49454AC72B</vt:lpwstr>
  </property>
  <property fmtid="{D5CDD505-2E9C-101B-9397-08002B2CF9AE}" pid="3" name="SRBFilePlan">
    <vt:lpwstr>3;#11.01.020.010 Contributions - Data Collections|aff41911-e16d-4c68-b190-9f94821f05bb</vt:lpwstr>
  </property>
  <property fmtid="{D5CDD505-2E9C-101B-9397-08002B2CF9AE}" pid="4" name="docIndexRef">
    <vt:lpwstr>a4439cef-0a7f-4fdd-981e-10123b325238</vt:lpwstr>
  </property>
  <property fmtid="{D5CDD505-2E9C-101B-9397-08002B2CF9AE}" pid="5" name="bjSaver">
    <vt:lpwstr>hkLHpB0aSwt9Dcx4eMVAsv8nxPB8hLVJ</vt:lpwstr>
  </property>
  <property fmtid="{D5CDD505-2E9C-101B-9397-08002B2CF9AE}" pid="6" name="bjDocumentSecurityLabel">
    <vt:lpwstr>Public</vt:lpwstr>
  </property>
  <property fmtid="{D5CDD505-2E9C-101B-9397-08002B2CF9AE}" pid="7"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8" name="bjDocumentLabelXML-0">
    <vt:lpwstr>ames.com/2008/01/sie/internal/label"&gt;&lt;element uid="33ed6465-8d2f-4fab-bbbc-787e2c148707" value="" /&gt;&lt;element uid="28c775dd-3fa7-40f2-8368-0e7fa48abc25" value="" /&gt;&lt;/sisl&gt;</vt:lpwstr>
  </property>
  <property fmtid="{D5CDD505-2E9C-101B-9397-08002B2CF9AE}" pid="9" name="bjLeftHeaderLabel-first">
    <vt:lpwstr>&amp;"Times New Roman,Regular"&amp;12&amp;K000000 </vt:lpwstr>
  </property>
  <property fmtid="{D5CDD505-2E9C-101B-9397-08002B2CF9AE}" pid="10" name="bjLeftHeaderLabel-even">
    <vt:lpwstr>&amp;"Times New Roman,Regular"&amp;12&amp;K000000 </vt:lpwstr>
  </property>
  <property fmtid="{D5CDD505-2E9C-101B-9397-08002B2CF9AE}" pid="11" name="bjLeftHeaderLabel">
    <vt:lpwstr>&amp;"Times New Roman,Regular"&amp;12&amp;K000000 </vt:lpwstr>
  </property>
</Properties>
</file>