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mcguinness\Desktop\"/>
    </mc:Choice>
  </mc:AlternateContent>
  <bookViews>
    <workbookView xWindow="0" yWindow="0" windowWidth="23040" windowHeight="8160" tabRatio="746"/>
  </bookViews>
  <sheets>
    <sheet name="Cover" sheetId="7" r:id="rId1"/>
    <sheet name="Directions" sheetId="8" r:id="rId2"/>
    <sheet name="Validations" sheetId="9" r:id="rId3"/>
    <sheet name="Premium And Exposure" sheetId="2" r:id="rId4"/>
    <sheet name="Ultimates" sheetId="3" r:id="rId5"/>
    <sheet name="Historic Agg Claims" sheetId="5" r:id="rId6"/>
    <sheet name="Historic Settled Claims" sheetId="4" r:id="rId7"/>
    <sheet name="PPO Claims" sheetId="6" r:id="rId8"/>
    <sheet name="Income and Expenditure" sheetId="1" r:id="rId9"/>
  </sheets>
  <definedNames>
    <definedName name="ha_acc_qtr_data" xml:space="preserve"> 'Historic Agg Claims'!$A$2:INDEX( 'Historic Agg Claims'!$A$2:$A$1048576, SUMPRODUCT(--( 'Historic Agg Claims'!$A$2:$A$1048576&lt;&gt;"")) )</definedName>
    <definedName name="ha_dev_qtr_data" xml:space="preserve"> 'Historic Agg Claims'!$B$2:INDEX( 'Historic Agg Claims'!$B$2:$B$1048576, SUMPRODUCT(--( 'Historic Agg Claims'!$B$2:$B$1048576&lt;&gt;"")) )</definedName>
    <definedName name="ha_dev_qtr_lu" xml:space="preserve"> 'Historic Agg Claims'!$N$2:INDEX( 'Historic Agg Claims'!$N$2:$N$1048576, SUMPRODUCT(--( 'Historic Agg Claims'!$N$2:$N$1048576&lt;&gt;"")) )</definedName>
    <definedName name="ha_measure_data" xml:space="preserve"> 'Historic Agg Claims'!$C$2:INDEX( 'Historic Agg Claims'!$C$2:$C$1048576, SUMPRODUCT(--( 'Historic Agg Claims'!$C$2:$C$1048576&lt;&gt;"")) )</definedName>
    <definedName name="ha_measure_lu" xml:space="preserve"> 'Historic Agg Claims'!$P$2:INDEX( 'Historic Agg Claims'!$P$2:$P$1048576, SUMPRODUCT(--( 'Historic Agg Claims'!$P$2:$P$1048576&lt;&gt;"")) )</definedName>
    <definedName name="ha_pack_ind_data" xml:space="preserve"> 'Historic Agg Claims'!$E$2:INDEX( 'Historic Agg Claims'!$E$2:$E$1048576, SUMPRODUCT(--( 'Historic Agg Claims'!$E$2:$E$1048576&lt;&gt;"")) )</definedName>
    <definedName name="ha_pack_ind_lu" xml:space="preserve"> 'Historic Agg Claims'!$V$2:INDEX( 'Historic Agg Claims'!$V$2:$V$1048576, SUMPRODUCT(--( 'Historic Agg Claims'!$V$2:$V$1048576&lt;&gt;"")) )</definedName>
    <definedName name="ha_pol_cat_data" xml:space="preserve"> 'Historic Agg Claims'!$D$2:INDEX( 'Historic Agg Claims'!$D$2:$D$1048576, SUMPRODUCT(--( 'Historic Agg Claims'!$D$2:$D$1048576&lt;&gt;"")) )</definedName>
    <definedName name="ha_pol_cat_lu" xml:space="preserve"> 'Historic Agg Claims'!$S$2:INDEX( 'Historic Agg Claims'!$S$2:$S$1048576, SUMPRODUCT(--( 'Historic Agg Claims'!$S$2:$S$1048576&lt;&gt;"")) )</definedName>
    <definedName name="ha_pol_claim_type_data" xml:space="preserve"> 'Historic Agg Claims'!$G$2:INDEX( 'Historic Agg Claims'!$G$2:$G$1048576, SUMPRODUCT(--( 'Historic Agg Claims'!$G$2:$G$1048576&lt;&gt;"")) )</definedName>
    <definedName name="ha_pol_claim_type_lu" xml:space="preserve"> 'Historic Agg Claims'!$AB$2:INDEX( 'Historic Agg Claims'!$AB$2:$AB$1048576, SUMPRODUCT(--( 'Historic Agg Claims'!$AB$2:$AB$1048576&lt;&gt;"")) )</definedName>
    <definedName name="ha_pol_type_data" xml:space="preserve"> 'Historic Agg Claims'!$F$2:INDEX( 'Historic Agg Claims'!$F$2:$F$1048576, SUMPRODUCT(--( 'Historic Agg Claims'!$F$2:$F$1048576&lt;&gt;"")) )</definedName>
    <definedName name="ha_pol_type_lu" xml:space="preserve"> 'Historic Agg Claims'!$Y$2:INDEX( 'Historic Agg Claims'!$Y$2:$Y$1048576, SUMPRODUCT(--( 'Historic Agg Claims'!$Y$2:$Y$1048576&lt;&gt;"")) )</definedName>
    <definedName name="ha_sector_data" xml:space="preserve"> 'Historic Agg Claims'!$H$2:INDEX( 'Historic Agg Claims'!$H$2:$H$1048576, SUMPRODUCT(--( 'Historic Agg Claims'!$H$2:$H$1048576&lt;&gt;"")) )</definedName>
    <definedName name="ha_sector_lu" xml:space="preserve"> 'Historic Agg Claims'!$AE$2:INDEX( 'Historic Agg Claims'!$AE$2:$AE$1048576, SUMPRODUCT(--( 'Historic Agg Claims'!$AE$2:$AE$1048576&lt;&gt;"")) )</definedName>
    <definedName name="ha_value_data" xml:space="preserve"> 'Historic Agg Claims'!$I$2:INDEX( 'Historic Agg Claims'!$I$2:$I$1048576, SUMPRODUCT(--( 'Historic Agg Claims'!$I$2:$I$1048576&lt;&gt;"")) )</definedName>
    <definedName name="ie_measure_data" xml:space="preserve"> 'Income and Expenditure'!$A$2:INDEX( 'Income and Expenditure'!$A$2:$A$1048576, SUMPRODUCT(--( 'Income and Expenditure'!$A$2:$A$1048576&lt;&gt;"")) )</definedName>
    <definedName name="ie_measure_lu" xml:space="preserve"> 'Income and Expenditure'!$G$2:INDEX( 'Income and Expenditure'!$G$2:$G$1048576, SUMPRODUCT(--( 'Income and Expenditure'!$G$2:$G$1048576&lt;&gt;"")) )</definedName>
    <definedName name="ie_pol_type_data" xml:space="preserve"> 'Income and Expenditure'!$C$2:INDEX( 'Income and Expenditure'!$C$2:$C$1048576, SUMPRODUCT(--( 'Income and Expenditure'!$C$2:$C$1048576&lt;&gt;"")) )</definedName>
    <definedName name="ie_pol_type_lu" xml:space="preserve"> 'Income and Expenditure'!$N$2:INDEX( 'Income and Expenditure'!$N$2:$N$1048576, SUMPRODUCT(--( 'Income and Expenditure'!$N$2:$N$1048576&lt;&gt;"")) )</definedName>
    <definedName name="ie_value_data" xml:space="preserve"> 'Income and Expenditure'!$D$2:INDEX( 'Income and Expenditure'!$D$2:$D$1048576, SUMPRODUCT(--( 'Income and Expenditure'!$D$2:$D$1048576&lt;&gt;"")) )</definedName>
    <definedName name="ie_year_lu" xml:space="preserve"> 'Income and Expenditure'!$L$2:INDEX( 'Income and Expenditure'!$L$2:$L$1048576, SUMPRODUCT(--( 'Income and Expenditure'!$L$2:$L$1048576&lt;&gt;"")) )</definedName>
    <definedName name="ie_yr_data" xml:space="preserve"> 'Income and Expenditure'!$B$2:INDEX( 'Income and Expenditure'!$B$2:$B$1048576, SUMPRODUCT(--( 'Income and Expenditure'!$B$2:$B$1048576&lt;&gt;"")) )</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g_ppo_data">'PPO Claims'!$A$2</definedName>
    <definedName name="lrg_ppo_lu" xml:space="preserve"> 'PPO Claims'!$D$2:INDEX( 'PPO Claims'!$D$2:$D$1048576, SUMPRODUCT(--( 'PPO Claims'!$D$2:$D$1048576&lt;&gt;"")) )</definedName>
    <definedName name="pe_acc_qtr_data" xml:space="preserve"> 'Premium And Exposure'!$A$2:INDEX( 'Premium And Exposure'!$A$2:$A$1048576, SUMPRODUCT(--( 'Premium And Exposure'!$A$2:$A$1048576&lt;&gt;"")) )</definedName>
    <definedName name="pe_acc_qtr_lu" xml:space="preserve"> 'Premium And Exposure'!$M$2:INDEX( 'Premium And Exposure'!$M$2:$M$1048576, SUMPRODUCT(--( 'Premium And Exposure'!$M$2:$M$1048576&lt;&gt;"")) )</definedName>
    <definedName name="pe_bord_data" xml:space="preserve"> 'Premium And Exposure'!$D$2:INDEX( 'Premium And Exposure'!$D$2:$D$1048576, SUMPRODUCT(--( 'Premium And Exposure'!$D$2:$D$1048576&lt;&gt;"")) )</definedName>
    <definedName name="pe_bord_lu" xml:space="preserve"> 'Premium And Exposure'!$U$2:INDEX( 'Premium And Exposure'!$U$2:$U$1048576, SUMPRODUCT(--( 'Premium And Exposure'!$U$2:$U$1048576&lt;&gt;"")) )</definedName>
    <definedName name="pe_measure_data" xml:space="preserve"> 'Premium And Exposure'!$B$2:INDEX( 'Premium And Exposure'!$B$2:$B$1048576, SUMPRODUCT(--( 'Premium And Exposure'!$B$2:$B$1048576&lt;&gt;"")) )</definedName>
    <definedName name="pe_measure_lu" xml:space="preserve"> 'Premium And Exposure'!$O$2:INDEX( 'Premium And Exposure'!$O$2:$O$1048576, SUMPRODUCT(--( 'Premium And Exposure'!$O$2:$O$1048576&lt;&gt;"")) )</definedName>
    <definedName name="pe_pack_ind_data" xml:space="preserve"> 'Premium And Exposure'!$E$2:INDEX( 'Premium And Exposure'!$E$2:$E$1048576, SUMPRODUCT(--( 'Premium And Exposure'!$E$2:$E$1048576&lt;&gt;"")) )</definedName>
    <definedName name="pe_pack_ind_lu" xml:space="preserve"> 'Premium And Exposure'!$X$2:INDEX( 'Premium And Exposure'!$X$2:$X$1048576, SUMPRODUCT(--( 'Premium And Exposure'!$X$2:$X$1048576&lt;&gt;"")) )</definedName>
    <definedName name="pe_pol_cat_data" xml:space="preserve"> 'Premium And Exposure'!$C$2:INDEX( 'Premium And Exposure'!$C$2:$C$1048576, SUMPRODUCT(--( 'Premium And Exposure'!$C$2:$C$1048576&lt;&gt;"")) )</definedName>
    <definedName name="pe_pol_cat_lu" xml:space="preserve"> 'Premium And Exposure'!$R$2:INDEX( 'Premium And Exposure'!$R$2:$R$1048576, SUMPRODUCT(--( 'Premium And Exposure'!$R$2:$R$1048576&lt;&gt;"")) )</definedName>
    <definedName name="pe_pol_type_data" xml:space="preserve"> 'Premium And Exposure'!$F$2:INDEX( 'Premium And Exposure'!$F$2:$F$1048576, SUMPRODUCT(--( 'Premium And Exposure'!$F$2:$F$1048576&lt;&gt;"")) )</definedName>
    <definedName name="pe_pol_type_lu" xml:space="preserve"> 'Premium And Exposure'!$AA$2:INDEX( 'Premium And Exposure'!$AA$2:$AA$1048576, SUMPRODUCT(--( 'Premium And Exposure'!$AA$2:$AA$1048576&lt;&gt;"")) )</definedName>
    <definedName name="pe_prem_band_data" xml:space="preserve"> 'Premium And Exposure'!$G$2:INDEX( 'Premium And Exposure'!$G$2:$G$1048576, SUMPRODUCT(--( 'Premium And Exposure'!$G$2:$G$1048576&lt;&gt;"")) )</definedName>
    <definedName name="pe_prem_band_lu" xml:space="preserve"> 'Premium And Exposure'!$AD$2:INDEX( 'Premium And Exposure'!$AD$2:$AD$1048576, SUMPRODUCT(--( 'Premium And Exposure'!$AD$2:$AD$1048576&lt;&gt;"")) )</definedName>
    <definedName name="pe_sector_data" xml:space="preserve"> 'Premium And Exposure'!$I$2:INDEX( 'Premium And Exposure'!$I$2:$I$1048576, SUMPRODUCT(--( 'Premium And Exposure'!$I$2:$I$1048576&lt;&gt;"")) )</definedName>
    <definedName name="pe_sector_lu" xml:space="preserve"> 'Premium And Exposure'!$AJ$2:INDEX( 'Premium And Exposure'!$AJ$2:$AJ$1048576, SUMPRODUCT(--( 'Premium And Exposure'!$AJ$2:$AJ$1048576&lt;&gt;"")) )</definedName>
    <definedName name="pe_tot_pol_band_data" xml:space="preserve"> 'Premium And Exposure'!$H$2:INDEX( 'Premium And Exposure'!$H$2:$H$1048576, SUMPRODUCT(--( 'Premium And Exposure'!$H$2:$H$1048576&lt;&gt;"")) )</definedName>
    <definedName name="pe_tot_pol_band_lu" xml:space="preserve"> 'Premium And Exposure'!$AG$2:INDEX( 'Premium And Exposure'!$AG$2:$AG$1048576, SUMPRODUCT(--( 'Premium And Exposure'!$AG$2:$AG$1048576&lt;&gt;"")) )</definedName>
    <definedName name="pe_value_data" xml:space="preserve"> 'Premium And Exposure'!$J$2:INDEX( 'Premium And Exposure'!$J$2:$J$1048576, SUMPRODUCT(--( 'Premium And Exposure'!$J$2:$J$1048576&lt;&gt;"")) )</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Claims'!$H$2:INDEX( 'Historic Settled Claims'!$H$2:$H$1048576, SUMPRODUCT(--( 'Historic Settled Claims'!$H$2:$H$1048576&lt;&gt;"")) )</definedName>
    <definedName name="set_band_lu" xml:space="preserve"> 'Historic Settled Claims'!$AE$2:INDEX( 'Historic Settled Claims'!$AE$2:$AE$1048576, SUMPRODUCT(--( 'Historic Settled Claims'!$AE$2:$AE$1048576&lt;&gt;"")) )</definedName>
    <definedName name="set_claim_type_data" xml:space="preserve"> 'Historic Settled Claims'!$E$2:INDEX( 'Historic Settled Claims'!$E$2:$E$1048576, SUMPRODUCT(--( 'Historic Settled Claims'!$E$2:$E$1048576&lt;&gt;"")) )</definedName>
    <definedName name="set_claim_type_lu" xml:space="preserve"> 'Historic Settled Claims'!$V$2:INDEX( 'Historic Settled Claims'!$V$2:$V$1048576, SUMPRODUCT(--( 'Historic Settled Claims'!$V$2:$V$1048576&lt;&gt;"")) )</definedName>
    <definedName name="set_compband_data" xml:space="preserve"> 'Historic Settled Claims'!$I$2:INDEX( 'Historic Settled Claims'!$I$2:$I$1048576, SUMPRODUCT(--( 'Historic Settled Claims'!$I$2:$I$1048576&lt;&gt;"")) )</definedName>
    <definedName name="set_compband_lu" xml:space="preserve"> 'Historic Settled Claims'!$AH$2:INDEX( 'Historic Settled Claims'!$AH$2:$AH$1048576, SUMPRODUCT(--( 'Historic Settled Claims'!$AH$2:$AH$1048576&lt;&gt;"")) )</definedName>
    <definedName name="set_judicial_data" xml:space="preserve"> 'Historic Settled Claims'!$J$2:INDEX( 'Historic Settled Claims'!$J$2:$J$1048576, SUMPRODUCT(--( 'Historic Settled Claims'!$J$2:$J$1048576&lt;&gt;"")) )</definedName>
    <definedName name="set_judicial_lu" xml:space="preserve"> 'Historic Settled Claims'!$AK$2:INDEX( 'Historic Settled Claims'!$AK$2:$AK$1048576, SUMPRODUCT(--( 'Historic Settled Claims'!$AK$2:$AK$1048576&lt;&gt;"")) )</definedName>
    <definedName name="set_measure_data" xml:space="preserve"> 'Historic Settled Claims'!$D$2:INDEX( 'Historic Settled Claims'!$D$2:$D$1048576, SUMPRODUCT(--( 'Historic Settled Claims'!$D$2:$D$1048576&lt;&gt;"")) )</definedName>
    <definedName name="set_measure_lu" xml:space="preserve"> 'Historic Settled Claims'!$S$2:INDEX( 'Historic Settled Claims'!$S$2:$S$1048576, SUMPRODUCT(--( 'Historic Settled Claims'!$S$2:$S$1048576&lt;&gt;"")) )</definedName>
    <definedName name="set_pol_claim_type_data" xml:space="preserve"> 'Historic Settled Claims'!$F$2:INDEX( 'Historic Settled Claims'!$F$2:$F$1048576, SUMPRODUCT(--( 'Historic Settled Claims'!$F$2:$F$1048576&lt;&gt;"")) )</definedName>
    <definedName name="set_pol_claim_type_lu" xml:space="preserve"> 'Historic Settled Claims'!$Y$2:INDEX( 'Historic Settled Claims'!$Y$2:$Y$1048576, SUMPRODUCT(--( 'Historic Settled Claims'!$Y$2:$Y$1048576&lt;&gt;"")) )</definedName>
    <definedName name="set_rep_qtr_data" xml:space="preserve"> 'Historic Settled Claims'!$C$2:INDEX( 'Historic Settled Claims'!$C$2:$C$1048576, SUMPRODUCT(--( 'Historic Settled Claims'!$C$2:$C$1048576&lt;&gt;"")) )</definedName>
    <definedName name="set_rep_qtr_lu" xml:space="preserve"> 'Historic Settled Claims'!$Q$2:INDEX( 'Historic Settled Claims'!$Q$2:$Q$1048576, SUMPRODUCT(--( 'Historic Settled Claims'!$Q$2:$Q$1048576&lt;&gt;"")) )</definedName>
    <definedName name="set_sector_data" xml:space="preserve"> 'Historic Settled Claims'!$K$2:INDEX( 'Historic Settled Claims'!$K$2:$K$1048576, SUMPRODUCT(--( 'Historic Settled Claims'!$K$2:$K$1048576&lt;&gt;"")) )</definedName>
    <definedName name="set_sector_lu" xml:space="preserve"> 'Historic Settled Claims'!$AN$2:INDEX( 'Historic Settled Claims'!$AN$2:$AN$1048576, SUMPRODUCT(--( 'Historic Settled Claims'!$AN$2:$AN$1048576&lt;&gt;"")) )</definedName>
    <definedName name="set_sett_chan_data" xml:space="preserve"> 'Historic Settled Claims'!$G$2:INDEX( 'Historic Settled Claims'!$G$2:$G$1048576, SUMPRODUCT(--( 'Historic Settled Claims'!$G$2:$G$1048576&lt;&gt;"")) )</definedName>
    <definedName name="set_sett_chan_lu" xml:space="preserve"> 'Historic Settled Claims'!$AB$2:INDEX( 'Historic Settled Claims'!$AB$2:$AB$1048576, SUMPRODUCT(--( 'Historic Settled Claims'!$AB$2:$AB$1048576&lt;&gt;"")) )</definedName>
    <definedName name="set_value_data" xml:space="preserve"> 'Historic Settled Claims'!$L$2:INDEX( 'Historic Settled Claims'!$L$2:$L$1048576, SUMPRODUCT(--( 'Historic Settled Claims'!$L$2:$L$1048576&lt;&gt;"")) )</definedName>
    <definedName name="set_yr_data" xml:space="preserve"> 'Historic Settled Claims'!$A$2:INDEX( 'Historic Settled Claims'!$A$2:$A$1048576, SUMPRODUCT(--( 'Historic Settled Claims'!$A$2:$A$1048576&lt;&gt;"")) )</definedName>
    <definedName name="set_yr_lu" xml:space="preserve"> 'Historic Settled Claims'!$O$2:INDEX( 'Historic Settled Claims'!$O$2:$O$1048576, SUMPRODUCT(--( 'Historic Settled Claims'!$O$2:$O$1048576&lt;&gt;"")) )</definedName>
    <definedName name="ult_acc_qtr_data" xml:space="preserve"> Ultimates!$A$2:INDEX( Ultimates!$A$2:$A$1048576, SUMPRODUCT(--( Ultimates!$A$2:$A$1048576&lt;&gt;"")) )</definedName>
    <definedName name="ult_acc_qtr_lu" xml:space="preserve"> Ultimates!$H$2:INDEX( Ultimates!$H$2:$H$1048576, SUMPRODUCT(--( Ultimates!$H$2:$H$1048576&lt;&gt;"")) )</definedName>
    <definedName name="ult_measure_data" xml:space="preserve"> Ultimates!$B$2:INDEX( Ultimates!$B$2:$B$1048576, SUMPRODUCT(--( Ultimates!$B$2:$B$1048576&lt;&gt;"")) )</definedName>
    <definedName name="ult_measure_lu" xml:space="preserve"> Ultimates!$J$2:INDEX( Ultimates!$J$2:$J$1048576, SUMPRODUCT(--( Ultimates!$J$2:$J$1048576&lt;&gt;"")) )</definedName>
    <definedName name="ult_pol_cat_data" xml:space="preserve"> Ultimates!$C$2:INDEX( Ultimates!$C$2:$C$1048576, SUMPRODUCT(--( Ultimates!$C$2:$C$1048576&lt;&gt;"")) )</definedName>
    <definedName name="ult_pol_cat_lu" xml:space="preserve"> Ultimates!$M$2:INDEX( Ultimates!$M$2:$M$1048576, SUMPRODUCT(--( Ultimates!$M$2:$M$1048576&lt;&gt;"")) )</definedName>
    <definedName name="ult_pol_type_data" xml:space="preserve"> Ultimates!$D$2:INDEX( Ultimates!$D$2:$D$1048576, SUMPRODUCT(--( Ultimates!$D$2:$D$1048576&lt;&gt;"")) )</definedName>
    <definedName name="ult_pol_type_lu" xml:space="preserve"> Ultimates!$P$2:INDEX( Ultimates!$P$2:$P$1048576, SUMPRODUCT(--( Ultimates!$P$2:$P$1048576&lt;&gt;"")) )</definedName>
    <definedName name="ult_value_data" xml:space="preserve"> Ultimates!$E$2:INDEX( Ultimates!$E$2:$E$1048576, SUMPRODUCT(--( Ultimates!$E$2:$E$1048576&lt;&gt;""))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9" l="1"/>
  <c r="E2" i="9"/>
  <c r="E46" i="9" l="1" a="1"/>
  <c r="E46" i="9" s="1"/>
  <c r="E44" i="9" a="1"/>
  <c r="E44" i="9" s="1"/>
  <c r="E5" i="9" l="1"/>
  <c r="E3" i="9"/>
  <c r="E6" i="9" l="1"/>
  <c r="D19" i="9"/>
  <c r="D17" i="9"/>
  <c r="D15" i="9"/>
  <c r="D13" i="9"/>
  <c r="D12" i="9"/>
  <c r="D11" i="9"/>
  <c r="D10" i="9"/>
  <c r="D9" i="9"/>
  <c r="D8" i="9"/>
  <c r="D36" i="9"/>
  <c r="D35" i="9"/>
  <c r="D34" i="9"/>
  <c r="D33" i="9"/>
  <c r="D32" i="9"/>
  <c r="D31" i="9"/>
  <c r="D30" i="9"/>
  <c r="D38" i="9"/>
  <c r="D64" i="9"/>
  <c r="D63" i="9"/>
  <c r="D62" i="9"/>
  <c r="D55" i="9"/>
  <c r="D53" i="9"/>
  <c r="D52" i="9"/>
  <c r="D51" i="9"/>
  <c r="D50" i="9"/>
  <c r="D49" i="9"/>
  <c r="D48" i="9"/>
  <c r="D47" i="9"/>
  <c r="D45" i="9"/>
  <c r="D43" i="9"/>
  <c r="D42" i="9"/>
  <c r="D59" i="9"/>
  <c r="E54" i="9" l="1"/>
  <c r="E53" i="9" l="1"/>
  <c r="E52" i="9"/>
  <c r="E18" i="9" l="1"/>
  <c r="E19" i="9" l="1"/>
  <c r="E8" i="9" l="1"/>
  <c r="E45" i="9" l="1"/>
  <c r="E43" i="9"/>
  <c r="E16" i="9" l="1"/>
  <c r="E14" i="9"/>
  <c r="E37" i="9" l="1"/>
  <c r="E49" i="9" l="1"/>
  <c r="E64" i="9" l="1"/>
  <c r="E56" i="9"/>
  <c r="E30" i="9" l="1"/>
  <c r="E23" i="9"/>
  <c r="E59" i="9"/>
  <c r="E60" i="9" s="1"/>
  <c r="E55" i="9" l="1"/>
  <c r="E51" i="9"/>
  <c r="E50" i="9"/>
  <c r="E26" i="9"/>
  <c r="E17" i="9"/>
  <c r="E15" i="9"/>
  <c r="E13" i="9"/>
  <c r="E12" i="9"/>
  <c r="E11" i="9"/>
  <c r="D10" i="7" l="1"/>
  <c r="C27" i="9"/>
  <c r="C26" i="9"/>
  <c r="D26" i="9" s="1"/>
  <c r="C25" i="9"/>
  <c r="D25" i="9" s="1"/>
  <c r="C24" i="9"/>
  <c r="D24" i="9" s="1"/>
  <c r="C23" i="9"/>
  <c r="D23" i="9" s="1"/>
  <c r="E10" i="7" l="1"/>
  <c r="E65" i="9"/>
  <c r="E63" i="9"/>
  <c r="E62" i="9"/>
  <c r="E48" i="9"/>
  <c r="E47" i="9"/>
  <c r="E42" i="9"/>
  <c r="E32" i="9"/>
  <c r="E39" i="9"/>
  <c r="E38" i="9"/>
  <c r="E36" i="9"/>
  <c r="E35" i="9"/>
  <c r="E34" i="9"/>
  <c r="E33" i="9"/>
  <c r="E31" i="9"/>
  <c r="E27" i="9"/>
  <c r="E24" i="9"/>
  <c r="E25" i="9"/>
  <c r="E66" i="9" l="1"/>
  <c r="D16" i="7" s="1"/>
  <c r="E57" i="9"/>
  <c r="E40" i="9"/>
  <c r="E28" i="9"/>
  <c r="D15" i="7"/>
  <c r="D13" i="7"/>
  <c r="E20" i="9"/>
  <c r="E10" i="9"/>
  <c r="E9" i="9"/>
  <c r="E21" i="9" l="1"/>
  <c r="D11" i="7" s="1"/>
  <c r="D12" i="7"/>
  <c r="D14" i="7" l="1"/>
  <c r="E7" i="7" s="1"/>
  <c r="E16" i="7"/>
  <c r="E15" i="7"/>
  <c r="E13" i="7"/>
  <c r="E12" i="7"/>
  <c r="E11" i="7"/>
  <c r="E14" i="7" l="1"/>
  <c r="I4" i="7"/>
</calcChain>
</file>

<file path=xl/sharedStrings.xml><?xml version="1.0" encoding="utf-8"?>
<sst xmlns="http://schemas.openxmlformats.org/spreadsheetml/2006/main" count="734" uniqueCount="281">
  <si>
    <t>Value</t>
  </si>
  <si>
    <t>CoverType</t>
  </si>
  <si>
    <t>Income</t>
  </si>
  <si>
    <t>GrossEarnedPremium</t>
  </si>
  <si>
    <t>Reinsurance Commission &amp; Profit Participations</t>
  </si>
  <si>
    <t>Total Other Income</t>
  </si>
  <si>
    <t>Expenditure</t>
  </si>
  <si>
    <t>Gross Claims Incurred</t>
  </si>
  <si>
    <t>Gross Claims Paid</t>
  </si>
  <si>
    <t>Net Claims Paid</t>
  </si>
  <si>
    <t>Management Expenses</t>
  </si>
  <si>
    <t>Claims Management Expenses</t>
  </si>
  <si>
    <t>Total Technical Account - Expenses</t>
  </si>
  <si>
    <t>Underwriting Profit</t>
  </si>
  <si>
    <t>Operating Profit</t>
  </si>
  <si>
    <t>EarnedPolicyCount</t>
  </si>
  <si>
    <t>Ultimate Costs (€s)</t>
  </si>
  <si>
    <t>Ultimate Numbers (incl. nils)</t>
  </si>
  <si>
    <t>Number of Claimants Settled</t>
  </si>
  <si>
    <t>Settled Cost - Total (€s)</t>
  </si>
  <si>
    <t>Settled Cost - Other (€s)</t>
  </si>
  <si>
    <t>DevelopmentQuarter</t>
  </si>
  <si>
    <t>Paid Cost</t>
  </si>
  <si>
    <t>Incurred Cost</t>
  </si>
  <si>
    <t>Settled Cost</t>
  </si>
  <si>
    <t>PolicyType</t>
  </si>
  <si>
    <t>Sector</t>
  </si>
  <si>
    <t>A</t>
  </si>
  <si>
    <t>B</t>
  </si>
  <si>
    <t>C</t>
  </si>
  <si>
    <t>D</t>
  </si>
  <si>
    <t>E</t>
  </si>
  <si>
    <t>F</t>
  </si>
  <si>
    <t>G</t>
  </si>
  <si>
    <t>H</t>
  </si>
  <si>
    <t>I</t>
  </si>
  <si>
    <t>J</t>
  </si>
  <si>
    <t>K</t>
  </si>
  <si>
    <t>L</t>
  </si>
  <si>
    <t>M</t>
  </si>
  <si>
    <t>N</t>
  </si>
  <si>
    <t>O</t>
  </si>
  <si>
    <t>P</t>
  </si>
  <si>
    <t>Q</t>
  </si>
  <si>
    <t>R</t>
  </si>
  <si>
    <t>S</t>
  </si>
  <si>
    <t>T</t>
  </si>
  <si>
    <t>U</t>
  </si>
  <si>
    <t>PolicyTypeID</t>
  </si>
  <si>
    <t>SectorID</t>
  </si>
  <si>
    <t>Damage</t>
  </si>
  <si>
    <t>Claims Made</t>
  </si>
  <si>
    <t>Losses Occurring</t>
  </si>
  <si>
    <t>EarnedSubclassCount</t>
  </si>
  <si>
    <t>Package</t>
  </si>
  <si>
    <t>PolicyCategoryID</t>
  </si>
  <si>
    <t>PolicyCategory</t>
  </si>
  <si>
    <t>National Claims Information Database</t>
  </si>
  <si>
    <t>Institution Number</t>
  </si>
  <si>
    <t>Return Basis</t>
  </si>
  <si>
    <t>Return Basis Name</t>
  </si>
  <si>
    <t>Reference Date</t>
  </si>
  <si>
    <t>Return Status</t>
  </si>
  <si>
    <t>Worksheet</t>
  </si>
  <si>
    <t>Error Count</t>
  </si>
  <si>
    <t>Status</t>
  </si>
  <si>
    <t>Ultimates</t>
  </si>
  <si>
    <t>Historic Agg Claims</t>
  </si>
  <si>
    <t>Income And Expenditure</t>
  </si>
  <si>
    <t>Column</t>
  </si>
  <si>
    <t>Validation Desc</t>
  </si>
  <si>
    <t>Column Name</t>
  </si>
  <si>
    <t>SettlementChannelID</t>
  </si>
  <si>
    <t>€50,001-€100,000</t>
  </si>
  <si>
    <t>&gt;€100,000</t>
  </si>
  <si>
    <t>€25,001-€50,000</t>
  </si>
  <si>
    <t>€10,001-€25,000</t>
  </si>
  <si>
    <t>€5,001-€10,000</t>
  </si>
  <si>
    <t>€2,001-€5,000</t>
  </si>
  <si>
    <t>€1,001-€2,000</t>
  </si>
  <si>
    <t>€1-€1,000</t>
  </si>
  <si>
    <t>Public Liability</t>
  </si>
  <si>
    <t>Commercial Property</t>
  </si>
  <si>
    <t>&gt;€5,000,000</t>
  </si>
  <si>
    <t>PackageIndicatorID</t>
  </si>
  <si>
    <t>PackageIndicator</t>
  </si>
  <si>
    <t>Bodily Injury</t>
  </si>
  <si>
    <t>PolicyClaimTypeID</t>
  </si>
  <si>
    <t>PolicyClaimType</t>
  </si>
  <si>
    <t>SettledCostBandID</t>
  </si>
  <si>
    <t>SettlementChannel</t>
  </si>
  <si>
    <t>Direct before PIAB</t>
  </si>
  <si>
    <t>Direct after PIAB</t>
  </si>
  <si>
    <t>PIAB</t>
  </si>
  <si>
    <t>Litigated before Court Award</t>
  </si>
  <si>
    <t>Litigated with Court Award</t>
  </si>
  <si>
    <t>Direct</t>
  </si>
  <si>
    <t>Litigated</t>
  </si>
  <si>
    <t>PPOIndicatorID</t>
  </si>
  <si>
    <t>PPO</t>
  </si>
  <si>
    <t>Year</t>
  </si>
  <si>
    <t>PeMeasureID</t>
  </si>
  <si>
    <t>PeMeasure</t>
  </si>
  <si>
    <t>UltMeasureID</t>
  </si>
  <si>
    <t>UltMeasure</t>
  </si>
  <si>
    <t>HaMeasureID</t>
  </si>
  <si>
    <t>HaMeasure</t>
  </si>
  <si>
    <t>HsMeasureID</t>
  </si>
  <si>
    <t>HsMeasure</t>
  </si>
  <si>
    <t>Premium And Exposure</t>
  </si>
  <si>
    <t>Numeric value</t>
  </si>
  <si>
    <t>ExpMeasureID</t>
  </si>
  <si>
    <t>ExpMeasure</t>
  </si>
  <si>
    <t>Income and Expeniture</t>
  </si>
  <si>
    <t>Historic Settled Claims</t>
  </si>
  <si>
    <t>BordereauID</t>
  </si>
  <si>
    <t>Bordereau</t>
  </si>
  <si>
    <t>Not Bordereau</t>
  </si>
  <si>
    <t>TotalPolicyBandID</t>
  </si>
  <si>
    <t>TotalPolicyBand</t>
  </si>
  <si>
    <t>Coversheet</t>
  </si>
  <si>
    <t>Settled Cost - Compensation (€s)</t>
  </si>
  <si>
    <t>Settled Cost - Legal (€s)</t>
  </si>
  <si>
    <t>n/a</t>
  </si>
  <si>
    <t>Quarter</t>
  </si>
  <si>
    <t>SettledCostBand</t>
  </si>
  <si>
    <t>Investment Income</t>
  </si>
  <si>
    <t>Interest Payable and Tax</t>
  </si>
  <si>
    <t>All Other Expenses (inc Investment Management Expenses)</t>
  </si>
  <si>
    <t>Description</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</si>
  <si>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</si>
  <si>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</si>
  <si>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</si>
  <si>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</si>
  <si>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</si>
  <si>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</si>
  <si>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</si>
  <si>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</si>
  <si>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</si>
  <si>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</si>
  <si>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</si>
  <si>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</si>
  <si>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</si>
  <si>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</si>
  <si>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</si>
  <si>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</si>
  <si>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</si>
  <si>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</si>
  <si>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</si>
  <si>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 Goods and Services Producing Activities of Households for Own Use</t>
  </si>
  <si>
    <t>Activities of Extraterritorial Organisations and Bodies</t>
  </si>
  <si>
    <t>PolicyTypeBandID</t>
  </si>
  <si>
    <t>PolicyTypeBand</t>
  </si>
  <si>
    <t>Numbers Reported Incl Nil (policy type level)</t>
  </si>
  <si>
    <t>Numbers Settled Excl Nil(policy type level)</t>
  </si>
  <si>
    <t>Numbers Settled At Nil (policy type level)</t>
  </si>
  <si>
    <t>Numbers Reported Incl Nil (claim type level)</t>
  </si>
  <si>
    <t>Numbers Settled Excl Nil(claim type level)</t>
  </si>
  <si>
    <t>Numbers Settled At Nil (claim type level)</t>
  </si>
  <si>
    <t>Individual PPO Claims</t>
  </si>
  <si>
    <t>Have PPO Claims</t>
  </si>
  <si>
    <t>No PPO Claims</t>
  </si>
  <si>
    <t>PPO Claims</t>
  </si>
  <si>
    <t>Timeframe</t>
  </si>
  <si>
    <t>Combination</t>
  </si>
  <si>
    <t>AccidentTimeframe</t>
  </si>
  <si>
    <t>ReportedTimeframe</t>
  </si>
  <si>
    <t>Standalone</t>
  </si>
  <si>
    <t>Total Income</t>
  </si>
  <si>
    <t>Total Other Expenditure</t>
  </si>
  <si>
    <t>PolicyTypeID - Measure/Package consistency</t>
  </si>
  <si>
    <t>PolicyClaimTypeID - Measure consistency</t>
  </si>
  <si>
    <t>PolicyTypeBandID - Measure/Package consistency</t>
  </si>
  <si>
    <t>G/H</t>
  </si>
  <si>
    <t>PolicyTypeBandID/TotalPolicyBandID</t>
  </si>
  <si>
    <t>Gross Earned Premium - Third Party Distribution</t>
  </si>
  <si>
    <t>Gross Earned Premium - Related Distribution</t>
  </si>
  <si>
    <t>Earned Premium Ceded - Third Party Reinsurance</t>
  </si>
  <si>
    <t>Earned Premium Ceded - Related Reinsurance</t>
  </si>
  <si>
    <t>Reinsurance Commission &amp; Profit Participations - Third Party Reinsurance</t>
  </si>
  <si>
    <t>Reinsurance Commission &amp; Profit Participations - Related Reinsurance</t>
  </si>
  <si>
    <t>Claims Incurred - Third Party Reinsurer's Share</t>
  </si>
  <si>
    <t>Claims Incurred - Related Reinsurer's Share</t>
  </si>
  <si>
    <t>Employers' Liability</t>
  </si>
  <si>
    <t>Net Claims Incurred</t>
  </si>
  <si>
    <t>Commission Payable</t>
  </si>
  <si>
    <t>Check if numeric.</t>
  </si>
  <si>
    <t>Gross Written Premium</t>
  </si>
  <si>
    <t>Net Written Premium</t>
  </si>
  <si>
    <t>Gross Earned Premium</t>
  </si>
  <si>
    <t>Net Earned Premium</t>
  </si>
  <si>
    <t>All Other Income</t>
  </si>
  <si>
    <t xml:space="preserve"> </t>
  </si>
  <si>
    <t>Validation (IDs)</t>
  </si>
  <si>
    <t>Gross Earned Premium - Direct Distribution</t>
  </si>
  <si>
    <t>€1 - €5,000</t>
  </si>
  <si>
    <t>€5,001 - €10,000</t>
  </si>
  <si>
    <t>€10,001 - €15,000</t>
  </si>
  <si>
    <t>€15,001 - €30,000</t>
  </si>
  <si>
    <t>€30,001 - €45,000</t>
  </si>
  <si>
    <t>€45,001 - €60,000</t>
  </si>
  <si>
    <t>€60,001 - €75,000</t>
  </si>
  <si>
    <t>€75,001 - €100,000</t>
  </si>
  <si>
    <t>€100,001 - €125,000</t>
  </si>
  <si>
    <t>€125,001 - €150,000</t>
  </si>
  <si>
    <t>€150,001 - €250,000</t>
  </si>
  <si>
    <t>€250,001 - €500,000</t>
  </si>
  <si>
    <t>HistoricSettledClaims</t>
  </si>
  <si>
    <t>CompensationBandID</t>
  </si>
  <si>
    <t>CompensationBandName</t>
  </si>
  <si>
    <t>SettledQuarter</t>
  </si>
  <si>
    <t>17=11+14+15+16</t>
  </si>
  <si>
    <t>9 = 4+8</t>
  </si>
  <si>
    <t>8 = 5+6+7</t>
  </si>
  <si>
    <t>20 = 18+19</t>
  </si>
  <si>
    <t>21 = 4+6-17</t>
  </si>
  <si>
    <t>22 = 9-(17+20)</t>
  </si>
  <si>
    <t>Commission Payable - Third Party Distribution Sales Only</t>
  </si>
  <si>
    <t>Commission Payable - Related Distribution Sales Only</t>
  </si>
  <si>
    <t>Cover</t>
  </si>
  <si>
    <t>Fixed non-editable value. Value MUST be "Valid" to be accepted on ONR.</t>
  </si>
  <si>
    <t>Commission Payable - Related Distribution Other Services</t>
  </si>
  <si>
    <t>JudicialGuidelineUsed</t>
  </si>
  <si>
    <t>JudicialGuidelineID</t>
  </si>
  <si>
    <t>Value taken from column - JudicialGuidelineID</t>
  </si>
  <si>
    <t>E4</t>
  </si>
  <si>
    <t>Return Basis cell must have a value selected from drop down</t>
  </si>
  <si>
    <t>E5</t>
  </si>
  <si>
    <t>6 = 27+28</t>
  </si>
  <si>
    <t>10-11 = 29+30</t>
  </si>
  <si>
    <t>3-4 = 25+26</t>
  </si>
  <si>
    <t>3 = 23+24+37</t>
  </si>
  <si>
    <t>Commission Payable - Third Party Distribution Other Services</t>
  </si>
  <si>
    <t>No</t>
  </si>
  <si>
    <t>Yes</t>
  </si>
  <si>
    <t>JudicialGuidelineID is not applicable for damage claims (PolicyClaimTpyeID 2), for damage claims use JudicialGuidelineID 3 (n/a).</t>
  </si>
  <si>
    <t>Value taken from column - CompensationBandID. This is the Compensation payment part of the settled claim and doesn't include the Legal or Other costs components.</t>
  </si>
  <si>
    <t>14 = 33+34+35+36</t>
  </si>
  <si>
    <t>Select "Core" unless reporting data for a non-core entity, in which case select "Broker".</t>
  </si>
  <si>
    <t>Insert non-core entity name if "Broker" is selected for cell Return Basis (E4), otherwise leave blank.</t>
  </si>
  <si>
    <t>For standalone policies these values should be the same.</t>
  </si>
  <si>
    <t>Value taken from lookup column - HsMeasureID
"Provide the five-way split of: “Settled Costs – Compensation (General Damages)”, “Settled Costs – Compensation (Special Damages)”, “Settled Costs – Legal (Own Costs)”; “Settled Costs – Legal (Third Party Costs)”, and “Settled Costs – Other” where this data is available. This is required from settled year 2019 onwards. 
In the event that Compensation and Legal Settled Costs cannot be split out for years 2015–2018, provide the three-way split of: “Settled Costs – Compensation”, “Settled Costs – Legal”, and “Settled Costs – Other” instead.
Total compensation settled costs in any year should equal the sum of “Settled Costs – Compensation”, “Settled Costs – Compensation (General Damages)” and “Settled Costs – Compensation (Special Damages)”. 
Total legal costs paid in any year should equal the sum of “Settled Costs – Legal”, “Settled Costs – Legal (Own Costs)” and “Settled Costs – Legal (Third Party Costs)”. 
“Settled Costs – Total” (overall) should equal the sum of “Settled Costs – Compensation”, “Settled Costs – Compensation (General Damages)”, “Settled Costs – Compensation (Special Damages), “Settled Costs – Legal”, “Settled Costs – Legal (Own Costs)”, “Settled Costs – Legal (Third Party Costs)” and “Settled Costs – Other”.</t>
  </si>
  <si>
    <t>Value taken from lookup column - PolicyTypeID</t>
  </si>
  <si>
    <t>Value taken from lookup column - PolicyClaimTypeID</t>
  </si>
  <si>
    <t>Value taken from lookup column - SettlementChannelID
Provide the five-way split by Settlement Channel: “Direct, before PIAB”, “Direct, after PIAB”, “PIAB”, “Litigated, before Court Award”, and “Litigated, Court Award” where this data is available. This is required from settled year 2019 onwards.
In the event that Direct and Litigated Settled Costs cannot be split out for years 2015–2018, provide the three-way split by Settlement Channel: “Direct”, “PIAB”, and “Litigated”. 
Total settled costs in the Direct channel in any year should equal the sum of “Direct”, “Direct, before PIAB” and “Direct, after PIAB”. Total settled costs in the Litigated channel in any year should equal the sum of “Litigated”, “Litigated, before Court Award” and “Litigated, Court Award”.</t>
  </si>
  <si>
    <t>Value taken from lookup column - SettledCostBandID.  This is the total settled cost of a claim, Compensation, Legal and Other costs.</t>
  </si>
  <si>
    <t>Value taken from lookup column - SectorID</t>
  </si>
  <si>
    <t>Value taken from lookup column - ExpMeasureID</t>
  </si>
  <si>
    <t>Value taken from lookup column - Year</t>
  </si>
  <si>
    <t>Value taken from lookup column - PPOIndicatorID</t>
  </si>
  <si>
    <t>Value taken from lookup column M - Quarter</t>
  </si>
  <si>
    <t>Value taken from lookup column - peMeasureID. Earned Policy count (PeMeasureID 2) to include one count for each unique policy. Earned Subclass count (PeMeasureID 3) to include a count for each cover of a package policy. For example, a package policy that includes EL, PL and Property cover will have a policy count of 1 and it will have a policy subclass count of 1 for each cover element of the policy i.e. EL, PL and Property. For any non-package policy, the policy subclass count and policy count will be equal.</t>
  </si>
  <si>
    <t>Value taken from lookup column - PolicyCategoryID</t>
  </si>
  <si>
    <t>Value taken from lookup column - PackageIndicatorID</t>
  </si>
  <si>
    <t>Value taken from lookup column - TotalPolicyBandID. For Standalone policies TotalPolicyBandID should be the same as PolicyTypeBandID.</t>
  </si>
  <si>
    <t>Value taken from lookup column - Timeframe. Provide quarterly data. If claims data is not available by Accident/Report Quarter, company can provide claims data by Accident/Report Year.</t>
  </si>
  <si>
    <t>Value taken from lookup column - UltMeasureID</t>
  </si>
  <si>
    <t>Value taken from lookup column - DevelopmentQuarter</t>
  </si>
  <si>
    <t>Value taken from lookup column - HaMeasureID
A nil claim is defined as having zero incurred costs as at 31.12.2020 for the total claim.
Policy Type-level count to include one claim count for each unique policy type (EL or PL). For example, a PL claim that has multiple claim types, i.e. Injury and Damage, will have a Policy Type-level count of 1 for PL.
Claim Type-level count to include one count for each unique claim type (Damage or Injury). For example, a PL claim that has multiple claim types, i.e. Injury and Damage, will have a Claim Type-level count of 1 for Bodily injury and a Claim Type-level count of 1 for Damage.</t>
  </si>
  <si>
    <t>Value taken from lookup column - PolicyClaimTypeID. Value 3 can only be used with HaMeasureIDs 4,5,6.</t>
  </si>
  <si>
    <t>If Return Basis (E4) is "Broker" then a value is needed in cell E5, Return Basis Name</t>
  </si>
  <si>
    <t>No Compensation Payment</t>
  </si>
  <si>
    <t xml:space="preserve">Settled Cost - Compensation General Damages (€s) </t>
  </si>
  <si>
    <t xml:space="preserve">Settled Cost - Compensation Special Damages (€s) </t>
  </si>
  <si>
    <t xml:space="preserve">Settled Cost - Legal Own (€s) </t>
  </si>
  <si>
    <t xml:space="preserve">Settled Cost - Legal Third Party (€s) </t>
  </si>
  <si>
    <t>Value taken from lookup column - PolicyTypeID. Value 4 to be used if PeMeasureID = 2 and PackageIndicatorID = 2, otherwise use values 1 to 3.</t>
  </si>
  <si>
    <t>Value taken from lookup column - PolicyTypeBandID. Value 9 to be used if PeMeasureID = 2 and PackageIndicatorID = 2, otherwise use values 1 to 8. For Standalone policies PolicyTypeBandID should be the same as TotalPolicyBandID.</t>
  </si>
  <si>
    <t>€500,001 - €1,000,000</t>
  </si>
  <si>
    <t>€1,000,001 - €5,000,000</t>
  </si>
  <si>
    <t>E3</t>
  </si>
  <si>
    <t>Value must be numeric</t>
  </si>
  <si>
    <t>E6</t>
  </si>
  <si>
    <t>Date must be populated e.g. 30/06/2022</t>
  </si>
  <si>
    <t>Numeric values only.</t>
  </si>
  <si>
    <t>Populate with return date e.g.30/06/2022.</t>
  </si>
  <si>
    <t>Accident Quarter later than Reported Quarter</t>
  </si>
  <si>
    <t>Reported Quarter later than Settled Quarter</t>
  </si>
  <si>
    <t xml:space="preserve">Value taken from lookup column - SettledQuarter.  </t>
  </si>
  <si>
    <t>Value taken from lookup column - Timeframe.  Provide quarterly data. If claims data is not available by Accident Quarter, company can provide claims data by Accident Year. Accidents prior to 2000 should be aggregated with the "200003" accident quarter (or accident year "2000" if claims data is not available by Accident Quarter). AccidentQuarter cannot be later than the ReportedQuarter.</t>
  </si>
  <si>
    <t>Value taken from lookup column - Timeframe. Provide quarterly data. If claims data is not available by Report Quarter, company can provide claims data by Report Year. Accidents reported prior to 2000 should be aggregated with the "200003" reported quarter (or reported year "2000" if claims data is not available by Report Quarter). ReportedQuarter cannot be later than the SettledQuarter.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</si>
</sst>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
  </numFmts>
  <fonts count="5" x14ac:knownFonts="1">
    <font>
      <sz val="11"/>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1" fillId="2" borderId="1" xfId="0" applyFont="1" applyFill="1" applyBorder="1" applyAlignment="1" applyProtection="1">
      <alignment horizontal="center" vertical="center"/>
      <protection locked="0"/>
    </xf>
    <xf numFmtId="0" fontId="0" fillId="3" borderId="0" xfId="0" applyFill="1"/>
    <xf numFmtId="49" fontId="1" fillId="2" borderId="13" xfId="0" applyNumberFormat="1" applyFont="1" applyFill="1" applyBorder="1" applyAlignment="1" applyProtection="1">
      <alignment horizontal="center" vertical="center" wrapText="1"/>
      <protection hidden="1"/>
    </xf>
    <xf numFmtId="49" fontId="1" fillId="2" borderId="14" xfId="0" applyNumberFormat="1" applyFont="1" applyFill="1" applyBorder="1" applyAlignment="1" applyProtection="1">
      <alignment horizontal="center" vertical="center" wrapText="1"/>
      <protection hidden="1"/>
    </xf>
    <xf numFmtId="0" fontId="0" fillId="5" borderId="15" xfId="0" applyFill="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0" fillId="8" borderId="0" xfId="0" applyFill="1"/>
    <xf numFmtId="14" fontId="0" fillId="0" borderId="0" xfId="0" applyNumberFormat="1"/>
    <xf numFmtId="0" fontId="0" fillId="0" borderId="0" xfId="0" applyProtection="1"/>
    <xf numFmtId="0" fontId="0" fillId="0" borderId="1" xfId="0" applyBorder="1" applyAlignment="1" applyProtection="1">
      <alignment horizontal="left"/>
    </xf>
    <xf numFmtId="0" fontId="0" fillId="0" borderId="1" xfId="0" applyBorder="1" applyAlignment="1" applyProtection="1">
      <alignment horizontal="center"/>
    </xf>
    <xf numFmtId="0" fontId="1" fillId="2" borderId="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0" fillId="0" borderId="1" xfId="0" applyBorder="1" applyProtection="1"/>
    <xf numFmtId="0" fontId="0" fillId="0" borderId="0" xfId="0" applyAlignment="1" applyProtection="1">
      <alignment horizontal="center"/>
      <protection hidden="1"/>
    </xf>
    <xf numFmtId="0" fontId="0" fillId="0" borderId="0" xfId="0" applyFill="1"/>
    <xf numFmtId="0" fontId="1" fillId="2" borderId="0" xfId="0" applyFont="1" applyFill="1" applyBorder="1" applyAlignment="1" applyProtection="1">
      <alignment horizontal="center" vertical="center"/>
    </xf>
    <xf numFmtId="0" fontId="0" fillId="0" borderId="1" xfId="0" applyBorder="1"/>
    <xf numFmtId="0" fontId="2" fillId="4" borderId="8" xfId="0" applyFont="1" applyFill="1" applyBorder="1" applyProtection="1"/>
    <xf numFmtId="0" fontId="0" fillId="4" borderId="0" xfId="0" applyFill="1" applyBorder="1" applyProtection="1"/>
    <xf numFmtId="0" fontId="2" fillId="4" borderId="10" xfId="0" applyFont="1" applyFill="1" applyBorder="1" applyProtection="1"/>
    <xf numFmtId="0" fontId="0" fillId="4" borderId="11" xfId="0" applyFill="1" applyBorder="1" applyProtection="1"/>
    <xf numFmtId="0" fontId="0" fillId="3" borderId="0" xfId="0" applyFill="1" applyProtection="1"/>
    <xf numFmtId="0" fontId="2" fillId="4" borderId="5" xfId="0" applyFont="1" applyFill="1" applyBorder="1" applyProtection="1"/>
    <xf numFmtId="0" fontId="0" fillId="4" borderId="6" xfId="0" applyFill="1" applyBorder="1" applyProtection="1"/>
    <xf numFmtId="0" fontId="2" fillId="4" borderId="6" xfId="0" applyFont="1" applyFill="1" applyBorder="1" applyAlignment="1" applyProtection="1">
      <alignment horizontal="center"/>
    </xf>
    <xf numFmtId="0" fontId="2" fillId="4" borderId="7" xfId="0" applyFont="1" applyFill="1" applyBorder="1" applyAlignment="1" applyProtection="1">
      <alignment horizontal="center"/>
    </xf>
    <xf numFmtId="0" fontId="0" fillId="4" borderId="8" xfId="0" applyFill="1" applyBorder="1" applyProtection="1"/>
    <xf numFmtId="0" fontId="0" fillId="4" borderId="10" xfId="0" applyFill="1" applyBorder="1" applyProtection="1"/>
    <xf numFmtId="164" fontId="0" fillId="0" borderId="0" xfId="0" applyNumberFormat="1" applyProtection="1">
      <protection hidden="1"/>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0" fillId="5" borderId="0"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0" fillId="0" borderId="0" xfId="0" applyFill="1" applyBorder="1" applyAlignment="1">
      <alignment horizontal="center"/>
    </xf>
    <xf numFmtId="164" fontId="0" fillId="0" borderId="0" xfId="0" applyNumberFormat="1" applyBorder="1" applyAlignment="1">
      <alignment horizontal="center"/>
    </xf>
    <xf numFmtId="164" fontId="0" fillId="0" borderId="0" xfId="0" applyNumberFormat="1" applyBorder="1" applyAlignment="1" applyProtection="1">
      <alignment horizontal="center"/>
    </xf>
    <xf numFmtId="164" fontId="0" fillId="0" borderId="0" xfId="0" applyNumberFormat="1" applyAlignment="1" applyProtection="1">
      <alignment horizontal="center"/>
    </xf>
    <xf numFmtId="164" fontId="0" fillId="0" borderId="0" xfId="0" applyNumberFormat="1" applyBorder="1" applyAlignment="1" applyProtection="1">
      <alignment horizontal="left"/>
    </xf>
    <xf numFmtId="164" fontId="0" fillId="0" borderId="0" xfId="0" applyNumberFormat="1" applyProtection="1"/>
    <xf numFmtId="0" fontId="0" fillId="0" borderId="0" xfId="0" applyNumberFormat="1" applyAlignment="1" applyProtection="1">
      <alignment horizontal="center"/>
      <protection hidden="1"/>
    </xf>
    <xf numFmtId="0" fontId="0" fillId="6" borderId="1" xfId="0" applyFill="1" applyBorder="1" applyAlignment="1">
      <alignment horizontal="left" vertical="center" wrapText="1"/>
    </xf>
    <xf numFmtId="0" fontId="3" fillId="6" borderId="1" xfId="0" applyFont="1" applyFill="1" applyBorder="1" applyAlignment="1">
      <alignment vertical="center"/>
    </xf>
    <xf numFmtId="0" fontId="0" fillId="7" borderId="1" xfId="0" applyFill="1" applyBorder="1" applyAlignment="1">
      <alignment horizontal="left" vertical="center" wrapText="1"/>
    </xf>
    <xf numFmtId="0" fontId="3" fillId="7" borderId="1" xfId="0" applyFont="1" applyFill="1" applyBorder="1" applyAlignment="1">
      <alignment vertical="center"/>
    </xf>
    <xf numFmtId="0" fontId="3" fillId="6" borderId="1" xfId="0" applyFont="1" applyFill="1" applyBorder="1" applyAlignment="1">
      <alignment horizontal="left" vertical="center"/>
    </xf>
    <xf numFmtId="0" fontId="3" fillId="7" borderId="1" xfId="0" applyFont="1" applyFill="1" applyBorder="1" applyAlignment="1">
      <alignment horizontal="left" vertical="center"/>
    </xf>
    <xf numFmtId="0" fontId="0" fillId="0" borderId="1" xfId="0" applyFill="1" applyBorder="1" applyAlignment="1">
      <alignment horizontal="center"/>
    </xf>
    <xf numFmtId="164" fontId="0" fillId="0" borderId="0" xfId="0" applyNumberFormat="1" applyFill="1" applyBorder="1" applyAlignment="1">
      <alignment horizontal="center"/>
    </xf>
    <xf numFmtId="6" fontId="0" fillId="0" borderId="1" xfId="0" applyNumberFormat="1" applyBorder="1" applyAlignment="1">
      <alignment horizontal="center"/>
    </xf>
    <xf numFmtId="0" fontId="0" fillId="9" borderId="1" xfId="0" applyFill="1" applyBorder="1" applyAlignment="1">
      <alignment horizontal="left" vertical="center" wrapText="1"/>
    </xf>
    <xf numFmtId="0" fontId="3" fillId="9" borderId="1" xfId="0" applyFont="1" applyFill="1" applyBorder="1" applyAlignment="1">
      <alignment horizontal="left" vertical="center"/>
    </xf>
    <xf numFmtId="0" fontId="3" fillId="9" borderId="1" xfId="0" applyFont="1" applyFill="1" applyBorder="1" applyAlignment="1">
      <alignment vertical="center"/>
    </xf>
    <xf numFmtId="0" fontId="2" fillId="5" borderId="9" xfId="0" applyFont="1" applyFill="1" applyBorder="1" applyAlignment="1" applyProtection="1">
      <alignment horizontal="center"/>
      <protection locked="0"/>
    </xf>
    <xf numFmtId="164" fontId="4" fillId="0" borderId="0" xfId="0" applyNumberFormat="1" applyFont="1" applyAlignment="1" applyProtection="1">
      <alignment horizontal="right"/>
      <protection hidden="1"/>
    </xf>
    <xf numFmtId="0" fontId="0" fillId="4" borderId="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1" xfId="0" applyFill="1" applyBorder="1" applyAlignment="1" applyProtection="1">
      <alignment horizontal="center"/>
      <protection hidden="1"/>
    </xf>
    <xf numFmtId="3" fontId="0" fillId="0" borderId="0" xfId="0" applyNumberFormat="1"/>
    <xf numFmtId="3" fontId="1" fillId="2" borderId="14" xfId="0" applyNumberFormat="1" applyFont="1" applyFill="1" applyBorder="1" applyAlignment="1" applyProtection="1">
      <alignment horizontal="center" vertical="center" wrapText="1"/>
      <protection hidden="1"/>
    </xf>
    <xf numFmtId="3" fontId="0" fillId="0" borderId="0" xfId="0" applyNumberFormat="1" applyAlignment="1" applyProtection="1">
      <alignment horizontal="center"/>
      <protection hidden="1"/>
    </xf>
    <xf numFmtId="3" fontId="3" fillId="0" borderId="17" xfId="0" applyNumberFormat="1" applyFont="1" applyBorder="1" applyAlignment="1" applyProtection="1">
      <alignment horizontal="center"/>
      <protection hidden="1"/>
    </xf>
    <xf numFmtId="3" fontId="0" fillId="0" borderId="0" xfId="0" applyNumberFormat="1" applyProtection="1">
      <protection hidden="1"/>
    </xf>
    <xf numFmtId="3" fontId="3" fillId="0" borderId="0" xfId="0" applyNumberFormat="1" applyFont="1" applyBorder="1" applyAlignment="1" applyProtection="1">
      <alignment horizontal="center"/>
      <protection hidden="1"/>
    </xf>
    <xf numFmtId="0" fontId="0" fillId="4" borderId="9" xfId="0" applyFill="1" applyBorder="1" applyAlignment="1" applyProtection="1">
      <alignment horizontal="center"/>
      <protection locked="0"/>
    </xf>
    <xf numFmtId="14" fontId="0" fillId="4" borderId="9" xfId="0" applyNumberFormat="1" applyFill="1" applyBorder="1" applyAlignment="1" applyProtection="1">
      <alignment horizontal="center"/>
      <protection locked="0"/>
    </xf>
    <xf numFmtId="0" fontId="0" fillId="6" borderId="1" xfId="0" applyFill="1" applyBorder="1" applyAlignment="1">
      <alignment horizontal="left" vertical="center"/>
    </xf>
    <xf numFmtId="0" fontId="0" fillId="0" borderId="0" xfId="0" applyAlignment="1">
      <alignment vertical="center"/>
    </xf>
    <xf numFmtId="0" fontId="0" fillId="7" borderId="1" xfId="0" applyFill="1" applyBorder="1" applyAlignment="1">
      <alignment horizontal="left" vertical="center"/>
    </xf>
    <xf numFmtId="0" fontId="0" fillId="9" borderId="1" xfId="0" applyFill="1" applyBorder="1" applyAlignment="1">
      <alignment horizontal="left" vertical="center"/>
    </xf>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3" fillId="7"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6"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N22"/>
  <sheetViews>
    <sheetView showGridLines="0" tabSelected="1" workbookViewId="0"/>
  </sheetViews>
  <sheetFormatPr defaultRowHeight="15" x14ac:dyDescent="0.25"/>
  <cols>
    <col min="2" max="2" width="22.140625" customWidth="1"/>
    <col min="3" max="4" width="13.7109375" customWidth="1"/>
    <col min="5" max="5" width="21.42578125" customWidth="1"/>
    <col min="14" max="14" width="10.7109375" bestFit="1" customWidth="1"/>
  </cols>
  <sheetData>
    <row r="1" spans="1:14" ht="15.75" thickBot="1" x14ac:dyDescent="0.3">
      <c r="A1" s="5"/>
      <c r="B1" s="5"/>
      <c r="C1" s="5"/>
      <c r="D1" s="5"/>
      <c r="E1" s="5"/>
      <c r="F1" s="5"/>
      <c r="N1" s="11"/>
    </row>
    <row r="2" spans="1:14" ht="19.5" thickBot="1" x14ac:dyDescent="0.35">
      <c r="A2" s="5"/>
      <c r="B2" s="82" t="s">
        <v>57</v>
      </c>
      <c r="C2" s="83"/>
      <c r="D2" s="83"/>
      <c r="E2" s="84"/>
      <c r="F2" s="5"/>
      <c r="M2" s="65"/>
      <c r="N2" s="38"/>
    </row>
    <row r="3" spans="1:14" ht="18.75" x14ac:dyDescent="0.3">
      <c r="A3" s="5"/>
      <c r="B3" s="27" t="s">
        <v>58</v>
      </c>
      <c r="C3" s="28"/>
      <c r="D3" s="28"/>
      <c r="E3" s="76"/>
      <c r="F3" s="5"/>
      <c r="M3" s="65"/>
      <c r="N3" s="38"/>
    </row>
    <row r="4" spans="1:14" ht="18.75" x14ac:dyDescent="0.3">
      <c r="A4" s="5"/>
      <c r="B4" s="27" t="s">
        <v>59</v>
      </c>
      <c r="C4" s="28"/>
      <c r="D4" s="28"/>
      <c r="E4" s="64"/>
      <c r="F4" s="5"/>
      <c r="I4" s="38" t="str">
        <f>E7</f>
        <v>Invalid</v>
      </c>
      <c r="M4" s="65"/>
      <c r="N4" s="38"/>
    </row>
    <row r="5" spans="1:14" ht="18.75" x14ac:dyDescent="0.3">
      <c r="A5" s="5"/>
      <c r="B5" s="27" t="s">
        <v>60</v>
      </c>
      <c r="C5" s="28"/>
      <c r="D5" s="28"/>
      <c r="E5" s="64"/>
      <c r="F5" s="5"/>
      <c r="M5" s="65"/>
      <c r="N5" s="38"/>
    </row>
    <row r="6" spans="1:14" ht="18.75" x14ac:dyDescent="0.3">
      <c r="A6" s="5"/>
      <c r="B6" s="27" t="s">
        <v>61</v>
      </c>
      <c r="C6" s="28"/>
      <c r="D6" s="28"/>
      <c r="E6" s="77"/>
      <c r="F6" s="5"/>
      <c r="N6" s="11"/>
    </row>
    <row r="7" spans="1:14" ht="19.5" thickBot="1" x14ac:dyDescent="0.35">
      <c r="A7" s="5"/>
      <c r="B7" s="29" t="s">
        <v>62</v>
      </c>
      <c r="C7" s="30"/>
      <c r="D7" s="30"/>
      <c r="E7" s="67" t="str">
        <f>IF(SUM(D10:D16)&gt;0,"Invalid","Valid")</f>
        <v>Invalid</v>
      </c>
      <c r="F7" s="5"/>
      <c r="N7" s="11"/>
    </row>
    <row r="8" spans="1:14" ht="15.75" thickBot="1" x14ac:dyDescent="0.3">
      <c r="A8" s="5"/>
      <c r="B8" s="31"/>
      <c r="C8" s="31"/>
      <c r="D8" s="31"/>
      <c r="E8" s="31"/>
      <c r="F8" s="5"/>
      <c r="N8" s="11"/>
    </row>
    <row r="9" spans="1:14" ht="18.75" x14ac:dyDescent="0.3">
      <c r="A9" s="5"/>
      <c r="B9" s="32" t="s">
        <v>63</v>
      </c>
      <c r="C9" s="33"/>
      <c r="D9" s="34" t="s">
        <v>64</v>
      </c>
      <c r="E9" s="35" t="s">
        <v>65</v>
      </c>
      <c r="F9" s="5"/>
      <c r="N9" s="11"/>
    </row>
    <row r="10" spans="1:14" x14ac:dyDescent="0.25">
      <c r="A10" s="5"/>
      <c r="B10" s="36" t="s">
        <v>120</v>
      </c>
      <c r="C10" s="12"/>
      <c r="D10" s="23">
        <f>Validations!E6</f>
        <v>3</v>
      </c>
      <c r="E10" s="66" t="str">
        <f>IF(D10=0,"Valid","Invalid")</f>
        <v>Invalid</v>
      </c>
      <c r="F10" s="5"/>
      <c r="N10" s="11"/>
    </row>
    <row r="11" spans="1:14" x14ac:dyDescent="0.25">
      <c r="A11" s="5"/>
      <c r="B11" s="36" t="s">
        <v>109</v>
      </c>
      <c r="C11" s="28"/>
      <c r="D11" s="68">
        <f>Validations!E21</f>
        <v>10485750</v>
      </c>
      <c r="E11" s="66" t="str">
        <f>IF(D11=0,"Valid","Invalid")</f>
        <v>Invalid</v>
      </c>
      <c r="F11" s="5"/>
      <c r="N11" s="11"/>
    </row>
    <row r="12" spans="1:14" x14ac:dyDescent="0.25">
      <c r="A12" s="5"/>
      <c r="B12" s="36" t="s">
        <v>66</v>
      </c>
      <c r="C12" s="28"/>
      <c r="D12" s="68">
        <f>Validations!E28</f>
        <v>5242875</v>
      </c>
      <c r="E12" s="66" t="str">
        <f t="shared" ref="E12:E16" si="0">IF(D12=0,"Valid","Invalid")</f>
        <v>Invalid</v>
      </c>
      <c r="F12" s="5"/>
      <c r="N12" s="11"/>
    </row>
    <row r="13" spans="1:14" x14ac:dyDescent="0.25">
      <c r="A13" s="5"/>
      <c r="B13" s="36" t="s">
        <v>67</v>
      </c>
      <c r="C13" s="28"/>
      <c r="D13" s="68">
        <f>Validations!E40</f>
        <v>9437175</v>
      </c>
      <c r="E13" s="66" t="str">
        <f t="shared" si="0"/>
        <v>Invalid</v>
      </c>
      <c r="F13" s="5"/>
      <c r="N13" s="11"/>
    </row>
    <row r="14" spans="1:14" x14ac:dyDescent="0.25">
      <c r="A14" s="5"/>
      <c r="B14" s="36" t="s">
        <v>114</v>
      </c>
      <c r="C14" s="28"/>
      <c r="D14" s="68">
        <f>Validations!E57</f>
        <v>11534325</v>
      </c>
      <c r="E14" s="66" t="str">
        <f t="shared" si="0"/>
        <v>Invalid</v>
      </c>
      <c r="F14" s="5"/>
      <c r="N14" s="11"/>
    </row>
    <row r="15" spans="1:14" x14ac:dyDescent="0.25">
      <c r="A15" s="5"/>
      <c r="B15" s="36" t="s">
        <v>159</v>
      </c>
      <c r="C15" s="28"/>
      <c r="D15" s="68">
        <f>Validations!E60</f>
        <v>1</v>
      </c>
      <c r="E15" s="66" t="str">
        <f t="shared" si="0"/>
        <v>Invalid</v>
      </c>
      <c r="F15" s="5"/>
      <c r="N15" s="11"/>
    </row>
    <row r="16" spans="1:14" ht="15.75" thickBot="1" x14ac:dyDescent="0.3">
      <c r="A16" s="5"/>
      <c r="B16" s="37" t="s">
        <v>68</v>
      </c>
      <c r="C16" s="30"/>
      <c r="D16" s="69">
        <f>Validations!E66</f>
        <v>4194300</v>
      </c>
      <c r="E16" s="67" t="str">
        <f t="shared" si="0"/>
        <v>Invalid</v>
      </c>
      <c r="F16" s="5"/>
      <c r="N16" s="11"/>
    </row>
    <row r="17" spans="1:14" x14ac:dyDescent="0.25">
      <c r="A17" s="5"/>
      <c r="B17" s="5"/>
      <c r="C17" s="5"/>
      <c r="D17" s="5"/>
      <c r="E17" s="5"/>
      <c r="F17" s="5"/>
      <c r="N17" s="11"/>
    </row>
    <row r="18" spans="1:14" x14ac:dyDescent="0.25">
      <c r="N18" s="11"/>
    </row>
    <row r="19" spans="1:14" x14ac:dyDescent="0.25">
      <c r="N19" s="11"/>
    </row>
    <row r="20" spans="1:14" x14ac:dyDescent="0.25">
      <c r="N20" s="11"/>
    </row>
    <row r="21" spans="1:14" x14ac:dyDescent="0.25">
      <c r="N21" s="11"/>
    </row>
    <row r="22" spans="1:14" x14ac:dyDescent="0.25">
      <c r="N22" s="11"/>
    </row>
  </sheetData>
  <sheetProtection algorithmName="SHA-512" hashValue="9ILhpAQdIfNwX89aMGqM3pqjbGe+1rnBoU//Vbr4csI6tkD6xzpOrOl0kDrZ/F1idwkxhnze6O9ocT3ZLoBCfQ==" saltValue="WWq3buNUZoPD84sdwi1sCQ=="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B60"/>
  <sheetViews>
    <sheetView workbookViewId="0"/>
  </sheetViews>
  <sheetFormatPr defaultRowHeight="15" x14ac:dyDescent="0.25"/>
  <cols>
    <col min="1" max="1" width="23.140625" customWidth="1"/>
    <col min="2" max="2" width="132.85546875" customWidth="1"/>
    <col min="5" max="5" width="20.5703125" customWidth="1"/>
    <col min="8" max="8" width="9.140625" customWidth="1"/>
  </cols>
  <sheetData>
    <row r="2" spans="1:2" x14ac:dyDescent="0.25">
      <c r="A2" s="86" t="s">
        <v>219</v>
      </c>
      <c r="B2" s="86"/>
    </row>
    <row r="3" spans="1:2" x14ac:dyDescent="0.25">
      <c r="A3" s="56" t="s">
        <v>58</v>
      </c>
      <c r="B3" s="78" t="s">
        <v>274</v>
      </c>
    </row>
    <row r="4" spans="1:2" x14ac:dyDescent="0.25">
      <c r="A4" s="56" t="s">
        <v>59</v>
      </c>
      <c r="B4" s="78" t="s">
        <v>238</v>
      </c>
    </row>
    <row r="5" spans="1:2" x14ac:dyDescent="0.25">
      <c r="A5" s="56" t="s">
        <v>60</v>
      </c>
      <c r="B5" s="78" t="s">
        <v>239</v>
      </c>
    </row>
    <row r="6" spans="1:2" x14ac:dyDescent="0.25">
      <c r="A6" s="56" t="s">
        <v>61</v>
      </c>
      <c r="B6" s="78" t="s">
        <v>275</v>
      </c>
    </row>
    <row r="7" spans="1:2" x14ac:dyDescent="0.25">
      <c r="A7" s="56" t="s">
        <v>62</v>
      </c>
      <c r="B7" s="78" t="s">
        <v>220</v>
      </c>
    </row>
    <row r="9" spans="1:2" x14ac:dyDescent="0.25">
      <c r="A9" s="85" t="s">
        <v>109</v>
      </c>
      <c r="B9" s="85"/>
    </row>
    <row r="10" spans="1:2" x14ac:dyDescent="0.25">
      <c r="A10" s="55" t="s">
        <v>124</v>
      </c>
      <c r="B10" s="80" t="s">
        <v>250</v>
      </c>
    </row>
    <row r="11" spans="1:2" ht="73.5" customHeight="1" x14ac:dyDescent="0.25">
      <c r="A11" s="57" t="s">
        <v>101</v>
      </c>
      <c r="B11" s="54" t="s">
        <v>251</v>
      </c>
    </row>
    <row r="12" spans="1:2" x14ac:dyDescent="0.25">
      <c r="A12" s="55" t="s">
        <v>55</v>
      </c>
      <c r="B12" s="80" t="s">
        <v>252</v>
      </c>
    </row>
    <row r="13" spans="1:2" x14ac:dyDescent="0.25">
      <c r="A13" s="55" t="s">
        <v>115</v>
      </c>
      <c r="B13" s="80" t="s">
        <v>253</v>
      </c>
    </row>
    <row r="14" spans="1:2" x14ac:dyDescent="0.25">
      <c r="A14" s="55" t="s">
        <v>84</v>
      </c>
      <c r="B14" s="80" t="s">
        <v>242</v>
      </c>
    </row>
    <row r="15" spans="1:2" x14ac:dyDescent="0.25">
      <c r="A15" s="55" t="s">
        <v>48</v>
      </c>
      <c r="B15" s="80" t="s">
        <v>266</v>
      </c>
    </row>
    <row r="16" spans="1:2" ht="30" x14ac:dyDescent="0.25">
      <c r="A16" s="55" t="s">
        <v>151</v>
      </c>
      <c r="B16" s="54" t="s">
        <v>267</v>
      </c>
    </row>
    <row r="17" spans="1:2" x14ac:dyDescent="0.25">
      <c r="A17" s="55" t="s">
        <v>118</v>
      </c>
      <c r="B17" s="80" t="s">
        <v>254</v>
      </c>
    </row>
    <row r="18" spans="1:2" x14ac:dyDescent="0.25">
      <c r="A18" s="55" t="s">
        <v>49</v>
      </c>
      <c r="B18" s="80" t="s">
        <v>246</v>
      </c>
    </row>
    <row r="19" spans="1:2" x14ac:dyDescent="0.25">
      <c r="A19" s="55" t="s">
        <v>0</v>
      </c>
      <c r="B19" s="80" t="s">
        <v>110</v>
      </c>
    </row>
    <row r="21" spans="1:2" x14ac:dyDescent="0.25">
      <c r="A21" s="86" t="s">
        <v>66</v>
      </c>
      <c r="B21" s="86"/>
    </row>
    <row r="22" spans="1:2" ht="30" x14ac:dyDescent="0.25">
      <c r="A22" s="53" t="s">
        <v>163</v>
      </c>
      <c r="B22" s="52" t="s">
        <v>255</v>
      </c>
    </row>
    <row r="23" spans="1:2" x14ac:dyDescent="0.25">
      <c r="A23" s="53" t="s">
        <v>103</v>
      </c>
      <c r="B23" s="78" t="s">
        <v>256</v>
      </c>
    </row>
    <row r="24" spans="1:2" x14ac:dyDescent="0.25">
      <c r="A24" s="53" t="s">
        <v>55</v>
      </c>
      <c r="B24" s="78" t="s">
        <v>252</v>
      </c>
    </row>
    <row r="25" spans="1:2" x14ac:dyDescent="0.25">
      <c r="A25" s="53" t="s">
        <v>48</v>
      </c>
      <c r="B25" s="78" t="s">
        <v>242</v>
      </c>
    </row>
    <row r="26" spans="1:2" x14ac:dyDescent="0.25">
      <c r="A26" s="53" t="s">
        <v>0</v>
      </c>
      <c r="B26" s="78" t="s">
        <v>110</v>
      </c>
    </row>
    <row r="28" spans="1:2" x14ac:dyDescent="0.25">
      <c r="A28" s="87" t="s">
        <v>67</v>
      </c>
      <c r="B28" s="87"/>
    </row>
    <row r="29" spans="1:2" ht="37.5" customHeight="1" x14ac:dyDescent="0.25">
      <c r="A29" s="62" t="s">
        <v>163</v>
      </c>
      <c r="B29" s="61" t="s">
        <v>255</v>
      </c>
    </row>
    <row r="30" spans="1:2" x14ac:dyDescent="0.25">
      <c r="A30" s="63" t="s">
        <v>21</v>
      </c>
      <c r="B30" s="81" t="s">
        <v>257</v>
      </c>
    </row>
    <row r="31" spans="1:2" ht="141.75" customHeight="1" x14ac:dyDescent="0.25">
      <c r="A31" s="63" t="s">
        <v>105</v>
      </c>
      <c r="B31" s="61" t="s">
        <v>258</v>
      </c>
    </row>
    <row r="32" spans="1:2" x14ac:dyDescent="0.25">
      <c r="A32" s="63" t="s">
        <v>55</v>
      </c>
      <c r="B32" s="81" t="s">
        <v>252</v>
      </c>
    </row>
    <row r="33" spans="1:2" x14ac:dyDescent="0.25">
      <c r="A33" s="63" t="s">
        <v>84</v>
      </c>
      <c r="B33" s="81" t="s">
        <v>253</v>
      </c>
    </row>
    <row r="34" spans="1:2" x14ac:dyDescent="0.25">
      <c r="A34" s="63" t="s">
        <v>48</v>
      </c>
      <c r="B34" s="81" t="s">
        <v>242</v>
      </c>
    </row>
    <row r="35" spans="1:2" x14ac:dyDescent="0.25">
      <c r="A35" s="63" t="s">
        <v>87</v>
      </c>
      <c r="B35" s="81" t="s">
        <v>259</v>
      </c>
    </row>
    <row r="36" spans="1:2" x14ac:dyDescent="0.25">
      <c r="A36" s="63" t="s">
        <v>49</v>
      </c>
      <c r="B36" s="81" t="s">
        <v>246</v>
      </c>
    </row>
    <row r="37" spans="1:2" x14ac:dyDescent="0.25">
      <c r="A37" s="63" t="s">
        <v>0</v>
      </c>
      <c r="B37" s="81" t="s">
        <v>110</v>
      </c>
    </row>
    <row r="39" spans="1:2" x14ac:dyDescent="0.25">
      <c r="A39" s="88" t="s">
        <v>114</v>
      </c>
      <c r="B39" s="88"/>
    </row>
    <row r="40" spans="1:2" ht="18.75" customHeight="1" x14ac:dyDescent="0.25">
      <c r="A40" s="53" t="s">
        <v>210</v>
      </c>
      <c r="B40" s="78" t="s">
        <v>278</v>
      </c>
    </row>
    <row r="41" spans="1:2" ht="51" customHeight="1" x14ac:dyDescent="0.25">
      <c r="A41" s="53" t="s">
        <v>165</v>
      </c>
      <c r="B41" s="52" t="s">
        <v>279</v>
      </c>
    </row>
    <row r="42" spans="1:2" ht="55.5" customHeight="1" x14ac:dyDescent="0.25">
      <c r="A42" s="53" t="s">
        <v>166</v>
      </c>
      <c r="B42" s="52" t="s">
        <v>280</v>
      </c>
    </row>
    <row r="43" spans="1:2" ht="270" x14ac:dyDescent="0.25">
      <c r="A43" s="53" t="s">
        <v>107</v>
      </c>
      <c r="B43" s="52" t="s">
        <v>241</v>
      </c>
    </row>
    <row r="44" spans="1:2" x14ac:dyDescent="0.25">
      <c r="A44" s="53" t="s">
        <v>48</v>
      </c>
      <c r="B44" s="78" t="s">
        <v>242</v>
      </c>
    </row>
    <row r="45" spans="1:2" x14ac:dyDescent="0.25">
      <c r="A45" s="53" t="s">
        <v>87</v>
      </c>
      <c r="B45" s="78" t="s">
        <v>243</v>
      </c>
    </row>
    <row r="46" spans="1:2" ht="174" customHeight="1" x14ac:dyDescent="0.25">
      <c r="A46" s="56" t="s">
        <v>72</v>
      </c>
      <c r="B46" s="52" t="s">
        <v>244</v>
      </c>
    </row>
    <row r="47" spans="1:2" x14ac:dyDescent="0.25">
      <c r="A47" s="53" t="s">
        <v>89</v>
      </c>
      <c r="B47" s="78" t="s">
        <v>245</v>
      </c>
    </row>
    <row r="48" spans="1:2" ht="30" x14ac:dyDescent="0.25">
      <c r="A48" s="53" t="s">
        <v>208</v>
      </c>
      <c r="B48" s="52" t="s">
        <v>236</v>
      </c>
    </row>
    <row r="49" spans="1:2" x14ac:dyDescent="0.25">
      <c r="A49" s="53" t="s">
        <v>223</v>
      </c>
      <c r="B49" s="78" t="s">
        <v>224</v>
      </c>
    </row>
    <row r="50" spans="1:2" x14ac:dyDescent="0.25">
      <c r="A50" s="53" t="s">
        <v>49</v>
      </c>
      <c r="B50" s="78" t="s">
        <v>246</v>
      </c>
    </row>
    <row r="51" spans="1:2" x14ac:dyDescent="0.25">
      <c r="A51" s="53" t="s">
        <v>0</v>
      </c>
      <c r="B51" s="78" t="s">
        <v>110</v>
      </c>
    </row>
    <row r="52" spans="1:2" x14ac:dyDescent="0.25">
      <c r="A52" s="79"/>
      <c r="B52" s="79"/>
    </row>
    <row r="53" spans="1:2" x14ac:dyDescent="0.25">
      <c r="A53" s="85" t="s">
        <v>162</v>
      </c>
      <c r="B53" s="85"/>
    </row>
    <row r="54" spans="1:2" x14ac:dyDescent="0.25">
      <c r="A54" s="55" t="s">
        <v>98</v>
      </c>
      <c r="B54" s="80" t="s">
        <v>249</v>
      </c>
    </row>
    <row r="55" spans="1:2" x14ac:dyDescent="0.25">
      <c r="A55" s="79"/>
      <c r="B55" s="79"/>
    </row>
    <row r="56" spans="1:2" x14ac:dyDescent="0.25">
      <c r="A56" s="86" t="s">
        <v>68</v>
      </c>
      <c r="B56" s="86"/>
    </row>
    <row r="57" spans="1:2" x14ac:dyDescent="0.25">
      <c r="A57" s="53" t="s">
        <v>111</v>
      </c>
      <c r="B57" s="78" t="s">
        <v>247</v>
      </c>
    </row>
    <row r="58" spans="1:2" x14ac:dyDescent="0.25">
      <c r="A58" s="53" t="s">
        <v>100</v>
      </c>
      <c r="B58" s="78" t="s">
        <v>248</v>
      </c>
    </row>
    <row r="59" spans="1:2" x14ac:dyDescent="0.25">
      <c r="A59" s="53" t="s">
        <v>48</v>
      </c>
      <c r="B59" s="78" t="s">
        <v>242</v>
      </c>
    </row>
    <row r="60" spans="1:2" x14ac:dyDescent="0.25">
      <c r="A60" s="53" t="s">
        <v>0</v>
      </c>
      <c r="B60" s="78" t="s">
        <v>110</v>
      </c>
    </row>
  </sheetData>
  <sheetProtection algorithmName="SHA-512" hashValue="8EMSp5yva/ZxZ6KWPAJ0YnTGL9FV00/0Wmq4PfaFgO/K+Y1nhOTlocxtu3BcOyCrj2f0Dz1c/7FkJEkgKxbQSQ==" saltValue="iBp3xTynugNcM80h91p+mA==" spinCount="100000" sheet="1" objects="1" scenarios="1"/>
  <mergeCells count="7">
    <mergeCell ref="A53:B53"/>
    <mergeCell ref="A56:B56"/>
    <mergeCell ref="A2:B2"/>
    <mergeCell ref="A9:B9"/>
    <mergeCell ref="A28:B28"/>
    <mergeCell ref="A39:B39"/>
    <mergeCell ref="A21:B21"/>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L66"/>
  <sheetViews>
    <sheetView workbookViewId="0"/>
  </sheetViews>
  <sheetFormatPr defaultRowHeight="15" x14ac:dyDescent="0.25"/>
  <cols>
    <col min="1" max="1" width="29" customWidth="1"/>
    <col min="2" max="2" width="12.42578125" customWidth="1"/>
    <col min="3" max="3" width="38.7109375" customWidth="1"/>
    <col min="4" max="4" width="123.7109375" customWidth="1"/>
    <col min="5" max="5" width="27.42578125" style="70" customWidth="1"/>
    <col min="9" max="9" width="10.7109375" bestFit="1" customWidth="1"/>
    <col min="12" max="12" width="12.28515625" customWidth="1"/>
  </cols>
  <sheetData>
    <row r="1" spans="1:12" ht="15.75" x14ac:dyDescent="0.25">
      <c r="A1" s="6" t="s">
        <v>63</v>
      </c>
      <c r="B1" s="7" t="s">
        <v>69</v>
      </c>
      <c r="C1" s="7" t="s">
        <v>71</v>
      </c>
      <c r="D1" s="7" t="s">
        <v>70</v>
      </c>
      <c r="E1" s="71" t="s">
        <v>64</v>
      </c>
    </row>
    <row r="2" spans="1:12" x14ac:dyDescent="0.25">
      <c r="A2" t="s">
        <v>219</v>
      </c>
      <c r="B2" t="s">
        <v>270</v>
      </c>
      <c r="C2" t="s">
        <v>58</v>
      </c>
      <c r="D2" s="10" t="s">
        <v>271</v>
      </c>
      <c r="E2" s="72">
        <f>IF(ISNUMBER(ref_institution_number),0,1)</f>
        <v>1</v>
      </c>
      <c r="G2" s="24"/>
      <c r="H2" s="24"/>
    </row>
    <row r="3" spans="1:12" x14ac:dyDescent="0.25">
      <c r="A3" t="s">
        <v>219</v>
      </c>
      <c r="B3" t="s">
        <v>225</v>
      </c>
      <c r="C3" t="s">
        <v>59</v>
      </c>
      <c r="D3" s="10" t="s">
        <v>226</v>
      </c>
      <c r="E3" s="72">
        <f>IF(Cover!E4="",1,0)</f>
        <v>1</v>
      </c>
      <c r="G3" s="24"/>
      <c r="H3" s="24"/>
    </row>
    <row r="4" spans="1:12" x14ac:dyDescent="0.25">
      <c r="A4" t="s">
        <v>219</v>
      </c>
      <c r="B4" t="s">
        <v>227</v>
      </c>
      <c r="C4" t="s">
        <v>60</v>
      </c>
      <c r="D4" s="10" t="s">
        <v>260</v>
      </c>
      <c r="E4" s="72">
        <f>IF(Cover!E4="Broker",IF(Cover!E5="", 1,0),0)</f>
        <v>0</v>
      </c>
      <c r="G4" s="24"/>
      <c r="H4" s="24"/>
    </row>
    <row r="5" spans="1:12" ht="15.75" thickBot="1" x14ac:dyDescent="0.3">
      <c r="A5" t="s">
        <v>219</v>
      </c>
      <c r="B5" t="s">
        <v>272</v>
      </c>
      <c r="C5" t="s">
        <v>61</v>
      </c>
      <c r="D5" s="10" t="s">
        <v>273</v>
      </c>
      <c r="E5" s="72">
        <f>IF(Cover!E6="",1,0)</f>
        <v>1</v>
      </c>
      <c r="G5" s="24"/>
      <c r="H5" s="24"/>
    </row>
    <row r="6" spans="1:12" ht="15.75" thickBot="1" x14ac:dyDescent="0.3">
      <c r="E6" s="73">
        <f>SUM(E2:E5)</f>
        <v>3</v>
      </c>
      <c r="G6" s="24"/>
      <c r="H6" s="24"/>
    </row>
    <row r="7" spans="1:12" x14ac:dyDescent="0.25">
      <c r="E7" s="74"/>
      <c r="G7" s="24"/>
      <c r="H7" s="24"/>
    </row>
    <row r="8" spans="1:12" x14ac:dyDescent="0.25">
      <c r="A8" t="s">
        <v>109</v>
      </c>
      <c r="B8" t="s">
        <v>27</v>
      </c>
      <c r="C8" t="s">
        <v>124</v>
      </c>
      <c r="D8" s="10" t="str">
        <f t="shared" ref="D8:D13" si="0">CONCATENATE("Value doesn't exist in ",A8," sheet ",C8," lookup column.")</f>
        <v>Value doesn't exist in Premium And Exposure sheet Quarter lookup column.</v>
      </c>
      <c r="E8" s="72">
        <f>SUMPRODUCT(--(ISNA(MATCH(pe_acc_qtr_data,pe_acc_qtr_lu,0))))</f>
        <v>1048575</v>
      </c>
      <c r="G8" s="24"/>
      <c r="H8" s="24"/>
    </row>
    <row r="9" spans="1:12" x14ac:dyDescent="0.25">
      <c r="A9" t="s">
        <v>109</v>
      </c>
      <c r="B9" t="s">
        <v>28</v>
      </c>
      <c r="C9" t="s">
        <v>101</v>
      </c>
      <c r="D9" s="10" t="str">
        <f t="shared" si="0"/>
        <v>Value doesn't exist in Premium And Exposure sheet PeMeasureID lookup column.</v>
      </c>
      <c r="E9" s="72">
        <f>SUMPRODUCT(--(ISNA(MATCH(pe_measure_data, pe_measure_lu,0))))</f>
        <v>1048575</v>
      </c>
      <c r="G9" s="24"/>
      <c r="H9" s="24"/>
    </row>
    <row r="10" spans="1:12" x14ac:dyDescent="0.25">
      <c r="A10" t="s">
        <v>109</v>
      </c>
      <c r="B10" t="s">
        <v>29</v>
      </c>
      <c r="C10" t="s">
        <v>55</v>
      </c>
      <c r="D10" s="10" t="str">
        <f t="shared" si="0"/>
        <v>Value doesn't exist in Premium And Exposure sheet PolicyCategoryID lookup column.</v>
      </c>
      <c r="E10" s="72">
        <f>SUMPRODUCT(--(ISNA(MATCH(pe_pol_cat_data, pe_pol_cat_lu,0))))</f>
        <v>1048575</v>
      </c>
      <c r="G10" s="24"/>
      <c r="H10" s="24"/>
      <c r="L10" s="1"/>
    </row>
    <row r="11" spans="1:12" x14ac:dyDescent="0.25">
      <c r="A11" t="s">
        <v>109</v>
      </c>
      <c r="B11" t="s">
        <v>30</v>
      </c>
      <c r="C11" t="s">
        <v>115</v>
      </c>
      <c r="D11" s="10" t="str">
        <f t="shared" si="0"/>
        <v>Value doesn't exist in Premium And Exposure sheet BordereauID lookup column.</v>
      </c>
      <c r="E11" s="72">
        <f>SUMPRODUCT(--(ISNA(MATCH(pe_bord_data, pe_bord_lu,0))))</f>
        <v>1048575</v>
      </c>
      <c r="G11" s="24"/>
      <c r="H11" s="24"/>
    </row>
    <row r="12" spans="1:12" x14ac:dyDescent="0.25">
      <c r="A12" t="s">
        <v>109</v>
      </c>
      <c r="B12" t="s">
        <v>31</v>
      </c>
      <c r="C12" t="s">
        <v>84</v>
      </c>
      <c r="D12" s="10" t="str">
        <f t="shared" si="0"/>
        <v>Value doesn't exist in Premium And Exposure sheet PackageIndicatorID lookup column.</v>
      </c>
      <c r="E12" s="72">
        <f>SUMPRODUCT(--(ISNA(MATCH(pe_pack_ind_data, pe_pack_ind_lu,0))))</f>
        <v>1048575</v>
      </c>
      <c r="G12" s="24"/>
      <c r="H12" s="24"/>
    </row>
    <row r="13" spans="1:12" x14ac:dyDescent="0.25">
      <c r="A13" t="s">
        <v>109</v>
      </c>
      <c r="B13" t="s">
        <v>32</v>
      </c>
      <c r="C13" t="s">
        <v>48</v>
      </c>
      <c r="D13" s="10" t="str">
        <f t="shared" si="0"/>
        <v>Value doesn't exist in Premium And Exposure sheet PolicyTypeID lookup column.</v>
      </c>
      <c r="E13" s="72">
        <f>SUMPRODUCT(--(ISNA(MATCH(pe_pol_type_data, pe_pol_type_lu,0))))</f>
        <v>1048575</v>
      </c>
      <c r="G13" s="24"/>
      <c r="H13" s="24"/>
    </row>
    <row r="14" spans="1:12" x14ac:dyDescent="0.25">
      <c r="A14" t="s">
        <v>109</v>
      </c>
      <c r="B14" t="s">
        <v>32</v>
      </c>
      <c r="C14" t="s">
        <v>48</v>
      </c>
      <c r="D14" s="10" t="s">
        <v>170</v>
      </c>
      <c r="E14" s="72">
        <f xml:space="preserve"> SUM( COUNTIFS('Premium And Exposure'!$B:$B, 2, 'Premium And Exposure'!$E:$E, 2, 'Premium And Exposure'!$F:$F, "&lt;&gt;4"), COUNTIFS('Premium And Exposure'!$F:$F, 4,  'Premium And Exposure'!$E:$E, "&lt;&gt;2"), COUNTIFS('Premium And Exposure'!$F:$F, 4,  'Premium And Exposure'!$B:$B, "&lt;&gt;2") )</f>
        <v>0</v>
      </c>
      <c r="F14" s="51"/>
      <c r="G14" s="51"/>
      <c r="H14" s="24"/>
    </row>
    <row r="15" spans="1:12" x14ac:dyDescent="0.25">
      <c r="A15" t="s">
        <v>109</v>
      </c>
      <c r="B15" t="s">
        <v>33</v>
      </c>
      <c r="C15" t="s">
        <v>151</v>
      </c>
      <c r="D15" s="10" t="str">
        <f>CONCATENATE("Value doesn't exist in ",A15," sheet ",C15," lookup column.")</f>
        <v>Value doesn't exist in Premium And Exposure sheet PolicyTypeBandID lookup column.</v>
      </c>
      <c r="E15" s="72">
        <f>SUMPRODUCT(--(ISNA(MATCH(pe_prem_band_data, pe_prem_band_lu,0))))</f>
        <v>1048575</v>
      </c>
      <c r="G15" s="24"/>
      <c r="H15" s="24"/>
    </row>
    <row r="16" spans="1:12" x14ac:dyDescent="0.25">
      <c r="A16" t="s">
        <v>109</v>
      </c>
      <c r="B16" t="s">
        <v>33</v>
      </c>
      <c r="C16" t="s">
        <v>151</v>
      </c>
      <c r="D16" s="10" t="s">
        <v>172</v>
      </c>
      <c r="E16" s="72">
        <f xml:space="preserve"> SUM( COUNTIFS('Premium And Exposure'!$B:$B, 2, 'Premium And Exposure'!$E:$E, 2, 'Premium And Exposure'!$G:$G, "&lt;&gt;9"), COUNTIFS('Premium And Exposure'!$G:$G, 9,  'Premium And Exposure'!$E:$E, "&lt;&gt;2"), COUNTIFS('Premium And Exposure'!$G:$G, 9,  'Premium And Exposure'!$B:$B, "&lt;&gt;2") )</f>
        <v>0</v>
      </c>
      <c r="G16" s="24"/>
      <c r="H16" s="24"/>
    </row>
    <row r="17" spans="1:8" x14ac:dyDescent="0.25">
      <c r="A17" t="s">
        <v>109</v>
      </c>
      <c r="B17" t="s">
        <v>34</v>
      </c>
      <c r="C17" t="s">
        <v>118</v>
      </c>
      <c r="D17" s="10" t="str">
        <f>CONCATENATE("Value doesn't exist in ",A17," sheet ",C17," lookup column.")</f>
        <v>Value doesn't exist in Premium And Exposure sheet TotalPolicyBandID lookup column.</v>
      </c>
      <c r="E17" s="72">
        <f>SUMPRODUCT(--(ISNA(MATCH(pe_tot_pol_band_data, pe_tot_pol_band_lu,0))))</f>
        <v>1048575</v>
      </c>
      <c r="G17" s="24"/>
      <c r="H17" s="24"/>
    </row>
    <row r="18" spans="1:8" x14ac:dyDescent="0.25">
      <c r="A18" t="s">
        <v>109</v>
      </c>
      <c r="B18" t="s">
        <v>173</v>
      </c>
      <c r="C18" t="s">
        <v>174</v>
      </c>
      <c r="D18" s="10" t="s">
        <v>240</v>
      </c>
      <c r="E18" s="72">
        <f>SUM(
COUNTIFS('Premium And Exposure'!$G:$G,1, 'Premium And Exposure'!$H:$H,"&lt;&gt;1",'Premium And Exposure'!$E:$E,1),
COUNTIFS('Premium And Exposure'!$G:$G,2, 'Premium And Exposure'!$H:$H,"&lt;&gt;2",'Premium And Exposure'!$E:$E,1),
COUNTIFS('Premium And Exposure'!$G:$G,3, 'Premium And Exposure'!$H:$H,"&lt;&gt;3",'Premium And Exposure'!$E:$E,1),
COUNTIFS('Premium And Exposure'!$G:$G,4, 'Premium And Exposure'!$H:$H,"&lt;&gt;4",'Premium And Exposure'!$E:$E,1),
COUNTIFS('Premium And Exposure'!$G:$G,5, 'Premium And Exposure'!$H:$H,"&lt;&gt;5",'Premium And Exposure'!$E:$E,1),
COUNTIFS('Premium And Exposure'!$G:$G,6, 'Premium And Exposure'!$H:$H,"&lt;&gt;6",'Premium And Exposure'!$E:$E,1),
COUNTIFS('Premium And Exposure'!$G:$G,7, 'Premium And Exposure'!$H:$H,"&lt;&gt;7",'Premium And Exposure'!$E:$E,1),
COUNTIFS('Premium And Exposure'!$G:$G,8, 'Premium And Exposure'!$H:$H,"&lt;&gt;8",'Premium And Exposure'!$E:$E,1)
)</f>
        <v>0</v>
      </c>
      <c r="G18" s="24"/>
      <c r="H18" s="24"/>
    </row>
    <row r="19" spans="1:8" x14ac:dyDescent="0.25">
      <c r="A19" t="s">
        <v>109</v>
      </c>
      <c r="B19" t="s">
        <v>35</v>
      </c>
      <c r="C19" t="s">
        <v>49</v>
      </c>
      <c r="D19" s="10" t="str">
        <f>CONCATENATE("Value doesn't exist in ",A19," sheet ",C19," lookup column.")</f>
        <v>Value doesn't exist in Premium And Exposure sheet SectorID lookup column.</v>
      </c>
      <c r="E19" s="72">
        <f>SUMPRODUCT(--(ISNA(MATCH(pe_sector_data, pe_sector_lu,0))))</f>
        <v>1048575</v>
      </c>
      <c r="G19" s="24"/>
      <c r="H19" s="24"/>
    </row>
    <row r="20" spans="1:8" ht="15.75" thickBot="1" x14ac:dyDescent="0.3">
      <c r="A20" t="s">
        <v>109</v>
      </c>
      <c r="B20" t="s">
        <v>36</v>
      </c>
      <c r="C20" t="s">
        <v>0</v>
      </c>
      <c r="D20" s="10" t="s">
        <v>186</v>
      </c>
      <c r="E20" s="72">
        <f>SUMPRODUCT( --(NOT(ISNUMBER(pe_value_data))) )</f>
        <v>1048575</v>
      </c>
      <c r="G20" s="24"/>
      <c r="H20" s="24"/>
    </row>
    <row r="21" spans="1:8" ht="15.75" thickBot="1" x14ac:dyDescent="0.3">
      <c r="E21" s="73">
        <f>SUM(E8:E20)</f>
        <v>10485750</v>
      </c>
      <c r="G21" s="24"/>
      <c r="H21" s="24"/>
    </row>
    <row r="22" spans="1:8" x14ac:dyDescent="0.25">
      <c r="E22" s="72"/>
      <c r="G22" s="24"/>
      <c r="H22" s="24"/>
    </row>
    <row r="23" spans="1:8" x14ac:dyDescent="0.25">
      <c r="A23" t="s">
        <v>66</v>
      </c>
      <c r="B23" t="s">
        <v>27</v>
      </c>
      <c r="C23" t="str">
        <f>Ultimates!A1</f>
        <v>Timeframe</v>
      </c>
      <c r="D23" s="10" t="str">
        <f t="shared" ref="D23:D26" si="1">CONCATENATE("Value doesn't exist in ",A23," sheet ",C23," lookup column.")</f>
        <v>Value doesn't exist in Ultimates sheet Timeframe lookup column.</v>
      </c>
      <c r="E23" s="72">
        <f>SUMPRODUCT(--(ISNA(MATCH(ult_acc_qtr_data, ult_acc_qtr_lu,0))))</f>
        <v>1048575</v>
      </c>
      <c r="G23" s="24"/>
      <c r="H23" s="24"/>
    </row>
    <row r="24" spans="1:8" x14ac:dyDescent="0.25">
      <c r="A24" t="s">
        <v>66</v>
      </c>
      <c r="B24" t="s">
        <v>28</v>
      </c>
      <c r="C24" t="str">
        <f>Ultimates!B1</f>
        <v>UltMeasureID</v>
      </c>
      <c r="D24" s="10" t="str">
        <f t="shared" si="1"/>
        <v>Value doesn't exist in Ultimates sheet UltMeasureID lookup column.</v>
      </c>
      <c r="E24" s="72">
        <f>SUMPRODUCT(--(ISNA(MATCH(ult_measure_data, ult_measure_lu,0))))</f>
        <v>1048575</v>
      </c>
      <c r="G24" s="24"/>
      <c r="H24" s="24"/>
    </row>
    <row r="25" spans="1:8" x14ac:dyDescent="0.25">
      <c r="A25" t="s">
        <v>66</v>
      </c>
      <c r="B25" t="s">
        <v>29</v>
      </c>
      <c r="C25" t="str">
        <f>Ultimates!C1</f>
        <v>PolicyCategoryID</v>
      </c>
      <c r="D25" s="10" t="str">
        <f t="shared" si="1"/>
        <v>Value doesn't exist in Ultimates sheet PolicyCategoryID lookup column.</v>
      </c>
      <c r="E25" s="72">
        <f>SUMPRODUCT(--(ISNA(MATCH(ult_pol_cat_data, ult_pol_cat_lu,0))))</f>
        <v>1048575</v>
      </c>
      <c r="G25" s="24"/>
      <c r="H25" s="24"/>
    </row>
    <row r="26" spans="1:8" x14ac:dyDescent="0.25">
      <c r="A26" t="s">
        <v>66</v>
      </c>
      <c r="B26" t="s">
        <v>30</v>
      </c>
      <c r="C26" t="str">
        <f>Ultimates!D1</f>
        <v>PolicyTypeID</v>
      </c>
      <c r="D26" s="10" t="str">
        <f t="shared" si="1"/>
        <v>Value doesn't exist in Ultimates sheet PolicyTypeID lookup column.</v>
      </c>
      <c r="E26" s="72">
        <f>SUMPRODUCT(--(ISNA(MATCH(ult_pol_type_data, ult_pol_type_lu,0))))</f>
        <v>1048575</v>
      </c>
      <c r="G26" s="24"/>
      <c r="H26" s="24"/>
    </row>
    <row r="27" spans="1:8" ht="15.75" thickBot="1" x14ac:dyDescent="0.3">
      <c r="A27" t="s">
        <v>66</v>
      </c>
      <c r="B27" t="s">
        <v>31</v>
      </c>
      <c r="C27" t="str">
        <f>Ultimates!E1</f>
        <v>Value</v>
      </c>
      <c r="D27" s="10" t="s">
        <v>186</v>
      </c>
      <c r="E27" s="72">
        <f>SUMPRODUCT( --(NOT(ISNUMBER(ult_value_data))) )</f>
        <v>1048575</v>
      </c>
      <c r="G27" s="24"/>
      <c r="H27" s="24"/>
    </row>
    <row r="28" spans="1:8" ht="15.75" thickBot="1" x14ac:dyDescent="0.3">
      <c r="E28" s="73">
        <f>SUM(E23:E27)</f>
        <v>5242875</v>
      </c>
      <c r="G28" s="24"/>
      <c r="H28" s="24"/>
    </row>
    <row r="29" spans="1:8" x14ac:dyDescent="0.25">
      <c r="E29" s="74"/>
      <c r="G29" s="24"/>
      <c r="H29" s="24"/>
    </row>
    <row r="30" spans="1:8" x14ac:dyDescent="0.25">
      <c r="A30" t="s">
        <v>67</v>
      </c>
      <c r="B30" t="s">
        <v>27</v>
      </c>
      <c r="C30" t="s">
        <v>163</v>
      </c>
      <c r="D30" s="10" t="str">
        <f t="shared" ref="D30:D36" si="2">CONCATENATE("Value doesn't exist in ",A30," sheet ",C30," lookup column.")</f>
        <v>Value doesn't exist in Historic Agg Claims sheet Timeframe lookup column.</v>
      </c>
      <c r="E30" s="72">
        <f>SUMPRODUCT(--(ISNA(MATCH(ha_acc_qtr_data, ult_acc_qtr_lu,0))))</f>
        <v>1048575</v>
      </c>
      <c r="G30" s="24"/>
      <c r="H30" s="24"/>
    </row>
    <row r="31" spans="1:8" x14ac:dyDescent="0.25">
      <c r="A31" t="s">
        <v>67</v>
      </c>
      <c r="B31" t="s">
        <v>28</v>
      </c>
      <c r="C31" t="s">
        <v>21</v>
      </c>
      <c r="D31" s="10" t="str">
        <f t="shared" si="2"/>
        <v>Value doesn't exist in Historic Agg Claims sheet DevelopmentQuarter lookup column.</v>
      </c>
      <c r="E31" s="72">
        <f>SUMPRODUCT(--(ISNA(MATCH(ha_dev_qtr_data, ha_dev_qtr_lu,0))))</f>
        <v>1048575</v>
      </c>
      <c r="G31" s="24"/>
      <c r="H31" s="24"/>
    </row>
    <row r="32" spans="1:8" x14ac:dyDescent="0.25">
      <c r="A32" t="s">
        <v>67</v>
      </c>
      <c r="B32" t="s">
        <v>29</v>
      </c>
      <c r="C32" t="s">
        <v>105</v>
      </c>
      <c r="D32" s="10" t="str">
        <f t="shared" si="2"/>
        <v>Value doesn't exist in Historic Agg Claims sheet HaMeasureID lookup column.</v>
      </c>
      <c r="E32" s="72">
        <f>SUMPRODUCT(--(ISNA(MATCH(ha_measure_data, ha_measure_lu,0))))</f>
        <v>1048575</v>
      </c>
      <c r="G32" s="24"/>
      <c r="H32" s="24"/>
    </row>
    <row r="33" spans="1:8" x14ac:dyDescent="0.25">
      <c r="A33" t="s">
        <v>67</v>
      </c>
      <c r="B33" t="s">
        <v>30</v>
      </c>
      <c r="C33" t="s">
        <v>55</v>
      </c>
      <c r="D33" s="10" t="str">
        <f t="shared" si="2"/>
        <v>Value doesn't exist in Historic Agg Claims sheet PolicyCategoryID lookup column.</v>
      </c>
      <c r="E33" s="72">
        <f>SUMPRODUCT(--(ISNA(MATCH(ha_pol_cat_data, ha_pol_cat_lu,0))))</f>
        <v>1048575</v>
      </c>
      <c r="G33" s="24"/>
      <c r="H33" s="24"/>
    </row>
    <row r="34" spans="1:8" x14ac:dyDescent="0.25">
      <c r="A34" t="s">
        <v>67</v>
      </c>
      <c r="B34" t="s">
        <v>31</v>
      </c>
      <c r="C34" t="s">
        <v>84</v>
      </c>
      <c r="D34" s="10" t="str">
        <f t="shared" si="2"/>
        <v>Value doesn't exist in Historic Agg Claims sheet PackageIndicatorID lookup column.</v>
      </c>
      <c r="E34" s="72">
        <f>SUMPRODUCT(--(ISNA(MATCH(ha_pack_ind_data, ha_pack_ind_lu,0))))</f>
        <v>1048575</v>
      </c>
      <c r="G34" s="24"/>
      <c r="H34" s="24"/>
    </row>
    <row r="35" spans="1:8" x14ac:dyDescent="0.25">
      <c r="A35" t="s">
        <v>67</v>
      </c>
      <c r="B35" t="s">
        <v>32</v>
      </c>
      <c r="C35" t="s">
        <v>48</v>
      </c>
      <c r="D35" s="10" t="str">
        <f t="shared" si="2"/>
        <v>Value doesn't exist in Historic Agg Claims sheet PolicyTypeID lookup column.</v>
      </c>
      <c r="E35" s="72">
        <f>SUMPRODUCT(--(ISNA(MATCH(ha_pol_type_data, ha_pol_type_lu,0))))</f>
        <v>1048575</v>
      </c>
      <c r="G35" s="24"/>
      <c r="H35" s="24"/>
    </row>
    <row r="36" spans="1:8" x14ac:dyDescent="0.25">
      <c r="A36" t="s">
        <v>67</v>
      </c>
      <c r="B36" t="s">
        <v>33</v>
      </c>
      <c r="C36" t="s">
        <v>87</v>
      </c>
      <c r="D36" s="10" t="str">
        <f t="shared" si="2"/>
        <v>Value doesn't exist in Historic Agg Claims sheet PolicyClaimTypeID lookup column.</v>
      </c>
      <c r="E36" s="72">
        <f>SUMPRODUCT(--(ISNA(MATCH(ha_pol_claim_type_data, ha_pol_claim_type_lu,0))))</f>
        <v>1048575</v>
      </c>
      <c r="G36" s="24"/>
      <c r="H36" s="24"/>
    </row>
    <row r="37" spans="1:8" x14ac:dyDescent="0.25">
      <c r="A37" t="s">
        <v>67</v>
      </c>
      <c r="B37" t="s">
        <v>33</v>
      </c>
      <c r="C37" t="s">
        <v>87</v>
      </c>
      <c r="D37" s="10" t="s">
        <v>171</v>
      </c>
      <c r="E37" s="72">
        <f xml:space="preserve"> SUM(  COUNTIFS('Historic Agg Claims'!$G:$G,3,'Historic Agg Claims'!$C:$C,"&lt;4"), COUNTIFS('Historic Agg Claims'!$G:$G,3,'Historic Agg Claims'!$C:$C,"&gt;6") )</f>
        <v>0</v>
      </c>
      <c r="G37" s="24"/>
      <c r="H37" s="24"/>
    </row>
    <row r="38" spans="1:8" x14ac:dyDescent="0.25">
      <c r="A38" t="s">
        <v>67</v>
      </c>
      <c r="B38" t="s">
        <v>34</v>
      </c>
      <c r="C38" t="s">
        <v>49</v>
      </c>
      <c r="D38" s="10" t="str">
        <f>CONCATENATE("Value doesn't exist in ",A38," sheet ",C38," lookup column.")</f>
        <v>Value doesn't exist in Historic Agg Claims sheet SectorID lookup column.</v>
      </c>
      <c r="E38" s="72">
        <f>SUMPRODUCT(--(ISNA(MATCH(ha_sector_data, ha_sector_lu,0))))</f>
        <v>1048575</v>
      </c>
      <c r="G38" s="24"/>
      <c r="H38" s="24"/>
    </row>
    <row r="39" spans="1:8" ht="15.75" thickBot="1" x14ac:dyDescent="0.3">
      <c r="A39" t="s">
        <v>67</v>
      </c>
      <c r="B39" t="s">
        <v>35</v>
      </c>
      <c r="C39" t="s">
        <v>0</v>
      </c>
      <c r="D39" s="10" t="s">
        <v>186</v>
      </c>
      <c r="E39" s="72">
        <f>SUMPRODUCT( --(NOT(ISNUMBER(ha_value_data))) )</f>
        <v>1048575</v>
      </c>
      <c r="G39" s="24"/>
      <c r="H39" s="24"/>
    </row>
    <row r="40" spans="1:8" ht="15.75" thickBot="1" x14ac:dyDescent="0.3">
      <c r="E40" s="73">
        <f>SUM(E30:E39)</f>
        <v>9437175</v>
      </c>
      <c r="G40" s="24"/>
      <c r="H40" s="24"/>
    </row>
    <row r="41" spans="1:8" x14ac:dyDescent="0.25">
      <c r="E41" s="74"/>
      <c r="G41" s="24"/>
      <c r="H41" s="24"/>
    </row>
    <row r="42" spans="1:8" x14ac:dyDescent="0.25">
      <c r="A42" t="s">
        <v>114</v>
      </c>
      <c r="B42" t="s">
        <v>27</v>
      </c>
      <c r="C42" t="s">
        <v>210</v>
      </c>
      <c r="D42" s="10" t="str">
        <f t="shared" ref="D42:D53" si="3">CONCATENATE("Value doesn't exist in ",A42," sheet ",C42," lookup column.")</f>
        <v>Value doesn't exist in Historic Settled Claims sheet SettledQuarter lookup column.</v>
      </c>
      <c r="E42" s="72">
        <f>SUMPRODUCT(--(ISNA(MATCH(set_yr_data, set_yr_lu,0))))</f>
        <v>1048575</v>
      </c>
      <c r="G42" s="24"/>
      <c r="H42" s="24"/>
    </row>
    <row r="43" spans="1:8" x14ac:dyDescent="0.25">
      <c r="A43" t="s">
        <v>114</v>
      </c>
      <c r="B43" t="s">
        <v>28</v>
      </c>
      <c r="C43" t="s">
        <v>165</v>
      </c>
      <c r="D43" s="10" t="str">
        <f t="shared" si="3"/>
        <v>Value doesn't exist in Historic Settled Claims sheet AccidentTimeframe lookup column.</v>
      </c>
      <c r="E43" s="72">
        <f>SUMPRODUCT(--(ISNA(MATCH(set_acc_qtr_data, set_rep_qtr_lu,0))))</f>
        <v>1048575</v>
      </c>
      <c r="G43" s="24"/>
      <c r="H43" s="24"/>
    </row>
    <row r="44" spans="1:8" x14ac:dyDescent="0.25">
      <c r="A44" t="s">
        <v>114</v>
      </c>
      <c r="B44" t="s">
        <v>28</v>
      </c>
      <c r="C44" t="s">
        <v>165</v>
      </c>
      <c r="D44" s="10" t="s">
        <v>276</v>
      </c>
      <c r="E44" s="72">
        <f t="array" ref="E44">SUM(('Historic Settled Claims'!B:B&gt;'Historic Settled Claims'!C:C)*1)</f>
        <v>0</v>
      </c>
      <c r="G44" s="24"/>
      <c r="H44" s="24"/>
    </row>
    <row r="45" spans="1:8" x14ac:dyDescent="0.25">
      <c r="A45" t="s">
        <v>114</v>
      </c>
      <c r="B45" t="s">
        <v>29</v>
      </c>
      <c r="C45" t="s">
        <v>166</v>
      </c>
      <c r="D45" s="10" t="str">
        <f t="shared" si="3"/>
        <v>Value doesn't exist in Historic Settled Claims sheet ReportedTimeframe lookup column.</v>
      </c>
      <c r="E45" s="72">
        <f>SUMPRODUCT(--(ISNA(MATCH(set_rep_qtr_data, set_rep_qtr_lu,0))))</f>
        <v>1048575</v>
      </c>
      <c r="G45" s="24"/>
      <c r="H45" s="24"/>
    </row>
    <row r="46" spans="1:8" x14ac:dyDescent="0.25">
      <c r="A46" t="s">
        <v>114</v>
      </c>
      <c r="B46" t="s">
        <v>29</v>
      </c>
      <c r="C46" t="s">
        <v>166</v>
      </c>
      <c r="D46" s="10" t="s">
        <v>277</v>
      </c>
      <c r="E46" s="72">
        <f t="array" ref="E46">SUM(('Historic Settled Claims'!C:C&gt;'Historic Settled Claims'!A:A)*1)</f>
        <v>0</v>
      </c>
      <c r="G46" s="24"/>
      <c r="H46" s="24"/>
    </row>
    <row r="47" spans="1:8" x14ac:dyDescent="0.25">
      <c r="A47" t="s">
        <v>114</v>
      </c>
      <c r="B47" t="s">
        <v>30</v>
      </c>
      <c r="C47" t="s">
        <v>107</v>
      </c>
      <c r="D47" s="10" t="str">
        <f t="shared" si="3"/>
        <v>Value doesn't exist in Historic Settled Claims sheet HsMeasureID lookup column.</v>
      </c>
      <c r="E47" s="72">
        <f>SUMPRODUCT(--(ISNA(MATCH(set_measure_data, set_measure_lu,0))))</f>
        <v>1048575</v>
      </c>
      <c r="G47" s="24"/>
      <c r="H47" s="24"/>
    </row>
    <row r="48" spans="1:8" x14ac:dyDescent="0.25">
      <c r="A48" t="s">
        <v>114</v>
      </c>
      <c r="B48" t="s">
        <v>31</v>
      </c>
      <c r="C48" t="s">
        <v>48</v>
      </c>
      <c r="D48" s="10" t="str">
        <f t="shared" si="3"/>
        <v>Value doesn't exist in Historic Settled Claims sheet PolicyTypeID lookup column.</v>
      </c>
      <c r="E48" s="72">
        <f>SUMPRODUCT(--(ISNA(MATCH(set_claim_type_data, set_claim_type_lu,0))))</f>
        <v>1048575</v>
      </c>
      <c r="G48" s="24"/>
      <c r="H48" s="24"/>
    </row>
    <row r="49" spans="1:8" x14ac:dyDescent="0.25">
      <c r="A49" t="s">
        <v>114</v>
      </c>
      <c r="B49" t="s">
        <v>32</v>
      </c>
      <c r="C49" t="s">
        <v>87</v>
      </c>
      <c r="D49" s="10" t="str">
        <f t="shared" si="3"/>
        <v>Value doesn't exist in Historic Settled Claims sheet PolicyClaimTypeID lookup column.</v>
      </c>
      <c r="E49" s="72">
        <f>SUMPRODUCT(--(ISNA(MATCH(set_pol_claim_type_data, set_pol_claim_type_lu,0))))</f>
        <v>1048575</v>
      </c>
      <c r="G49" s="24"/>
      <c r="H49" s="24"/>
    </row>
    <row r="50" spans="1:8" x14ac:dyDescent="0.25">
      <c r="A50" t="s">
        <v>114</v>
      </c>
      <c r="B50" t="s">
        <v>33</v>
      </c>
      <c r="C50" t="s">
        <v>72</v>
      </c>
      <c r="D50" s="10" t="str">
        <f t="shared" si="3"/>
        <v>Value doesn't exist in Historic Settled Claims sheet SettlementChannelID lookup column.</v>
      </c>
      <c r="E50" s="72">
        <f>SUMPRODUCT(--(ISNA(MATCH(set_sett_chan_data, set_sett_chan_lu,0))))</f>
        <v>1048575</v>
      </c>
      <c r="G50" s="24"/>
      <c r="H50" s="24"/>
    </row>
    <row r="51" spans="1:8" x14ac:dyDescent="0.25">
      <c r="A51" t="s">
        <v>114</v>
      </c>
      <c r="B51" t="s">
        <v>34</v>
      </c>
      <c r="C51" t="s">
        <v>89</v>
      </c>
      <c r="D51" s="10" t="str">
        <f t="shared" si="3"/>
        <v>Value doesn't exist in Historic Settled Claims sheet SettledCostBandID lookup column.</v>
      </c>
      <c r="E51" s="72">
        <f>SUMPRODUCT(--(ISNA(MATCH(set_band_data, set_band_lu,0))))</f>
        <v>1048575</v>
      </c>
      <c r="G51" s="24"/>
      <c r="H51" s="24"/>
    </row>
    <row r="52" spans="1:8" x14ac:dyDescent="0.25">
      <c r="A52" t="s">
        <v>207</v>
      </c>
      <c r="B52" t="s">
        <v>35</v>
      </c>
      <c r="C52" t="s">
        <v>208</v>
      </c>
      <c r="D52" s="10" t="str">
        <f t="shared" si="3"/>
        <v>Value doesn't exist in HistoricSettledClaims sheet CompensationBandID lookup column.</v>
      </c>
      <c r="E52" s="72">
        <f>SUMPRODUCT(--(ISNA(MATCH(set_compband_data, set_compband_lu,0))))</f>
        <v>0</v>
      </c>
      <c r="G52" s="24"/>
      <c r="H52" s="24"/>
    </row>
    <row r="53" spans="1:8" x14ac:dyDescent="0.25">
      <c r="A53" t="s">
        <v>207</v>
      </c>
      <c r="B53" t="s">
        <v>36</v>
      </c>
      <c r="C53" t="s">
        <v>223</v>
      </c>
      <c r="D53" s="10" t="str">
        <f t="shared" si="3"/>
        <v>Value doesn't exist in HistoricSettledClaims sheet JudicialGuidelineID lookup column.</v>
      </c>
      <c r="E53" s="72">
        <f>SUMPRODUCT(--(ISNA(MATCH(set_judicial_data, set_judicial_lu,0))))</f>
        <v>1048575</v>
      </c>
      <c r="G53" s="24"/>
      <c r="H53" s="24"/>
    </row>
    <row r="54" spans="1:8" x14ac:dyDescent="0.25">
      <c r="A54" t="s">
        <v>207</v>
      </c>
      <c r="B54" t="s">
        <v>36</v>
      </c>
      <c r="C54" t="s">
        <v>223</v>
      </c>
      <c r="D54" s="10" t="s">
        <v>235</v>
      </c>
      <c r="E54" s="72">
        <f xml:space="preserve"> SUM(  COUNTIFS('Historic Settled Claims'!$F:$F,1,'Historic Settled Claims'!$J:$J,"&gt;2"),  COUNTIFS('Historic Settled Claims'!$F:$F,2,'Historic Settled Claims'!$J:$J, "&lt;&gt;3"))</f>
        <v>0</v>
      </c>
      <c r="G54" s="24"/>
      <c r="H54" s="24"/>
    </row>
    <row r="55" spans="1:8" x14ac:dyDescent="0.25">
      <c r="A55" t="s">
        <v>114</v>
      </c>
      <c r="B55" t="s">
        <v>37</v>
      </c>
      <c r="C55" t="s">
        <v>49</v>
      </c>
      <c r="D55" s="10" t="str">
        <f>CONCATENATE("Value doesn't exist in ",A55," sheet ",C55," lookup column.")</f>
        <v>Value doesn't exist in Historic Settled Claims sheet SectorID lookup column.</v>
      </c>
      <c r="E55" s="72">
        <f>SUMPRODUCT(--(ISNA(MATCH(set_sector_data, set_sector_lu,0))))</f>
        <v>1048575</v>
      </c>
      <c r="G55" s="24"/>
      <c r="H55" s="24"/>
    </row>
    <row r="56" spans="1:8" ht="15.75" thickBot="1" x14ac:dyDescent="0.3">
      <c r="A56" t="s">
        <v>114</v>
      </c>
      <c r="B56" t="s">
        <v>38</v>
      </c>
      <c r="C56" t="s">
        <v>0</v>
      </c>
      <c r="D56" s="10" t="s">
        <v>186</v>
      </c>
      <c r="E56" s="72">
        <f>SUMPRODUCT( --(NOT(ISNUMBER(set_value_data))) )</f>
        <v>1048575</v>
      </c>
      <c r="G56" s="24"/>
      <c r="H56" s="24"/>
    </row>
    <row r="57" spans="1:8" ht="15.75" thickBot="1" x14ac:dyDescent="0.3">
      <c r="E57" s="73">
        <f>SUM(E42:E56)</f>
        <v>11534325</v>
      </c>
      <c r="G57" s="24"/>
      <c r="H57" s="24"/>
    </row>
    <row r="58" spans="1:8" x14ac:dyDescent="0.25">
      <c r="E58" s="74"/>
      <c r="G58" s="24"/>
      <c r="H58" s="24"/>
    </row>
    <row r="59" spans="1:8" ht="15.75" thickBot="1" x14ac:dyDescent="0.3">
      <c r="A59" t="s">
        <v>162</v>
      </c>
      <c r="B59" t="s">
        <v>27</v>
      </c>
      <c r="C59" t="s">
        <v>98</v>
      </c>
      <c r="D59" s="10" t="str">
        <f>CONCATENATE("Value doesn't exist in ",A59," sheet ",C59,"  lookup column.")</f>
        <v>Value doesn't exist in PPO Claims sheet PPOIndicatorID  lookup column.</v>
      </c>
      <c r="E59" s="72">
        <f>SUMPRODUCT(--(ISNA(MATCH(lrg_ppo_data, lrg_ppo_lu,0))))</f>
        <v>1</v>
      </c>
      <c r="F59" s="23"/>
      <c r="G59" s="24"/>
      <c r="H59" s="24"/>
    </row>
    <row r="60" spans="1:8" ht="15.75" thickBot="1" x14ac:dyDescent="0.3">
      <c r="E60" s="73">
        <f>SUM(E59:E59)</f>
        <v>1</v>
      </c>
      <c r="G60" s="24"/>
      <c r="H60" s="24"/>
    </row>
    <row r="61" spans="1:8" x14ac:dyDescent="0.25">
      <c r="E61" s="75"/>
      <c r="G61" s="24"/>
      <c r="H61" s="24"/>
    </row>
    <row r="62" spans="1:8" x14ac:dyDescent="0.25">
      <c r="A62" t="s">
        <v>113</v>
      </c>
      <c r="B62" t="s">
        <v>27</v>
      </c>
      <c r="C62" t="s">
        <v>111</v>
      </c>
      <c r="D62" s="10" t="str">
        <f>CONCATENATE("Value doesn't exist in ",A62," sheet ",C62," lookup column.")</f>
        <v>Value doesn't exist in Income and Expeniture sheet ExpMeasureID lookup column.</v>
      </c>
      <c r="E62" s="72">
        <f>SUMPRODUCT(--(ISNA(MATCH(ie_measure_data, ie_measure_lu,0))))</f>
        <v>1048575</v>
      </c>
      <c r="G62" s="24"/>
      <c r="H62" s="24"/>
    </row>
    <row r="63" spans="1:8" x14ac:dyDescent="0.25">
      <c r="A63" t="s">
        <v>113</v>
      </c>
      <c r="B63" t="s">
        <v>28</v>
      </c>
      <c r="C63" t="s">
        <v>100</v>
      </c>
      <c r="D63" s="10" t="str">
        <f>CONCATENATE("Value doesn't exist in ",A63," sheet ",C63," lookup column.")</f>
        <v>Value doesn't exist in Income and Expeniture sheet Year lookup column.</v>
      </c>
      <c r="E63" s="72">
        <f>SUMPRODUCT(--(ISNA(MATCH(ie_yr_data, ie_year_lu,0))))</f>
        <v>1048575</v>
      </c>
      <c r="G63" s="24"/>
      <c r="H63" s="24"/>
    </row>
    <row r="64" spans="1:8" x14ac:dyDescent="0.25">
      <c r="A64" t="s">
        <v>113</v>
      </c>
      <c r="B64" t="s">
        <v>29</v>
      </c>
      <c r="C64" t="s">
        <v>48</v>
      </c>
      <c r="D64" s="10" t="str">
        <f>CONCATENATE("Value doesn't exist in ",A64," sheet ",C64," lookup column.")</f>
        <v>Value doesn't exist in Income and Expeniture sheet PolicyTypeID lookup column.</v>
      </c>
      <c r="E64" s="72">
        <f>SUMPRODUCT(--(ISNA(MATCH(ie_pol_type_data, ie_pol_type_lu,0))))</f>
        <v>1048575</v>
      </c>
      <c r="G64" s="24"/>
      <c r="H64" s="24"/>
    </row>
    <row r="65" spans="1:8" ht="15.75" thickBot="1" x14ac:dyDescent="0.3">
      <c r="A65" t="s">
        <v>113</v>
      </c>
      <c r="B65" t="s">
        <v>30</v>
      </c>
      <c r="C65" t="s">
        <v>0</v>
      </c>
      <c r="D65" s="10" t="s">
        <v>186</v>
      </c>
      <c r="E65" s="72">
        <f>SUMPRODUCT( --(NOT(ISNUMBER(ie_value_data))) )</f>
        <v>1048575</v>
      </c>
      <c r="G65" s="24"/>
      <c r="H65" s="24"/>
    </row>
    <row r="66" spans="1:8" ht="15.75" thickBot="1" x14ac:dyDescent="0.3">
      <c r="E66" s="73">
        <f>SUM(E62:E65)</f>
        <v>4194300</v>
      </c>
    </row>
  </sheetData>
  <sheetProtection algorithmName="SHA-512" hashValue="ScgBRQIs38yAjxJX2FGl9Bj9H/c2ZWAk8qE6nKFHu8Jmx8zfX5awNcBxrjtKFnnKbM3BdJlXIZ9hV0zxrjjmVg==" saltValue="Fzg4mR7a9mCGjTUrUToEkQ=="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L57"/>
  <sheetViews>
    <sheetView workbookViewId="0"/>
  </sheetViews>
  <sheetFormatPr defaultColWidth="9.140625" defaultRowHeight="15" x14ac:dyDescent="0.25"/>
  <cols>
    <col min="1" max="1" width="17.5703125" style="8" bestFit="1" customWidth="1"/>
    <col min="2" max="2" width="14" style="8" bestFit="1" customWidth="1"/>
    <col min="3" max="3" width="17.85546875" style="8" bestFit="1" customWidth="1"/>
    <col min="4" max="4" width="17.85546875" style="8" customWidth="1"/>
    <col min="5" max="5" width="20.140625" style="8" bestFit="1" customWidth="1"/>
    <col min="6" max="6" width="13.7109375" style="8" bestFit="1" customWidth="1"/>
    <col min="7" max="7" width="18.85546875" style="8" bestFit="1" customWidth="1"/>
    <col min="8" max="8" width="19.140625" style="43" bestFit="1" customWidth="1"/>
    <col min="9" max="9" width="9.28515625" style="8" bestFit="1" customWidth="1"/>
    <col min="10" max="10" width="9.140625" style="8"/>
    <col min="11" max="12" width="7.7109375" style="12" customWidth="1"/>
    <col min="13" max="13" width="17.5703125" style="12" bestFit="1" customWidth="1"/>
    <col min="14" max="14" width="7.7109375" style="12" customWidth="1"/>
    <col min="15" max="15" width="14" style="12" bestFit="1" customWidth="1"/>
    <col min="16" max="16" width="20.42578125" style="12" bestFit="1" customWidth="1"/>
    <col min="17" max="17" width="7.7109375" style="12" customWidth="1"/>
    <col min="18" max="18" width="17.85546875" style="12" bestFit="1" customWidth="1"/>
    <col min="19" max="19" width="15.7109375" style="12" bestFit="1" customWidth="1"/>
    <col min="20" max="20" width="7.7109375" style="12" customWidth="1"/>
    <col min="21" max="21" width="17.85546875" style="12" bestFit="1" customWidth="1"/>
    <col min="22" max="22" width="15.7109375" style="12" bestFit="1" customWidth="1"/>
    <col min="23" max="23" width="7.7109375" style="12" customWidth="1"/>
    <col min="24" max="24" width="20.140625" style="12" bestFit="1" customWidth="1"/>
    <col min="25" max="25" width="18.140625" style="12" bestFit="1" customWidth="1"/>
    <col min="26" max="26" width="7.7109375" style="12" customWidth="1"/>
    <col min="27" max="27" width="13.7109375" style="12" bestFit="1" customWidth="1"/>
    <col min="28" max="28" width="20.140625" style="12" bestFit="1" customWidth="1"/>
    <col min="29" max="29" width="7.140625" style="12" customWidth="1"/>
    <col min="30" max="31" width="18.85546875" style="12" bestFit="1" customWidth="1"/>
    <col min="32" max="32" width="7.85546875" style="12" customWidth="1"/>
    <col min="33" max="33" width="19.28515625" style="12" bestFit="1" customWidth="1"/>
    <col min="34" max="34" width="17.28515625" style="12" bestFit="1" customWidth="1"/>
    <col min="35" max="35" width="7.7109375" style="12" customWidth="1"/>
    <col min="36" max="36" width="10.28515625" style="12" customWidth="1"/>
    <col min="37" max="37" width="9.140625" style="12"/>
    <col min="38" max="38" width="112.7109375" style="12" bestFit="1" customWidth="1"/>
    <col min="39" max="39" width="7.7109375" style="12" customWidth="1"/>
    <col min="40" max="16384" width="9.140625" style="12"/>
  </cols>
  <sheetData>
    <row r="1" spans="1:38" ht="15.75" x14ac:dyDescent="0.25">
      <c r="A1" s="15" t="s">
        <v>124</v>
      </c>
      <c r="B1" s="15" t="s">
        <v>101</v>
      </c>
      <c r="C1" s="15" t="s">
        <v>55</v>
      </c>
      <c r="D1" s="15" t="s">
        <v>115</v>
      </c>
      <c r="E1" s="15" t="s">
        <v>84</v>
      </c>
      <c r="F1" s="16" t="s">
        <v>48</v>
      </c>
      <c r="G1" s="15" t="s">
        <v>151</v>
      </c>
      <c r="H1" s="39" t="s">
        <v>118</v>
      </c>
      <c r="I1" s="40" t="s">
        <v>49</v>
      </c>
      <c r="J1" s="40" t="s">
        <v>0</v>
      </c>
      <c r="M1" s="15" t="s">
        <v>124</v>
      </c>
      <c r="O1" s="15" t="s">
        <v>101</v>
      </c>
      <c r="P1" s="15" t="s">
        <v>102</v>
      </c>
      <c r="Q1" s="18"/>
      <c r="R1" s="15" t="s">
        <v>55</v>
      </c>
      <c r="S1" s="15" t="s">
        <v>56</v>
      </c>
      <c r="T1" s="18"/>
      <c r="U1" s="15" t="s">
        <v>115</v>
      </c>
      <c r="V1" s="15" t="s">
        <v>116</v>
      </c>
      <c r="W1" s="18"/>
      <c r="X1" s="15" t="s">
        <v>84</v>
      </c>
      <c r="Y1" s="15" t="s">
        <v>85</v>
      </c>
      <c r="Z1" s="18"/>
      <c r="AA1" s="15" t="s">
        <v>48</v>
      </c>
      <c r="AB1" s="15" t="s">
        <v>25</v>
      </c>
      <c r="AD1" s="15" t="s">
        <v>151</v>
      </c>
      <c r="AE1" s="15" t="s">
        <v>152</v>
      </c>
      <c r="AG1" s="15" t="s">
        <v>118</v>
      </c>
      <c r="AH1" s="15" t="s">
        <v>119</v>
      </c>
      <c r="AJ1" s="15" t="s">
        <v>49</v>
      </c>
      <c r="AK1" s="15" t="s">
        <v>26</v>
      </c>
      <c r="AL1" s="25" t="s">
        <v>129</v>
      </c>
    </row>
    <row r="2" spans="1:38" x14ac:dyDescent="0.25">
      <c r="G2" s="41"/>
      <c r="H2" s="42"/>
      <c r="I2" s="42"/>
      <c r="J2" s="43"/>
      <c r="K2" s="21"/>
      <c r="L2" s="21"/>
      <c r="M2" s="14">
        <v>200903</v>
      </c>
      <c r="O2" s="14">
        <v>1</v>
      </c>
      <c r="P2" s="14" t="s">
        <v>3</v>
      </c>
      <c r="Q2" s="18"/>
      <c r="R2" s="14">
        <v>1</v>
      </c>
      <c r="S2" s="14" t="s">
        <v>52</v>
      </c>
      <c r="T2" s="18"/>
      <c r="U2" s="14">
        <v>1</v>
      </c>
      <c r="V2" s="14" t="s">
        <v>117</v>
      </c>
      <c r="W2" s="18"/>
      <c r="X2" s="14">
        <v>1</v>
      </c>
      <c r="Y2" s="14" t="s">
        <v>167</v>
      </c>
      <c r="Z2" s="18"/>
      <c r="AA2" s="14">
        <v>1</v>
      </c>
      <c r="AB2" s="14" t="s">
        <v>183</v>
      </c>
      <c r="AC2" s="18"/>
      <c r="AD2" s="14">
        <v>1</v>
      </c>
      <c r="AE2" s="14" t="s">
        <v>80</v>
      </c>
      <c r="AF2" s="18"/>
      <c r="AG2" s="14">
        <v>1</v>
      </c>
      <c r="AH2" s="14" t="s">
        <v>80</v>
      </c>
      <c r="AJ2" s="14">
        <v>1</v>
      </c>
      <c r="AK2" s="14" t="s">
        <v>27</v>
      </c>
      <c r="AL2" s="26" t="s">
        <v>130</v>
      </c>
    </row>
    <row r="3" spans="1:38" x14ac:dyDescent="0.25">
      <c r="G3" s="41"/>
      <c r="H3" s="42"/>
      <c r="I3" s="42"/>
      <c r="J3" s="43"/>
      <c r="K3" s="21"/>
      <c r="L3" s="21"/>
      <c r="M3" s="14">
        <v>200906</v>
      </c>
      <c r="O3" s="14">
        <v>2</v>
      </c>
      <c r="P3" s="14" t="s">
        <v>15</v>
      </c>
      <c r="Q3" s="18"/>
      <c r="R3" s="14">
        <v>2</v>
      </c>
      <c r="S3" s="14" t="s">
        <v>51</v>
      </c>
      <c r="T3" s="18"/>
      <c r="U3" s="14">
        <v>2</v>
      </c>
      <c r="V3" s="14" t="s">
        <v>116</v>
      </c>
      <c r="W3" s="18"/>
      <c r="X3" s="14">
        <v>2</v>
      </c>
      <c r="Y3" s="14" t="s">
        <v>54</v>
      </c>
      <c r="Z3" s="18"/>
      <c r="AA3" s="14">
        <v>2</v>
      </c>
      <c r="AB3" s="14" t="s">
        <v>81</v>
      </c>
      <c r="AC3" s="18"/>
      <c r="AD3" s="14">
        <v>2</v>
      </c>
      <c r="AE3" s="14" t="s">
        <v>79</v>
      </c>
      <c r="AF3" s="18"/>
      <c r="AG3" s="14">
        <v>2</v>
      </c>
      <c r="AH3" s="14" t="s">
        <v>79</v>
      </c>
      <c r="AJ3" s="14">
        <v>2</v>
      </c>
      <c r="AK3" s="14" t="s">
        <v>28</v>
      </c>
      <c r="AL3" s="26" t="s">
        <v>131</v>
      </c>
    </row>
    <row r="4" spans="1:38" x14ac:dyDescent="0.25">
      <c r="G4" s="41"/>
      <c r="H4" s="42"/>
      <c r="I4" s="42"/>
      <c r="J4" s="43"/>
      <c r="K4" s="21"/>
      <c r="L4" s="21"/>
      <c r="M4" s="14">
        <v>200909</v>
      </c>
      <c r="O4" s="14">
        <v>3</v>
      </c>
      <c r="P4" s="22" t="s">
        <v>53</v>
      </c>
      <c r="AA4" s="14">
        <v>3</v>
      </c>
      <c r="AB4" s="14" t="s">
        <v>82</v>
      </c>
      <c r="AC4" s="18"/>
      <c r="AD4" s="14">
        <v>3</v>
      </c>
      <c r="AE4" s="14" t="s">
        <v>78</v>
      </c>
      <c r="AF4" s="18"/>
      <c r="AG4" s="14">
        <v>3</v>
      </c>
      <c r="AH4" s="14" t="s">
        <v>78</v>
      </c>
      <c r="AJ4" s="14">
        <v>3</v>
      </c>
      <c r="AK4" s="14" t="s">
        <v>29</v>
      </c>
      <c r="AL4" s="26" t="s">
        <v>132</v>
      </c>
    </row>
    <row r="5" spans="1:38" x14ac:dyDescent="0.25">
      <c r="G5" s="41"/>
      <c r="H5" s="42"/>
      <c r="I5" s="42"/>
      <c r="J5" s="43"/>
      <c r="K5" s="21"/>
      <c r="L5" s="21"/>
      <c r="M5" s="14">
        <v>200912</v>
      </c>
      <c r="AA5" s="14">
        <v>4</v>
      </c>
      <c r="AB5" s="14" t="s">
        <v>54</v>
      </c>
      <c r="AD5" s="14">
        <v>4</v>
      </c>
      <c r="AE5" s="14" t="s">
        <v>77</v>
      </c>
      <c r="AG5" s="14">
        <v>4</v>
      </c>
      <c r="AH5" s="14" t="s">
        <v>77</v>
      </c>
      <c r="AJ5" s="14">
        <v>4</v>
      </c>
      <c r="AK5" s="14" t="s">
        <v>30</v>
      </c>
      <c r="AL5" s="26" t="s">
        <v>133</v>
      </c>
    </row>
    <row r="6" spans="1:38" x14ac:dyDescent="0.25">
      <c r="G6" s="41"/>
      <c r="H6" s="42"/>
      <c r="I6" s="42"/>
      <c r="J6" s="43"/>
      <c r="K6" s="21"/>
      <c r="L6" s="21"/>
      <c r="M6" s="14">
        <v>201003</v>
      </c>
      <c r="AA6" s="48">
        <v>5</v>
      </c>
      <c r="AB6" s="48" t="s">
        <v>123</v>
      </c>
      <c r="AD6" s="14">
        <v>5</v>
      </c>
      <c r="AE6" s="14" t="s">
        <v>76</v>
      </c>
      <c r="AG6" s="14">
        <v>5</v>
      </c>
      <c r="AH6" s="14" t="s">
        <v>76</v>
      </c>
      <c r="AJ6" s="14">
        <v>5</v>
      </c>
      <c r="AK6" s="14" t="s">
        <v>31</v>
      </c>
      <c r="AL6" s="26" t="s">
        <v>134</v>
      </c>
    </row>
    <row r="7" spans="1:38" x14ac:dyDescent="0.25">
      <c r="G7" s="41"/>
      <c r="H7" s="42"/>
      <c r="I7" s="42"/>
      <c r="J7" s="43"/>
      <c r="K7" s="21"/>
      <c r="L7" s="21"/>
      <c r="M7" s="14">
        <v>201006</v>
      </c>
      <c r="AD7" s="14">
        <v>6</v>
      </c>
      <c r="AE7" s="14" t="s">
        <v>75</v>
      </c>
      <c r="AG7" s="14">
        <v>6</v>
      </c>
      <c r="AH7" s="14" t="s">
        <v>75</v>
      </c>
      <c r="AJ7" s="14">
        <v>6</v>
      </c>
      <c r="AK7" s="14" t="s">
        <v>32</v>
      </c>
      <c r="AL7" s="26" t="s">
        <v>135</v>
      </c>
    </row>
    <row r="8" spans="1:38" x14ac:dyDescent="0.25">
      <c r="G8" s="41"/>
      <c r="H8" s="42"/>
      <c r="I8" s="42"/>
      <c r="J8" s="43"/>
      <c r="K8" s="21"/>
      <c r="L8" s="21"/>
      <c r="M8" s="14">
        <v>201009</v>
      </c>
      <c r="AD8" s="14">
        <v>7</v>
      </c>
      <c r="AE8" s="14" t="s">
        <v>73</v>
      </c>
      <c r="AG8" s="14">
        <v>7</v>
      </c>
      <c r="AH8" s="14" t="s">
        <v>73</v>
      </c>
      <c r="AJ8" s="14">
        <v>7</v>
      </c>
      <c r="AK8" s="14" t="s">
        <v>33</v>
      </c>
      <c r="AL8" s="26" t="s">
        <v>136</v>
      </c>
    </row>
    <row r="9" spans="1:38" x14ac:dyDescent="0.25">
      <c r="G9" s="41"/>
      <c r="H9" s="42"/>
      <c r="I9" s="42"/>
      <c r="J9" s="43"/>
      <c r="K9" s="21"/>
      <c r="L9" s="21"/>
      <c r="M9" s="14">
        <v>201012</v>
      </c>
      <c r="AD9" s="14">
        <v>8</v>
      </c>
      <c r="AE9" s="14" t="s">
        <v>74</v>
      </c>
      <c r="AG9" s="14">
        <v>8</v>
      </c>
      <c r="AH9" s="14" t="s">
        <v>74</v>
      </c>
      <c r="AJ9" s="14">
        <v>8</v>
      </c>
      <c r="AK9" s="14" t="s">
        <v>34</v>
      </c>
      <c r="AL9" s="26" t="s">
        <v>137</v>
      </c>
    </row>
    <row r="10" spans="1:38" x14ac:dyDescent="0.25">
      <c r="G10" s="41"/>
      <c r="H10" s="42"/>
      <c r="I10" s="42"/>
      <c r="J10" s="43"/>
      <c r="K10" s="21"/>
      <c r="L10" s="21"/>
      <c r="M10" s="14">
        <v>201103</v>
      </c>
      <c r="AD10" s="14">
        <v>9</v>
      </c>
      <c r="AE10" s="14" t="s">
        <v>123</v>
      </c>
      <c r="AG10" s="47">
        <v>9</v>
      </c>
      <c r="AH10" s="47" t="s">
        <v>123</v>
      </c>
      <c r="AJ10" s="14">
        <v>9</v>
      </c>
      <c r="AK10" s="14" t="s">
        <v>35</v>
      </c>
      <c r="AL10" s="26" t="s">
        <v>138</v>
      </c>
    </row>
    <row r="11" spans="1:38" x14ac:dyDescent="0.25">
      <c r="K11" s="21"/>
      <c r="L11" s="21"/>
      <c r="M11" s="14">
        <v>201106</v>
      </c>
      <c r="AJ11" s="14">
        <v>10</v>
      </c>
      <c r="AK11" s="14" t="s">
        <v>36</v>
      </c>
      <c r="AL11" s="26" t="s">
        <v>139</v>
      </c>
    </row>
    <row r="12" spans="1:38" x14ac:dyDescent="0.25">
      <c r="K12" s="21"/>
      <c r="L12" s="21"/>
      <c r="M12" s="14">
        <v>201109</v>
      </c>
      <c r="AJ12" s="14">
        <v>11</v>
      </c>
      <c r="AK12" s="14" t="s">
        <v>37</v>
      </c>
      <c r="AL12" s="26" t="s">
        <v>140</v>
      </c>
    </row>
    <row r="13" spans="1:38" x14ac:dyDescent="0.25">
      <c r="K13" s="21"/>
      <c r="L13" s="21"/>
      <c r="M13" s="14">
        <v>201112</v>
      </c>
      <c r="AJ13" s="14">
        <v>12</v>
      </c>
      <c r="AK13" s="14" t="s">
        <v>38</v>
      </c>
      <c r="AL13" s="26" t="s">
        <v>141</v>
      </c>
    </row>
    <row r="14" spans="1:38" x14ac:dyDescent="0.25">
      <c r="K14" s="21"/>
      <c r="L14" s="21"/>
      <c r="M14" s="14">
        <v>201203</v>
      </c>
      <c r="AJ14" s="14">
        <v>13</v>
      </c>
      <c r="AK14" s="14" t="s">
        <v>39</v>
      </c>
      <c r="AL14" s="26" t="s">
        <v>142</v>
      </c>
    </row>
    <row r="15" spans="1:38" x14ac:dyDescent="0.25">
      <c r="K15" s="21"/>
      <c r="L15" s="21"/>
      <c r="M15" s="14">
        <v>201206</v>
      </c>
      <c r="AJ15" s="14">
        <v>14</v>
      </c>
      <c r="AK15" s="14" t="s">
        <v>40</v>
      </c>
      <c r="AL15" s="26" t="s">
        <v>143</v>
      </c>
    </row>
    <row r="16" spans="1:38" x14ac:dyDescent="0.25">
      <c r="K16" s="21"/>
      <c r="L16" s="21"/>
      <c r="M16" s="14">
        <v>201209</v>
      </c>
      <c r="AJ16" s="14">
        <v>15</v>
      </c>
      <c r="AK16" s="14" t="s">
        <v>41</v>
      </c>
      <c r="AL16" s="26" t="s">
        <v>144</v>
      </c>
    </row>
    <row r="17" spans="11:38" x14ac:dyDescent="0.25">
      <c r="K17" s="21"/>
      <c r="L17" s="21"/>
      <c r="M17" s="14">
        <v>201212</v>
      </c>
      <c r="AJ17" s="14">
        <v>16</v>
      </c>
      <c r="AK17" s="14" t="s">
        <v>42</v>
      </c>
      <c r="AL17" s="26" t="s">
        <v>145</v>
      </c>
    </row>
    <row r="18" spans="11:38" x14ac:dyDescent="0.25">
      <c r="K18" s="21"/>
      <c r="L18" s="21"/>
      <c r="M18" s="14">
        <v>201303</v>
      </c>
      <c r="AJ18" s="14">
        <v>17</v>
      </c>
      <c r="AK18" s="14" t="s">
        <v>43</v>
      </c>
      <c r="AL18" s="26" t="s">
        <v>146</v>
      </c>
    </row>
    <row r="19" spans="11:38" x14ac:dyDescent="0.25">
      <c r="M19" s="14">
        <v>201306</v>
      </c>
      <c r="AJ19" s="14">
        <v>18</v>
      </c>
      <c r="AK19" s="14" t="s">
        <v>44</v>
      </c>
      <c r="AL19" s="26" t="s">
        <v>147</v>
      </c>
    </row>
    <row r="20" spans="11:38" x14ac:dyDescent="0.25">
      <c r="M20" s="14">
        <v>201309</v>
      </c>
      <c r="AJ20" s="14">
        <v>19</v>
      </c>
      <c r="AK20" s="14" t="s">
        <v>45</v>
      </c>
      <c r="AL20" s="26" t="s">
        <v>148</v>
      </c>
    </row>
    <row r="21" spans="11:38" x14ac:dyDescent="0.25">
      <c r="M21" s="14">
        <v>201312</v>
      </c>
      <c r="AJ21" s="14">
        <v>20</v>
      </c>
      <c r="AK21" s="14" t="s">
        <v>46</v>
      </c>
      <c r="AL21" s="26" t="s">
        <v>149</v>
      </c>
    </row>
    <row r="22" spans="11:38" x14ac:dyDescent="0.25">
      <c r="M22" s="14">
        <v>201403</v>
      </c>
      <c r="AJ22" s="14">
        <v>21</v>
      </c>
      <c r="AK22" s="14" t="s">
        <v>47</v>
      </c>
      <c r="AL22" s="13" t="s">
        <v>150</v>
      </c>
    </row>
    <row r="23" spans="11:38" x14ac:dyDescent="0.25">
      <c r="M23" s="14">
        <v>201406</v>
      </c>
      <c r="AJ23" s="47">
        <v>22</v>
      </c>
      <c r="AK23" s="47" t="s">
        <v>123</v>
      </c>
      <c r="AL23" s="49" t="s">
        <v>123</v>
      </c>
    </row>
    <row r="24" spans="11:38" x14ac:dyDescent="0.25">
      <c r="M24" s="14">
        <v>201409</v>
      </c>
    </row>
    <row r="25" spans="11:38" x14ac:dyDescent="0.25">
      <c r="M25" s="14">
        <v>201412</v>
      </c>
    </row>
    <row r="26" spans="11:38" x14ac:dyDescent="0.25">
      <c r="M26" s="14">
        <v>201503</v>
      </c>
    </row>
    <row r="27" spans="11:38" x14ac:dyDescent="0.25">
      <c r="M27" s="14">
        <v>201506</v>
      </c>
    </row>
    <row r="28" spans="11:38" x14ac:dyDescent="0.25">
      <c r="M28" s="14">
        <v>201509</v>
      </c>
    </row>
    <row r="29" spans="11:38" x14ac:dyDescent="0.25">
      <c r="M29" s="14">
        <v>201512</v>
      </c>
    </row>
    <row r="30" spans="11:38" x14ac:dyDescent="0.25">
      <c r="M30" s="14">
        <v>201603</v>
      </c>
    </row>
    <row r="31" spans="11:38" x14ac:dyDescent="0.25">
      <c r="M31" s="14">
        <v>201606</v>
      </c>
    </row>
    <row r="32" spans="11:38" x14ac:dyDescent="0.25">
      <c r="M32" s="14">
        <v>201609</v>
      </c>
    </row>
    <row r="33" spans="13:13" x14ac:dyDescent="0.25">
      <c r="M33" s="14">
        <v>201612</v>
      </c>
    </row>
    <row r="34" spans="13:13" x14ac:dyDescent="0.25">
      <c r="M34" s="14">
        <v>201703</v>
      </c>
    </row>
    <row r="35" spans="13:13" x14ac:dyDescent="0.25">
      <c r="M35" s="14">
        <v>201706</v>
      </c>
    </row>
    <row r="36" spans="13:13" x14ac:dyDescent="0.25">
      <c r="M36" s="14">
        <v>201709</v>
      </c>
    </row>
    <row r="37" spans="13:13" x14ac:dyDescent="0.25">
      <c r="M37" s="14">
        <v>201712</v>
      </c>
    </row>
    <row r="38" spans="13:13" x14ac:dyDescent="0.25">
      <c r="M38" s="14">
        <v>201803</v>
      </c>
    </row>
    <row r="39" spans="13:13" x14ac:dyDescent="0.25">
      <c r="M39" s="14">
        <v>201806</v>
      </c>
    </row>
    <row r="40" spans="13:13" x14ac:dyDescent="0.25">
      <c r="M40" s="14">
        <v>201809</v>
      </c>
    </row>
    <row r="41" spans="13:13" x14ac:dyDescent="0.25">
      <c r="M41" s="14">
        <v>201812</v>
      </c>
    </row>
    <row r="42" spans="13:13" x14ac:dyDescent="0.25">
      <c r="M42" s="14">
        <v>201903</v>
      </c>
    </row>
    <row r="43" spans="13:13" x14ac:dyDescent="0.25">
      <c r="M43" s="14">
        <v>201906</v>
      </c>
    </row>
    <row r="44" spans="13:13" x14ac:dyDescent="0.25">
      <c r="M44" s="14">
        <v>201909</v>
      </c>
    </row>
    <row r="45" spans="13:13" x14ac:dyDescent="0.25">
      <c r="M45" s="14">
        <v>201912</v>
      </c>
    </row>
    <row r="46" spans="13:13" x14ac:dyDescent="0.25">
      <c r="M46" s="58">
        <v>202003</v>
      </c>
    </row>
    <row r="47" spans="13:13" x14ac:dyDescent="0.25">
      <c r="M47" s="58">
        <v>202006</v>
      </c>
    </row>
    <row r="48" spans="13:13" x14ac:dyDescent="0.25">
      <c r="M48" s="58">
        <v>202009</v>
      </c>
    </row>
    <row r="49" spans="13:13" x14ac:dyDescent="0.25">
      <c r="M49" s="58">
        <v>202012</v>
      </c>
    </row>
    <row r="50" spans="13:13" x14ac:dyDescent="0.25">
      <c r="M50" s="19">
        <v>202103</v>
      </c>
    </row>
    <row r="51" spans="13:13" x14ac:dyDescent="0.25">
      <c r="M51" s="19">
        <v>202106</v>
      </c>
    </row>
    <row r="52" spans="13:13" x14ac:dyDescent="0.25">
      <c r="M52" s="19">
        <v>202109</v>
      </c>
    </row>
    <row r="53" spans="13:13" x14ac:dyDescent="0.25">
      <c r="M53" s="19">
        <v>202112</v>
      </c>
    </row>
    <row r="54" spans="13:13" x14ac:dyDescent="0.25">
      <c r="M54" s="19">
        <v>202203</v>
      </c>
    </row>
    <row r="55" spans="13:13" x14ac:dyDescent="0.25">
      <c r="M55" s="19">
        <v>202206</v>
      </c>
    </row>
    <row r="56" spans="13:13" x14ac:dyDescent="0.25">
      <c r="M56" s="19">
        <v>202209</v>
      </c>
    </row>
    <row r="57" spans="13:13" x14ac:dyDescent="0.25">
      <c r="M57" s="19">
        <v>202212</v>
      </c>
    </row>
  </sheetData>
  <sheetProtection algorithmName="SHA-512" hashValue="nmL8T90La9Pz9lbMKr0XMWmfs7lVU/OaNW0DIsV7nNRoUu6N1w/drQJvgwyhJkyjWbDehX6TXCRC8oyggvlLnA==" saltValue="pmFhFti8E8lne3RslAABwg=="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Q71"/>
  <sheetViews>
    <sheetView workbookViewId="0"/>
  </sheetViews>
  <sheetFormatPr defaultColWidth="9.140625" defaultRowHeight="15" x14ac:dyDescent="0.25"/>
  <cols>
    <col min="1" max="1" width="17.5703125" style="8" bestFit="1" customWidth="1"/>
    <col min="2" max="2" width="18" style="8" customWidth="1"/>
    <col min="3" max="3" width="17.85546875" style="8" bestFit="1" customWidth="1"/>
    <col min="4" max="4" width="15.28515625" style="8" customWidth="1"/>
    <col min="5" max="5" width="14" style="8" customWidth="1"/>
    <col min="6" max="7" width="7.7109375" style="12" customWidth="1"/>
    <col min="8" max="8" width="17.5703125" style="12" bestFit="1" customWidth="1"/>
    <col min="9" max="9" width="7.7109375" style="12" customWidth="1"/>
    <col min="10" max="10" width="14.42578125" style="12" bestFit="1" customWidth="1"/>
    <col min="11" max="11" width="27" style="12" bestFit="1" customWidth="1"/>
    <col min="12" max="12" width="7.7109375" style="12" customWidth="1"/>
    <col min="13" max="13" width="17.85546875" style="12" bestFit="1" customWidth="1"/>
    <col min="14" max="14" width="15.7109375" style="12" bestFit="1" customWidth="1"/>
    <col min="15" max="15" width="7.7109375" style="12" customWidth="1"/>
    <col min="16" max="16" width="19.42578125" style="12" customWidth="1"/>
    <col min="17" max="17" width="21.85546875" style="12" customWidth="1"/>
    <col min="18" max="18" width="7.7109375" style="12" customWidth="1"/>
    <col min="19" max="16384" width="9.140625" style="12"/>
  </cols>
  <sheetData>
    <row r="1" spans="1:17" ht="15.75" x14ac:dyDescent="0.25">
      <c r="A1" s="15" t="s">
        <v>163</v>
      </c>
      <c r="B1" s="16" t="s">
        <v>103</v>
      </c>
      <c r="C1" s="15" t="s">
        <v>55</v>
      </c>
      <c r="D1" s="15" t="s">
        <v>48</v>
      </c>
      <c r="E1" s="16" t="s">
        <v>0</v>
      </c>
      <c r="H1" s="15" t="s">
        <v>163</v>
      </c>
      <c r="J1" s="16" t="s">
        <v>103</v>
      </c>
      <c r="K1" s="16" t="s">
        <v>104</v>
      </c>
      <c r="M1" s="15" t="s">
        <v>55</v>
      </c>
      <c r="N1" s="15" t="s">
        <v>56</v>
      </c>
      <c r="P1" s="15" t="s">
        <v>48</v>
      </c>
      <c r="Q1" s="15" t="s">
        <v>25</v>
      </c>
    </row>
    <row r="2" spans="1:17" x14ac:dyDescent="0.25">
      <c r="H2" s="14">
        <v>200903</v>
      </c>
      <c r="J2" s="14">
        <v>1</v>
      </c>
      <c r="K2" s="14" t="s">
        <v>16</v>
      </c>
      <c r="M2" s="14">
        <v>1</v>
      </c>
      <c r="N2" s="14" t="s">
        <v>52</v>
      </c>
      <c r="P2" s="14">
        <v>1</v>
      </c>
      <c r="Q2" s="14" t="s">
        <v>183</v>
      </c>
    </row>
    <row r="3" spans="1:17" x14ac:dyDescent="0.25">
      <c r="H3" s="14">
        <v>200906</v>
      </c>
      <c r="J3" s="14">
        <v>2</v>
      </c>
      <c r="K3" s="14" t="s">
        <v>17</v>
      </c>
      <c r="M3" s="14">
        <v>2</v>
      </c>
      <c r="N3" s="14" t="s">
        <v>51</v>
      </c>
      <c r="P3" s="14">
        <v>2</v>
      </c>
      <c r="Q3" s="14" t="s">
        <v>81</v>
      </c>
    </row>
    <row r="4" spans="1:17" x14ac:dyDescent="0.25">
      <c r="H4" s="14">
        <v>200909</v>
      </c>
      <c r="P4" s="14">
        <v>3</v>
      </c>
      <c r="Q4" s="14" t="s">
        <v>82</v>
      </c>
    </row>
    <row r="5" spans="1:17" x14ac:dyDescent="0.25">
      <c r="H5" s="14">
        <v>200912</v>
      </c>
    </row>
    <row r="6" spans="1:17" x14ac:dyDescent="0.25">
      <c r="H6" s="14">
        <v>201003</v>
      </c>
    </row>
    <row r="7" spans="1:17" x14ac:dyDescent="0.25">
      <c r="H7" s="14">
        <v>201006</v>
      </c>
    </row>
    <row r="8" spans="1:17" x14ac:dyDescent="0.25">
      <c r="H8" s="14">
        <v>201009</v>
      </c>
    </row>
    <row r="9" spans="1:17" x14ac:dyDescent="0.25">
      <c r="H9" s="14">
        <v>201012</v>
      </c>
    </row>
    <row r="10" spans="1:17" x14ac:dyDescent="0.25">
      <c r="H10" s="14">
        <v>201103</v>
      </c>
    </row>
    <row r="11" spans="1:17" x14ac:dyDescent="0.25">
      <c r="H11" s="14">
        <v>201106</v>
      </c>
    </row>
    <row r="12" spans="1:17" x14ac:dyDescent="0.25">
      <c r="H12" s="14">
        <v>201109</v>
      </c>
    </row>
    <row r="13" spans="1:17" x14ac:dyDescent="0.25">
      <c r="H13" s="14">
        <v>201112</v>
      </c>
    </row>
    <row r="14" spans="1:17" x14ac:dyDescent="0.25">
      <c r="H14" s="14">
        <v>201203</v>
      </c>
    </row>
    <row r="15" spans="1:17" x14ac:dyDescent="0.25">
      <c r="H15" s="14">
        <v>201206</v>
      </c>
    </row>
    <row r="16" spans="1:17" x14ac:dyDescent="0.25">
      <c r="H16" s="14">
        <v>201209</v>
      </c>
    </row>
    <row r="17" spans="8:8" x14ac:dyDescent="0.25">
      <c r="H17" s="14">
        <v>201212</v>
      </c>
    </row>
    <row r="18" spans="8:8" x14ac:dyDescent="0.25">
      <c r="H18" s="14">
        <v>201303</v>
      </c>
    </row>
    <row r="19" spans="8:8" x14ac:dyDescent="0.25">
      <c r="H19" s="14">
        <v>201306</v>
      </c>
    </row>
    <row r="20" spans="8:8" x14ac:dyDescent="0.25">
      <c r="H20" s="14">
        <v>201309</v>
      </c>
    </row>
    <row r="21" spans="8:8" x14ac:dyDescent="0.25">
      <c r="H21" s="14">
        <v>201312</v>
      </c>
    </row>
    <row r="22" spans="8:8" x14ac:dyDescent="0.25">
      <c r="H22" s="14">
        <v>201403</v>
      </c>
    </row>
    <row r="23" spans="8:8" x14ac:dyDescent="0.25">
      <c r="H23" s="14">
        <v>201406</v>
      </c>
    </row>
    <row r="24" spans="8:8" x14ac:dyDescent="0.25">
      <c r="H24" s="14">
        <v>201409</v>
      </c>
    </row>
    <row r="25" spans="8:8" x14ac:dyDescent="0.25">
      <c r="H25" s="14">
        <v>201412</v>
      </c>
    </row>
    <row r="26" spans="8:8" x14ac:dyDescent="0.25">
      <c r="H26" s="14">
        <v>201503</v>
      </c>
    </row>
    <row r="27" spans="8:8" x14ac:dyDescent="0.25">
      <c r="H27" s="14">
        <v>201506</v>
      </c>
    </row>
    <row r="28" spans="8:8" x14ac:dyDescent="0.25">
      <c r="H28" s="14">
        <v>201509</v>
      </c>
    </row>
    <row r="29" spans="8:8" x14ac:dyDescent="0.25">
      <c r="H29" s="14">
        <v>201512</v>
      </c>
    </row>
    <row r="30" spans="8:8" x14ac:dyDescent="0.25">
      <c r="H30" s="14">
        <v>201603</v>
      </c>
    </row>
    <row r="31" spans="8:8" x14ac:dyDescent="0.25">
      <c r="H31" s="14">
        <v>201606</v>
      </c>
    </row>
    <row r="32" spans="8:8" x14ac:dyDescent="0.25">
      <c r="H32" s="14">
        <v>201609</v>
      </c>
    </row>
    <row r="33" spans="8:8" x14ac:dyDescent="0.25">
      <c r="H33" s="14">
        <v>201612</v>
      </c>
    </row>
    <row r="34" spans="8:8" x14ac:dyDescent="0.25">
      <c r="H34" s="14">
        <v>201703</v>
      </c>
    </row>
    <row r="35" spans="8:8" x14ac:dyDescent="0.25">
      <c r="H35" s="14">
        <v>201706</v>
      </c>
    </row>
    <row r="36" spans="8:8" x14ac:dyDescent="0.25">
      <c r="H36" s="14">
        <v>201709</v>
      </c>
    </row>
    <row r="37" spans="8:8" x14ac:dyDescent="0.25">
      <c r="H37" s="14">
        <v>201712</v>
      </c>
    </row>
    <row r="38" spans="8:8" x14ac:dyDescent="0.25">
      <c r="H38" s="14">
        <v>201803</v>
      </c>
    </row>
    <row r="39" spans="8:8" x14ac:dyDescent="0.25">
      <c r="H39" s="14">
        <v>201806</v>
      </c>
    </row>
    <row r="40" spans="8:8" x14ac:dyDescent="0.25">
      <c r="H40" s="14">
        <v>201809</v>
      </c>
    </row>
    <row r="41" spans="8:8" x14ac:dyDescent="0.25">
      <c r="H41" s="14">
        <v>201812</v>
      </c>
    </row>
    <row r="42" spans="8:8" x14ac:dyDescent="0.25">
      <c r="H42" s="14">
        <v>201903</v>
      </c>
    </row>
    <row r="43" spans="8:8" x14ac:dyDescent="0.25">
      <c r="H43" s="14">
        <v>201906</v>
      </c>
    </row>
    <row r="44" spans="8:8" x14ac:dyDescent="0.25">
      <c r="H44" s="14">
        <v>201909</v>
      </c>
    </row>
    <row r="45" spans="8:8" x14ac:dyDescent="0.25">
      <c r="H45" s="14">
        <v>201912</v>
      </c>
    </row>
    <row r="46" spans="8:8" x14ac:dyDescent="0.25">
      <c r="H46" s="58">
        <v>202003</v>
      </c>
    </row>
    <row r="47" spans="8:8" x14ac:dyDescent="0.25">
      <c r="H47" s="58">
        <v>202006</v>
      </c>
    </row>
    <row r="48" spans="8:8" x14ac:dyDescent="0.25">
      <c r="H48" s="58">
        <v>202009</v>
      </c>
    </row>
    <row r="49" spans="8:8" x14ac:dyDescent="0.25">
      <c r="H49" s="58">
        <v>202012</v>
      </c>
    </row>
    <row r="50" spans="8:8" x14ac:dyDescent="0.25">
      <c r="H50" s="19">
        <v>202103</v>
      </c>
    </row>
    <row r="51" spans="8:8" x14ac:dyDescent="0.25">
      <c r="H51" s="19">
        <v>202106</v>
      </c>
    </row>
    <row r="52" spans="8:8" x14ac:dyDescent="0.25">
      <c r="H52" s="19">
        <v>202109</v>
      </c>
    </row>
    <row r="53" spans="8:8" x14ac:dyDescent="0.25">
      <c r="H53" s="19">
        <v>202112</v>
      </c>
    </row>
    <row r="54" spans="8:8" x14ac:dyDescent="0.25">
      <c r="H54" s="19">
        <v>202203</v>
      </c>
    </row>
    <row r="55" spans="8:8" x14ac:dyDescent="0.25">
      <c r="H55" s="19">
        <v>202206</v>
      </c>
    </row>
    <row r="56" spans="8:8" x14ac:dyDescent="0.25">
      <c r="H56" s="19">
        <v>202209</v>
      </c>
    </row>
    <row r="57" spans="8:8" x14ac:dyDescent="0.25">
      <c r="H57" s="19">
        <v>202212</v>
      </c>
    </row>
    <row r="58" spans="8:8" x14ac:dyDescent="0.25">
      <c r="H58" s="14">
        <v>2009</v>
      </c>
    </row>
    <row r="59" spans="8:8" x14ac:dyDescent="0.25">
      <c r="H59" s="14">
        <v>2010</v>
      </c>
    </row>
    <row r="60" spans="8:8" x14ac:dyDescent="0.25">
      <c r="H60" s="14">
        <v>2011</v>
      </c>
    </row>
    <row r="61" spans="8:8" x14ac:dyDescent="0.25">
      <c r="H61" s="14">
        <v>2012</v>
      </c>
    </row>
    <row r="62" spans="8:8" x14ac:dyDescent="0.25">
      <c r="H62" s="14">
        <v>2013</v>
      </c>
    </row>
    <row r="63" spans="8:8" x14ac:dyDescent="0.25">
      <c r="H63" s="14">
        <v>2014</v>
      </c>
    </row>
    <row r="64" spans="8:8" x14ac:dyDescent="0.25">
      <c r="H64" s="14">
        <v>2015</v>
      </c>
    </row>
    <row r="65" spans="8:8" x14ac:dyDescent="0.25">
      <c r="H65" s="14">
        <v>2016</v>
      </c>
    </row>
    <row r="66" spans="8:8" x14ac:dyDescent="0.25">
      <c r="H66" s="14">
        <v>2017</v>
      </c>
    </row>
    <row r="67" spans="8:8" x14ac:dyDescent="0.25">
      <c r="H67" s="14">
        <v>2018</v>
      </c>
    </row>
    <row r="68" spans="8:8" x14ac:dyDescent="0.25">
      <c r="H68" s="14">
        <v>2019</v>
      </c>
    </row>
    <row r="69" spans="8:8" x14ac:dyDescent="0.25">
      <c r="H69" s="14">
        <v>2020</v>
      </c>
    </row>
    <row r="70" spans="8:8" x14ac:dyDescent="0.25">
      <c r="H70" s="14">
        <v>2021</v>
      </c>
    </row>
    <row r="71" spans="8:8" x14ac:dyDescent="0.25">
      <c r="H71" s="14">
        <v>2022</v>
      </c>
    </row>
  </sheetData>
  <sheetProtection algorithmName="SHA-512" hashValue="8PFEORRSESj7RgQtdalX0cPLEhjamFqUxdxng4IDWkpO02L6hcx5UQbNttHGQiDL1Qyks3wDgkiS4Grw497brA==" saltValue="zWKFMWnWQthnuwlzNPaWEg=="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G71"/>
  <sheetViews>
    <sheetView workbookViewId="0"/>
  </sheetViews>
  <sheetFormatPr defaultRowHeight="15" x14ac:dyDescent="0.25"/>
  <cols>
    <col min="1" max="1" width="17.5703125" style="8" bestFit="1" customWidth="1"/>
    <col min="2" max="2" width="22.28515625" style="8" bestFit="1" customWidth="1"/>
    <col min="3" max="3" width="15.5703125" style="8" bestFit="1" customWidth="1"/>
    <col min="4" max="4" width="17.85546875" style="8" bestFit="1" customWidth="1"/>
    <col min="5" max="5" width="20.140625" style="8" bestFit="1" customWidth="1"/>
    <col min="6" max="6" width="13.7109375" style="8" bestFit="1" customWidth="1"/>
    <col min="7" max="7" width="19.140625" style="8" bestFit="1" customWidth="1"/>
    <col min="8" max="8" width="9.28515625" style="8" bestFit="1" customWidth="1"/>
    <col min="9" max="9" width="8" style="8" bestFit="1" customWidth="1"/>
    <col min="10" max="11" width="7.7109375" customWidth="1"/>
    <col min="12" max="12" width="17.5703125" bestFit="1" customWidth="1"/>
    <col min="13" max="13" width="5.85546875" customWidth="1"/>
    <col min="14" max="14" width="22.28515625" bestFit="1" customWidth="1"/>
    <col min="15" max="15" width="3.7109375" customWidth="1"/>
    <col min="16" max="16" width="14.140625" bestFit="1" customWidth="1"/>
    <col min="17" max="17" width="41.85546875" bestFit="1" customWidth="1"/>
    <col min="18" max="18" width="7.7109375" customWidth="1"/>
    <col min="19" max="19" width="17.85546875" bestFit="1" customWidth="1"/>
    <col min="20" max="20" width="15.7109375" bestFit="1" customWidth="1"/>
    <col min="21" max="21" width="7.7109375" customWidth="1"/>
    <col min="22" max="22" width="20.140625" bestFit="1" customWidth="1"/>
    <col min="23" max="23" width="18.140625" bestFit="1" customWidth="1"/>
    <col min="24" max="24" width="7.7109375" customWidth="1"/>
    <col min="25" max="25" width="13.7109375" bestFit="1" customWidth="1"/>
    <col min="26" max="26" width="20" bestFit="1" customWidth="1"/>
    <col min="28" max="28" width="19.140625" bestFit="1" customWidth="1"/>
    <col min="29" max="29" width="17" bestFit="1" customWidth="1"/>
    <col min="33" max="33" width="112.7109375" bestFit="1" customWidth="1"/>
  </cols>
  <sheetData>
    <row r="1" spans="1:33" ht="15.75" x14ac:dyDescent="0.25">
      <c r="A1" s="15" t="s">
        <v>163</v>
      </c>
      <c r="B1" s="16" t="s">
        <v>21</v>
      </c>
      <c r="C1" s="16" t="s">
        <v>105</v>
      </c>
      <c r="D1" s="15" t="s">
        <v>55</v>
      </c>
      <c r="E1" s="15" t="s">
        <v>84</v>
      </c>
      <c r="F1" s="15" t="s">
        <v>48</v>
      </c>
      <c r="G1" s="15" t="s">
        <v>87</v>
      </c>
      <c r="H1" s="15" t="s">
        <v>49</v>
      </c>
      <c r="I1" s="16" t="s">
        <v>0</v>
      </c>
      <c r="J1" s="3"/>
      <c r="K1" s="3"/>
      <c r="L1" s="15" t="s">
        <v>163</v>
      </c>
      <c r="M1" s="3"/>
      <c r="N1" s="9" t="s">
        <v>21</v>
      </c>
      <c r="P1" s="9" t="s">
        <v>105</v>
      </c>
      <c r="Q1" s="9" t="s">
        <v>106</v>
      </c>
      <c r="S1" s="4" t="s">
        <v>55</v>
      </c>
      <c r="T1" s="4" t="s">
        <v>56</v>
      </c>
      <c r="V1" s="4" t="s">
        <v>84</v>
      </c>
      <c r="W1" s="4" t="s">
        <v>85</v>
      </c>
      <c r="Y1" s="4" t="s">
        <v>48</v>
      </c>
      <c r="Z1" s="4" t="s">
        <v>25</v>
      </c>
      <c r="AB1" s="4" t="s">
        <v>87</v>
      </c>
      <c r="AC1" s="4" t="s">
        <v>88</v>
      </c>
      <c r="AE1" s="4" t="s">
        <v>49</v>
      </c>
      <c r="AF1" s="4" t="s">
        <v>26</v>
      </c>
      <c r="AG1" s="25" t="s">
        <v>129</v>
      </c>
    </row>
    <row r="2" spans="1:33" x14ac:dyDescent="0.25">
      <c r="J2" s="3"/>
      <c r="K2" s="3"/>
      <c r="L2" s="2">
        <v>200903</v>
      </c>
      <c r="M2" s="3"/>
      <c r="N2" s="2">
        <v>1</v>
      </c>
      <c r="P2" s="2">
        <v>1</v>
      </c>
      <c r="Q2" s="2" t="s">
        <v>22</v>
      </c>
      <c r="S2" s="2">
        <v>1</v>
      </c>
      <c r="T2" s="2" t="s">
        <v>52</v>
      </c>
      <c r="V2" s="2">
        <v>1</v>
      </c>
      <c r="W2" s="2" t="s">
        <v>167</v>
      </c>
      <c r="Y2" s="2">
        <v>1</v>
      </c>
      <c r="Z2" s="14" t="s">
        <v>183</v>
      </c>
      <c r="AB2" s="2">
        <v>1</v>
      </c>
      <c r="AC2" s="2" t="s">
        <v>86</v>
      </c>
      <c r="AE2" s="2">
        <v>1</v>
      </c>
      <c r="AF2" s="2" t="s">
        <v>27</v>
      </c>
      <c r="AG2" s="26" t="s">
        <v>130</v>
      </c>
    </row>
    <row r="3" spans="1:33" x14ac:dyDescent="0.25">
      <c r="J3" s="3"/>
      <c r="K3" s="3"/>
      <c r="L3" s="2">
        <v>200906</v>
      </c>
      <c r="M3" s="3"/>
      <c r="N3" s="2">
        <v>2</v>
      </c>
      <c r="P3" s="2">
        <v>2</v>
      </c>
      <c r="Q3" s="2" t="s">
        <v>23</v>
      </c>
      <c r="S3" s="2">
        <v>2</v>
      </c>
      <c r="T3" s="2" t="s">
        <v>51</v>
      </c>
      <c r="V3" s="2">
        <v>2</v>
      </c>
      <c r="W3" s="2" t="s">
        <v>54</v>
      </c>
      <c r="Y3" s="2">
        <v>2</v>
      </c>
      <c r="Z3" s="2" t="s">
        <v>81</v>
      </c>
      <c r="AB3" s="2">
        <v>2</v>
      </c>
      <c r="AC3" s="2" t="s">
        <v>50</v>
      </c>
      <c r="AE3" s="2">
        <v>2</v>
      </c>
      <c r="AF3" s="2" t="s">
        <v>28</v>
      </c>
      <c r="AG3" s="26" t="s">
        <v>131</v>
      </c>
    </row>
    <row r="4" spans="1:33" x14ac:dyDescent="0.25">
      <c r="J4" s="3"/>
      <c r="K4" s="3"/>
      <c r="L4" s="2">
        <v>200909</v>
      </c>
      <c r="M4" s="3"/>
      <c r="N4" s="2">
        <v>3</v>
      </c>
      <c r="P4" s="2">
        <v>3</v>
      </c>
      <c r="Q4" s="2" t="s">
        <v>24</v>
      </c>
      <c r="Y4" s="2">
        <v>3</v>
      </c>
      <c r="Z4" s="2" t="s">
        <v>82</v>
      </c>
      <c r="AB4" s="2">
        <v>3</v>
      </c>
      <c r="AC4" s="2" t="s">
        <v>164</v>
      </c>
      <c r="AE4" s="2">
        <v>3</v>
      </c>
      <c r="AF4" s="2" t="s">
        <v>29</v>
      </c>
      <c r="AG4" s="26" t="s">
        <v>132</v>
      </c>
    </row>
    <row r="5" spans="1:33" x14ac:dyDescent="0.25">
      <c r="J5" s="3"/>
      <c r="K5" s="3"/>
      <c r="L5" s="2">
        <v>200912</v>
      </c>
      <c r="M5" s="3"/>
      <c r="N5" s="2">
        <v>4</v>
      </c>
      <c r="P5" s="2">
        <v>4</v>
      </c>
      <c r="Q5" s="2" t="s">
        <v>153</v>
      </c>
      <c r="AB5" s="59">
        <v>4</v>
      </c>
      <c r="AC5" s="59" t="s">
        <v>123</v>
      </c>
      <c r="AE5" s="2">
        <v>4</v>
      </c>
      <c r="AF5" s="2" t="s">
        <v>30</v>
      </c>
      <c r="AG5" s="26" t="s">
        <v>133</v>
      </c>
    </row>
    <row r="6" spans="1:33" x14ac:dyDescent="0.25">
      <c r="J6" s="3"/>
      <c r="K6" s="3"/>
      <c r="L6" s="2">
        <v>201003</v>
      </c>
      <c r="M6" s="3"/>
      <c r="N6" s="2">
        <v>5</v>
      </c>
      <c r="P6" s="2">
        <v>5</v>
      </c>
      <c r="Q6" s="2" t="s">
        <v>154</v>
      </c>
      <c r="AE6" s="2">
        <v>5</v>
      </c>
      <c r="AF6" s="2" t="s">
        <v>31</v>
      </c>
      <c r="AG6" s="26" t="s">
        <v>134</v>
      </c>
    </row>
    <row r="7" spans="1:33" x14ac:dyDescent="0.25">
      <c r="J7" s="3"/>
      <c r="K7" s="3"/>
      <c r="L7" s="2">
        <v>201006</v>
      </c>
      <c r="M7" s="3"/>
      <c r="N7" s="2">
        <v>6</v>
      </c>
      <c r="P7" s="2">
        <v>6</v>
      </c>
      <c r="Q7" s="2" t="s">
        <v>155</v>
      </c>
      <c r="AE7" s="2">
        <v>6</v>
      </c>
      <c r="AF7" s="2" t="s">
        <v>32</v>
      </c>
      <c r="AG7" s="26" t="s">
        <v>135</v>
      </c>
    </row>
    <row r="8" spans="1:33" x14ac:dyDescent="0.25">
      <c r="J8" s="3"/>
      <c r="K8" s="3"/>
      <c r="L8" s="2">
        <v>201009</v>
      </c>
      <c r="M8" s="3"/>
      <c r="N8" s="2">
        <v>7</v>
      </c>
      <c r="P8" s="2">
        <v>7</v>
      </c>
      <c r="Q8" s="2" t="s">
        <v>156</v>
      </c>
      <c r="AE8" s="2">
        <v>7</v>
      </c>
      <c r="AF8" s="2" t="s">
        <v>33</v>
      </c>
      <c r="AG8" s="26" t="s">
        <v>136</v>
      </c>
    </row>
    <row r="9" spans="1:33" x14ac:dyDescent="0.25">
      <c r="J9" s="3"/>
      <c r="K9" s="3"/>
      <c r="L9" s="2">
        <v>201012</v>
      </c>
      <c r="M9" s="3"/>
      <c r="N9" s="2">
        <v>8</v>
      </c>
      <c r="P9" s="2">
        <v>8</v>
      </c>
      <c r="Q9" s="2" t="s">
        <v>157</v>
      </c>
      <c r="AE9" s="2">
        <v>8</v>
      </c>
      <c r="AF9" s="2" t="s">
        <v>34</v>
      </c>
      <c r="AG9" s="26" t="s">
        <v>137</v>
      </c>
    </row>
    <row r="10" spans="1:33" x14ac:dyDescent="0.25">
      <c r="J10" s="3"/>
      <c r="K10" s="3"/>
      <c r="L10" s="2">
        <v>201103</v>
      </c>
      <c r="M10" s="3"/>
      <c r="N10" s="2">
        <v>9</v>
      </c>
      <c r="P10" s="2">
        <v>9</v>
      </c>
      <c r="Q10" s="2" t="s">
        <v>158</v>
      </c>
      <c r="AE10" s="2">
        <v>9</v>
      </c>
      <c r="AF10" s="2" t="s">
        <v>35</v>
      </c>
      <c r="AG10" s="26" t="s">
        <v>138</v>
      </c>
    </row>
    <row r="11" spans="1:33" x14ac:dyDescent="0.25">
      <c r="J11" s="3"/>
      <c r="K11" s="3"/>
      <c r="L11" s="2">
        <v>201106</v>
      </c>
      <c r="M11" s="3"/>
      <c r="N11" s="2">
        <v>10</v>
      </c>
      <c r="AE11" s="2">
        <v>10</v>
      </c>
      <c r="AF11" s="2" t="s">
        <v>36</v>
      </c>
      <c r="AG11" s="26" t="s">
        <v>139</v>
      </c>
    </row>
    <row r="12" spans="1:33" x14ac:dyDescent="0.25">
      <c r="J12" s="3"/>
      <c r="K12" s="3"/>
      <c r="L12" s="2">
        <v>201109</v>
      </c>
      <c r="M12" s="3"/>
      <c r="N12" s="2">
        <v>11</v>
      </c>
      <c r="AE12" s="2">
        <v>11</v>
      </c>
      <c r="AF12" s="2" t="s">
        <v>37</v>
      </c>
      <c r="AG12" s="26" t="s">
        <v>140</v>
      </c>
    </row>
    <row r="13" spans="1:33" x14ac:dyDescent="0.25">
      <c r="J13" s="3"/>
      <c r="K13" s="3"/>
      <c r="L13" s="2">
        <v>201112</v>
      </c>
      <c r="M13" s="3"/>
      <c r="N13" s="2">
        <v>12</v>
      </c>
      <c r="AE13" s="2">
        <v>12</v>
      </c>
      <c r="AF13" s="2" t="s">
        <v>38</v>
      </c>
      <c r="AG13" s="26" t="s">
        <v>141</v>
      </c>
    </row>
    <row r="14" spans="1:33" x14ac:dyDescent="0.25">
      <c r="J14" s="3"/>
      <c r="K14" s="3"/>
      <c r="L14" s="2">
        <v>201203</v>
      </c>
      <c r="M14" s="3"/>
      <c r="N14" s="2">
        <v>13</v>
      </c>
      <c r="AE14" s="2">
        <v>13</v>
      </c>
      <c r="AF14" s="2" t="s">
        <v>39</v>
      </c>
      <c r="AG14" s="26" t="s">
        <v>142</v>
      </c>
    </row>
    <row r="15" spans="1:33" x14ac:dyDescent="0.25">
      <c r="J15" s="3"/>
      <c r="K15" s="3"/>
      <c r="L15" s="2">
        <v>201206</v>
      </c>
      <c r="M15" s="3"/>
      <c r="N15" s="2">
        <v>14</v>
      </c>
      <c r="AE15" s="2">
        <v>14</v>
      </c>
      <c r="AF15" s="2" t="s">
        <v>40</v>
      </c>
      <c r="AG15" s="26" t="s">
        <v>143</v>
      </c>
    </row>
    <row r="16" spans="1:33" x14ac:dyDescent="0.25">
      <c r="J16" s="3"/>
      <c r="K16" s="3"/>
      <c r="L16" s="2">
        <v>201209</v>
      </c>
      <c r="M16" s="3"/>
      <c r="N16" s="2">
        <v>15</v>
      </c>
      <c r="AE16" s="2">
        <v>15</v>
      </c>
      <c r="AF16" s="2" t="s">
        <v>41</v>
      </c>
      <c r="AG16" s="26" t="s">
        <v>144</v>
      </c>
    </row>
    <row r="17" spans="10:33" x14ac:dyDescent="0.25">
      <c r="J17" s="3"/>
      <c r="K17" s="3"/>
      <c r="L17" s="2">
        <v>201212</v>
      </c>
      <c r="M17" s="3"/>
      <c r="N17" s="2">
        <v>16</v>
      </c>
      <c r="AE17" s="2">
        <v>16</v>
      </c>
      <c r="AF17" s="2" t="s">
        <v>42</v>
      </c>
      <c r="AG17" s="26" t="s">
        <v>145</v>
      </c>
    </row>
    <row r="18" spans="10:33" x14ac:dyDescent="0.25">
      <c r="J18" s="3"/>
      <c r="K18" s="3"/>
      <c r="L18" s="2">
        <v>201303</v>
      </c>
      <c r="M18" s="3"/>
      <c r="N18" s="2">
        <v>17</v>
      </c>
      <c r="AE18" s="2">
        <v>17</v>
      </c>
      <c r="AF18" s="2" t="s">
        <v>43</v>
      </c>
      <c r="AG18" s="26" t="s">
        <v>146</v>
      </c>
    </row>
    <row r="19" spans="10:33" x14ac:dyDescent="0.25">
      <c r="J19" s="3"/>
      <c r="K19" s="3"/>
      <c r="L19" s="2">
        <v>201306</v>
      </c>
      <c r="M19" s="3"/>
      <c r="N19" s="2">
        <v>18</v>
      </c>
      <c r="AE19" s="2">
        <v>18</v>
      </c>
      <c r="AF19" s="2" t="s">
        <v>44</v>
      </c>
      <c r="AG19" s="26" t="s">
        <v>147</v>
      </c>
    </row>
    <row r="20" spans="10:33" x14ac:dyDescent="0.25">
      <c r="J20" s="3"/>
      <c r="K20" s="3"/>
      <c r="L20" s="2">
        <v>201309</v>
      </c>
      <c r="M20" s="3"/>
      <c r="N20" s="2">
        <v>19</v>
      </c>
      <c r="AE20" s="2">
        <v>19</v>
      </c>
      <c r="AF20" s="2" t="s">
        <v>45</v>
      </c>
      <c r="AG20" s="26" t="s">
        <v>148</v>
      </c>
    </row>
    <row r="21" spans="10:33" x14ac:dyDescent="0.25">
      <c r="L21" s="2">
        <v>201312</v>
      </c>
      <c r="N21" s="2">
        <v>20</v>
      </c>
      <c r="AE21" s="2">
        <v>20</v>
      </c>
      <c r="AF21" s="2" t="s">
        <v>46</v>
      </c>
      <c r="AG21" s="26" t="s">
        <v>149</v>
      </c>
    </row>
    <row r="22" spans="10:33" x14ac:dyDescent="0.25">
      <c r="L22" s="2">
        <v>201403</v>
      </c>
      <c r="N22" s="2">
        <v>21</v>
      </c>
      <c r="AE22" s="2">
        <v>21</v>
      </c>
      <c r="AF22" s="2" t="s">
        <v>47</v>
      </c>
      <c r="AG22" s="26" t="s">
        <v>150</v>
      </c>
    </row>
    <row r="23" spans="10:33" x14ac:dyDescent="0.25">
      <c r="L23" s="2">
        <v>201406</v>
      </c>
      <c r="N23" s="2">
        <v>22</v>
      </c>
      <c r="AE23" s="47">
        <v>22</v>
      </c>
      <c r="AF23" s="47" t="s">
        <v>123</v>
      </c>
      <c r="AG23" s="49" t="s">
        <v>123</v>
      </c>
    </row>
    <row r="24" spans="10:33" x14ac:dyDescent="0.25">
      <c r="L24" s="2">
        <v>201409</v>
      </c>
      <c r="N24" s="2">
        <v>23</v>
      </c>
    </row>
    <row r="25" spans="10:33" x14ac:dyDescent="0.25">
      <c r="L25" s="2">
        <v>201412</v>
      </c>
      <c r="N25" s="2">
        <v>24</v>
      </c>
    </row>
    <row r="26" spans="10:33" x14ac:dyDescent="0.25">
      <c r="L26" s="2">
        <v>201503</v>
      </c>
      <c r="N26" s="2">
        <v>25</v>
      </c>
    </row>
    <row r="27" spans="10:33" x14ac:dyDescent="0.25">
      <c r="L27" s="2">
        <v>201506</v>
      </c>
      <c r="N27" s="2">
        <v>26</v>
      </c>
    </row>
    <row r="28" spans="10:33" x14ac:dyDescent="0.25">
      <c r="L28" s="2">
        <v>201509</v>
      </c>
      <c r="N28" s="2">
        <v>27</v>
      </c>
    </row>
    <row r="29" spans="10:33" x14ac:dyDescent="0.25">
      <c r="L29" s="2">
        <v>201512</v>
      </c>
      <c r="N29" s="2">
        <v>28</v>
      </c>
    </row>
    <row r="30" spans="10:33" x14ac:dyDescent="0.25">
      <c r="L30" s="2">
        <v>201603</v>
      </c>
      <c r="N30" s="2">
        <v>29</v>
      </c>
    </row>
    <row r="31" spans="10:33" x14ac:dyDescent="0.25">
      <c r="L31" s="2">
        <v>201606</v>
      </c>
      <c r="N31" s="2">
        <v>30</v>
      </c>
    </row>
    <row r="32" spans="10:33" x14ac:dyDescent="0.25">
      <c r="L32" s="2">
        <v>201609</v>
      </c>
      <c r="N32" s="2">
        <v>31</v>
      </c>
    </row>
    <row r="33" spans="12:14" x14ac:dyDescent="0.25">
      <c r="L33" s="2">
        <v>201612</v>
      </c>
      <c r="N33" s="2">
        <v>32</v>
      </c>
    </row>
    <row r="34" spans="12:14" x14ac:dyDescent="0.25">
      <c r="L34" s="2">
        <v>201703</v>
      </c>
      <c r="N34" s="2">
        <v>33</v>
      </c>
    </row>
    <row r="35" spans="12:14" x14ac:dyDescent="0.25">
      <c r="L35" s="2">
        <v>201706</v>
      </c>
      <c r="N35" s="2">
        <v>34</v>
      </c>
    </row>
    <row r="36" spans="12:14" x14ac:dyDescent="0.25">
      <c r="L36" s="2">
        <v>201709</v>
      </c>
      <c r="N36" s="2">
        <v>35</v>
      </c>
    </row>
    <row r="37" spans="12:14" x14ac:dyDescent="0.25">
      <c r="L37" s="2">
        <v>201712</v>
      </c>
      <c r="N37" s="2">
        <v>36</v>
      </c>
    </row>
    <row r="38" spans="12:14" x14ac:dyDescent="0.25">
      <c r="L38" s="2">
        <v>201803</v>
      </c>
      <c r="N38" s="2">
        <v>37</v>
      </c>
    </row>
    <row r="39" spans="12:14" x14ac:dyDescent="0.25">
      <c r="L39" s="2">
        <v>201806</v>
      </c>
      <c r="N39" s="2">
        <v>38</v>
      </c>
    </row>
    <row r="40" spans="12:14" x14ac:dyDescent="0.25">
      <c r="L40" s="2">
        <v>201809</v>
      </c>
      <c r="N40" s="2">
        <v>39</v>
      </c>
    </row>
    <row r="41" spans="12:14" x14ac:dyDescent="0.25">
      <c r="L41" s="2">
        <v>201812</v>
      </c>
      <c r="N41" s="2">
        <v>40</v>
      </c>
    </row>
    <row r="42" spans="12:14" x14ac:dyDescent="0.25">
      <c r="L42" s="2">
        <v>201903</v>
      </c>
      <c r="N42" s="2">
        <v>41</v>
      </c>
    </row>
    <row r="43" spans="12:14" x14ac:dyDescent="0.25">
      <c r="L43" s="2">
        <v>201906</v>
      </c>
      <c r="N43" s="2">
        <v>42</v>
      </c>
    </row>
    <row r="44" spans="12:14" x14ac:dyDescent="0.25">
      <c r="L44" s="2">
        <v>201909</v>
      </c>
      <c r="N44" s="2">
        <v>43</v>
      </c>
    </row>
    <row r="45" spans="12:14" x14ac:dyDescent="0.25">
      <c r="L45" s="2">
        <v>201912</v>
      </c>
      <c r="N45" s="2">
        <v>44</v>
      </c>
    </row>
    <row r="46" spans="12:14" x14ac:dyDescent="0.25">
      <c r="L46" s="58">
        <v>202003</v>
      </c>
      <c r="N46" s="2">
        <v>45</v>
      </c>
    </row>
    <row r="47" spans="12:14" x14ac:dyDescent="0.25">
      <c r="L47" s="58">
        <v>202006</v>
      </c>
      <c r="N47" s="2">
        <v>46</v>
      </c>
    </row>
    <row r="48" spans="12:14" x14ac:dyDescent="0.25">
      <c r="L48" s="58">
        <v>202009</v>
      </c>
      <c r="N48" s="2">
        <v>47</v>
      </c>
    </row>
    <row r="49" spans="12:14" x14ac:dyDescent="0.25">
      <c r="L49" s="58">
        <v>202012</v>
      </c>
      <c r="N49" s="2">
        <v>48</v>
      </c>
    </row>
    <row r="50" spans="12:14" x14ac:dyDescent="0.25">
      <c r="L50" s="19">
        <v>202103</v>
      </c>
      <c r="N50" s="2">
        <v>49</v>
      </c>
    </row>
    <row r="51" spans="12:14" x14ac:dyDescent="0.25">
      <c r="L51" s="19">
        <v>202106</v>
      </c>
      <c r="N51" s="2">
        <v>50</v>
      </c>
    </row>
    <row r="52" spans="12:14" x14ac:dyDescent="0.25">
      <c r="L52" s="19">
        <v>202109</v>
      </c>
      <c r="N52" s="2">
        <v>51</v>
      </c>
    </row>
    <row r="53" spans="12:14" x14ac:dyDescent="0.25">
      <c r="L53" s="19">
        <v>202112</v>
      </c>
      <c r="N53" s="2">
        <v>52</v>
      </c>
    </row>
    <row r="54" spans="12:14" x14ac:dyDescent="0.25">
      <c r="L54" s="19">
        <v>202203</v>
      </c>
      <c r="N54" s="2">
        <v>53</v>
      </c>
    </row>
    <row r="55" spans="12:14" x14ac:dyDescent="0.25">
      <c r="L55" s="19">
        <v>202206</v>
      </c>
      <c r="N55" s="2">
        <v>54</v>
      </c>
    </row>
    <row r="56" spans="12:14" x14ac:dyDescent="0.25">
      <c r="L56" s="19">
        <v>202209</v>
      </c>
      <c r="N56" s="2">
        <v>55</v>
      </c>
    </row>
    <row r="57" spans="12:14" x14ac:dyDescent="0.25">
      <c r="L57" s="19">
        <v>202212</v>
      </c>
      <c r="N57" s="2">
        <v>56</v>
      </c>
    </row>
    <row r="58" spans="12:14" x14ac:dyDescent="0.25">
      <c r="L58" s="14">
        <v>2009</v>
      </c>
    </row>
    <row r="59" spans="12:14" x14ac:dyDescent="0.25">
      <c r="L59" s="14">
        <v>2010</v>
      </c>
    </row>
    <row r="60" spans="12:14" x14ac:dyDescent="0.25">
      <c r="L60" s="14">
        <v>2011</v>
      </c>
    </row>
    <row r="61" spans="12:14" x14ac:dyDescent="0.25">
      <c r="L61" s="14">
        <v>2012</v>
      </c>
    </row>
    <row r="62" spans="12:14" x14ac:dyDescent="0.25">
      <c r="L62" s="14">
        <v>2013</v>
      </c>
    </row>
    <row r="63" spans="12:14" x14ac:dyDescent="0.25">
      <c r="L63" s="14">
        <v>2014</v>
      </c>
    </row>
    <row r="64" spans="12:14" x14ac:dyDescent="0.25">
      <c r="L64" s="14">
        <v>2015</v>
      </c>
    </row>
    <row r="65" spans="12:12" x14ac:dyDescent="0.25">
      <c r="L65" s="14">
        <v>2016</v>
      </c>
    </row>
    <row r="66" spans="12:12" x14ac:dyDescent="0.25">
      <c r="L66" s="14">
        <v>2017</v>
      </c>
    </row>
    <row r="67" spans="12:12" x14ac:dyDescent="0.25">
      <c r="L67" s="14">
        <v>2018</v>
      </c>
    </row>
    <row r="68" spans="12:12" x14ac:dyDescent="0.25">
      <c r="L68" s="14">
        <v>2019</v>
      </c>
    </row>
    <row r="69" spans="12:12" x14ac:dyDescent="0.25">
      <c r="L69" s="14">
        <v>2020</v>
      </c>
    </row>
    <row r="70" spans="12:12" x14ac:dyDescent="0.25">
      <c r="L70" s="14">
        <v>2021</v>
      </c>
    </row>
    <row r="71" spans="12:12" x14ac:dyDescent="0.25">
      <c r="L71" s="14">
        <v>2022</v>
      </c>
    </row>
  </sheetData>
  <sheetProtection algorithmName="SHA-512" hashValue="l3jAZFX5InU3eVzY1fXKBrY3P5x2o4T1CBgIvO7P5OBHeyxoEV29jeVDZQ7nyj8Xo3KMcLdpNr18NIGi35LMIA==" saltValue="wthsU49K0BZ9ucQSzIEAQA=="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AP116"/>
  <sheetViews>
    <sheetView workbookViewId="0"/>
  </sheetViews>
  <sheetFormatPr defaultColWidth="9.140625" defaultRowHeight="15" x14ac:dyDescent="0.25"/>
  <cols>
    <col min="1" max="1" width="15.85546875" style="8" bestFit="1" customWidth="1"/>
    <col min="2" max="2" width="20.85546875" style="8" bestFit="1" customWidth="1"/>
    <col min="3" max="3" width="21.5703125" style="8" bestFit="1" customWidth="1"/>
    <col min="4" max="4" width="15.5703125" style="8" customWidth="1"/>
    <col min="5" max="5" width="14.28515625" style="8" customWidth="1"/>
    <col min="6" max="6" width="19.140625" style="8" bestFit="1" customWidth="1"/>
    <col min="7" max="7" width="22.140625" style="8" bestFit="1" customWidth="1"/>
    <col min="8" max="8" width="19.42578125" style="8" bestFit="1" customWidth="1"/>
    <col min="9" max="9" width="22.42578125" style="8" bestFit="1" customWidth="1"/>
    <col min="10" max="10" width="20.140625" style="8" bestFit="1" customWidth="1"/>
    <col min="11" max="11" width="12.5703125" style="8" customWidth="1"/>
    <col min="12" max="12" width="10.5703125" style="8" customWidth="1"/>
    <col min="13" max="14" width="7.7109375" style="12" customWidth="1"/>
    <col min="15" max="15" width="15.85546875" style="12" bestFit="1" customWidth="1"/>
    <col min="16" max="16" width="7.7109375" style="12" customWidth="1"/>
    <col min="17" max="17" width="20.28515625" style="12" bestFit="1" customWidth="1"/>
    <col min="18" max="18" width="7.7109375" style="12" customWidth="1"/>
    <col min="19" max="19" width="19" style="12" bestFit="1" customWidth="1"/>
    <col min="20" max="20" width="47.42578125" style="12" bestFit="1" customWidth="1"/>
    <col min="21" max="21" width="6" style="12" customWidth="1"/>
    <col min="22" max="22" width="13.7109375" style="12" bestFit="1" customWidth="1"/>
    <col min="23" max="23" width="18.42578125" style="12" bestFit="1" customWidth="1"/>
    <col min="24" max="24" width="7.7109375" style="12" customWidth="1"/>
    <col min="25" max="25" width="19.140625" style="12" bestFit="1" customWidth="1"/>
    <col min="26" max="26" width="17" style="12" bestFit="1" customWidth="1"/>
    <col min="27" max="27" width="7.7109375" style="12" customWidth="1"/>
    <col min="28" max="28" width="22.140625" style="12" bestFit="1" customWidth="1"/>
    <col min="29" max="29" width="27.140625" style="12" bestFit="1" customWidth="1"/>
    <col min="30" max="30" width="9.140625" style="12"/>
    <col min="31" max="31" width="19.42578125" style="12" bestFit="1" customWidth="1"/>
    <col min="32" max="32" width="21.140625" style="12" bestFit="1" customWidth="1"/>
    <col min="33" max="33" width="8.85546875" style="12" customWidth="1"/>
    <col min="34" max="34" width="22.42578125" style="12" bestFit="1" customWidth="1"/>
    <col min="35" max="35" width="26.28515625" style="12" bestFit="1" customWidth="1"/>
    <col min="36" max="36" width="9.140625" style="12"/>
    <col min="37" max="38" width="22.140625" style="12" customWidth="1"/>
    <col min="39" max="41" width="9.140625" style="12"/>
    <col min="42" max="42" width="112.7109375" style="12" bestFit="1" customWidth="1"/>
    <col min="43" max="16384" width="9.140625" style="12"/>
  </cols>
  <sheetData>
    <row r="1" spans="1:42" ht="15.75" x14ac:dyDescent="0.25">
      <c r="A1" s="15" t="s">
        <v>210</v>
      </c>
      <c r="B1" s="16" t="s">
        <v>165</v>
      </c>
      <c r="C1" s="16" t="s">
        <v>166</v>
      </c>
      <c r="D1" s="16" t="s">
        <v>107</v>
      </c>
      <c r="E1" s="4" t="s">
        <v>48</v>
      </c>
      <c r="F1" s="4" t="s">
        <v>87</v>
      </c>
      <c r="G1" s="16" t="s">
        <v>72</v>
      </c>
      <c r="H1" s="15" t="s">
        <v>89</v>
      </c>
      <c r="I1" s="15" t="s">
        <v>208</v>
      </c>
      <c r="J1" s="15" t="s">
        <v>223</v>
      </c>
      <c r="K1" s="15" t="s">
        <v>49</v>
      </c>
      <c r="L1" s="16" t="s">
        <v>0</v>
      </c>
      <c r="M1" s="17"/>
      <c r="O1" s="15" t="s">
        <v>210</v>
      </c>
      <c r="P1" s="17"/>
      <c r="Q1" s="15" t="s">
        <v>163</v>
      </c>
      <c r="S1" s="9" t="s">
        <v>107</v>
      </c>
      <c r="T1" s="9" t="s">
        <v>108</v>
      </c>
      <c r="V1" s="4" t="s">
        <v>48</v>
      </c>
      <c r="W1" s="4" t="s">
        <v>25</v>
      </c>
      <c r="Y1" s="4" t="s">
        <v>87</v>
      </c>
      <c r="Z1" s="4" t="s">
        <v>88</v>
      </c>
      <c r="AB1" s="4" t="s">
        <v>72</v>
      </c>
      <c r="AC1" s="4" t="s">
        <v>90</v>
      </c>
      <c r="AE1" s="4" t="s">
        <v>89</v>
      </c>
      <c r="AF1" s="4" t="s">
        <v>125</v>
      </c>
      <c r="AG1" s="18"/>
      <c r="AH1" s="15" t="s">
        <v>208</v>
      </c>
      <c r="AI1" s="15" t="s">
        <v>209</v>
      </c>
      <c r="AK1" s="15" t="s">
        <v>223</v>
      </c>
      <c r="AL1" s="15" t="s">
        <v>222</v>
      </c>
      <c r="AN1" s="4" t="s">
        <v>49</v>
      </c>
      <c r="AO1" s="4" t="s">
        <v>26</v>
      </c>
      <c r="AP1" s="25" t="s">
        <v>129</v>
      </c>
    </row>
    <row r="2" spans="1:42" x14ac:dyDescent="0.25">
      <c r="M2" s="17"/>
      <c r="N2" s="17"/>
      <c r="O2" s="14">
        <v>201503</v>
      </c>
      <c r="P2" s="18"/>
      <c r="Q2" s="14">
        <v>200003</v>
      </c>
      <c r="R2" s="17"/>
      <c r="S2" s="14">
        <v>1</v>
      </c>
      <c r="T2" s="14" t="s">
        <v>18</v>
      </c>
      <c r="V2" s="14">
        <v>1</v>
      </c>
      <c r="W2" s="14" t="s">
        <v>183</v>
      </c>
      <c r="X2" s="18"/>
      <c r="Y2" s="2">
        <v>1</v>
      </c>
      <c r="Z2" s="2" t="s">
        <v>86</v>
      </c>
      <c r="AA2" s="18"/>
      <c r="AB2" s="14">
        <v>1</v>
      </c>
      <c r="AC2" s="14" t="s">
        <v>96</v>
      </c>
      <c r="AE2" s="14">
        <v>1</v>
      </c>
      <c r="AF2" s="2" t="s">
        <v>195</v>
      </c>
      <c r="AG2" s="18"/>
      <c r="AH2" s="2">
        <v>0</v>
      </c>
      <c r="AI2" s="60" t="s">
        <v>261</v>
      </c>
      <c r="AK2" s="2">
        <v>1</v>
      </c>
      <c r="AL2" s="2" t="s">
        <v>233</v>
      </c>
      <c r="AN2" s="14">
        <v>1</v>
      </c>
      <c r="AO2" s="14" t="s">
        <v>27</v>
      </c>
      <c r="AP2" s="26" t="s">
        <v>130</v>
      </c>
    </row>
    <row r="3" spans="1:42" x14ac:dyDescent="0.25">
      <c r="M3" s="17"/>
      <c r="N3" s="17"/>
      <c r="O3" s="14">
        <v>201506</v>
      </c>
      <c r="P3" s="18"/>
      <c r="Q3" s="14">
        <v>200006</v>
      </c>
      <c r="R3" s="17"/>
      <c r="S3" s="14">
        <v>2</v>
      </c>
      <c r="T3" s="14" t="s">
        <v>19</v>
      </c>
      <c r="V3" s="14">
        <v>2</v>
      </c>
      <c r="W3" s="14" t="s">
        <v>81</v>
      </c>
      <c r="X3" s="18"/>
      <c r="Y3" s="2">
        <v>2</v>
      </c>
      <c r="Z3" s="2" t="s">
        <v>50</v>
      </c>
      <c r="AA3" s="18"/>
      <c r="AB3" s="14">
        <v>2</v>
      </c>
      <c r="AC3" s="14" t="s">
        <v>91</v>
      </c>
      <c r="AE3" s="14">
        <v>2</v>
      </c>
      <c r="AF3" s="2" t="s">
        <v>196</v>
      </c>
      <c r="AG3" s="18"/>
      <c r="AH3" s="2">
        <v>1</v>
      </c>
      <c r="AI3" s="2" t="s">
        <v>195</v>
      </c>
      <c r="AK3" s="2">
        <v>2</v>
      </c>
      <c r="AL3" s="2" t="s">
        <v>234</v>
      </c>
      <c r="AN3" s="14">
        <v>2</v>
      </c>
      <c r="AO3" s="14" t="s">
        <v>28</v>
      </c>
      <c r="AP3" s="26" t="s">
        <v>131</v>
      </c>
    </row>
    <row r="4" spans="1:42" x14ac:dyDescent="0.25">
      <c r="M4" s="17"/>
      <c r="N4" s="17"/>
      <c r="O4" s="14">
        <v>201509</v>
      </c>
      <c r="P4" s="18"/>
      <c r="Q4" s="14">
        <v>200009</v>
      </c>
      <c r="R4" s="17"/>
      <c r="S4" s="14">
        <v>3</v>
      </c>
      <c r="T4" s="14" t="s">
        <v>121</v>
      </c>
      <c r="V4" s="46">
        <v>4</v>
      </c>
      <c r="W4" s="46" t="s">
        <v>164</v>
      </c>
      <c r="X4" s="18"/>
      <c r="Y4" s="47">
        <v>3</v>
      </c>
      <c r="Z4" s="46" t="s">
        <v>164</v>
      </c>
      <c r="AA4" s="18"/>
      <c r="AB4" s="14">
        <v>3</v>
      </c>
      <c r="AC4" s="14" t="s">
        <v>92</v>
      </c>
      <c r="AE4" s="14">
        <v>3</v>
      </c>
      <c r="AF4" s="2" t="s">
        <v>197</v>
      </c>
      <c r="AG4" s="18"/>
      <c r="AH4" s="2">
        <v>2</v>
      </c>
      <c r="AI4" s="2" t="s">
        <v>196</v>
      </c>
      <c r="AK4" s="14">
        <v>3</v>
      </c>
      <c r="AL4" s="14" t="s">
        <v>123</v>
      </c>
      <c r="AN4" s="14">
        <v>3</v>
      </c>
      <c r="AO4" s="14" t="s">
        <v>29</v>
      </c>
      <c r="AP4" s="26" t="s">
        <v>132</v>
      </c>
    </row>
    <row r="5" spans="1:42" x14ac:dyDescent="0.25">
      <c r="M5" s="17"/>
      <c r="N5" s="17"/>
      <c r="O5" s="19">
        <v>201512</v>
      </c>
      <c r="P5" s="20"/>
      <c r="Q5" s="14">
        <v>200012</v>
      </c>
      <c r="R5" s="17"/>
      <c r="S5" s="14">
        <v>4</v>
      </c>
      <c r="T5" s="2" t="s">
        <v>262</v>
      </c>
      <c r="Y5" s="59">
        <v>4</v>
      </c>
      <c r="Z5" s="59" t="s">
        <v>123</v>
      </c>
      <c r="AB5" s="14">
        <v>4</v>
      </c>
      <c r="AC5" s="14" t="s">
        <v>93</v>
      </c>
      <c r="AE5" s="14">
        <v>4</v>
      </c>
      <c r="AF5" s="2" t="s">
        <v>198</v>
      </c>
      <c r="AG5" s="18"/>
      <c r="AH5" s="2">
        <v>3</v>
      </c>
      <c r="AI5" s="2" t="s">
        <v>197</v>
      </c>
      <c r="AN5" s="14">
        <v>4</v>
      </c>
      <c r="AO5" s="14" t="s">
        <v>30</v>
      </c>
      <c r="AP5" s="26" t="s">
        <v>133</v>
      </c>
    </row>
    <row r="6" spans="1:42" x14ac:dyDescent="0.25">
      <c r="M6" s="17"/>
      <c r="N6" s="17"/>
      <c r="O6" s="19">
        <v>201603</v>
      </c>
      <c r="P6" s="20"/>
      <c r="Q6" s="14">
        <v>200103</v>
      </c>
      <c r="R6" s="17"/>
      <c r="S6" s="14">
        <v>5</v>
      </c>
      <c r="T6" s="2" t="s">
        <v>263</v>
      </c>
      <c r="AB6" s="14">
        <v>5</v>
      </c>
      <c r="AC6" s="19" t="s">
        <v>97</v>
      </c>
      <c r="AE6" s="14">
        <v>5</v>
      </c>
      <c r="AF6" s="2" t="s">
        <v>199</v>
      </c>
      <c r="AG6" s="18"/>
      <c r="AH6" s="2">
        <v>4</v>
      </c>
      <c r="AI6" s="2" t="s">
        <v>198</v>
      </c>
      <c r="AN6" s="14">
        <v>5</v>
      </c>
      <c r="AO6" s="14" t="s">
        <v>31</v>
      </c>
      <c r="AP6" s="26" t="s">
        <v>134</v>
      </c>
    </row>
    <row r="7" spans="1:42" x14ac:dyDescent="0.25">
      <c r="M7" s="17"/>
      <c r="N7" s="17"/>
      <c r="O7" s="19">
        <v>201606</v>
      </c>
      <c r="P7" s="17"/>
      <c r="Q7" s="14">
        <v>200106</v>
      </c>
      <c r="R7" s="17"/>
      <c r="S7" s="14">
        <v>6</v>
      </c>
      <c r="T7" s="14" t="s">
        <v>122</v>
      </c>
      <c r="AB7" s="14">
        <v>6</v>
      </c>
      <c r="AC7" s="14" t="s">
        <v>94</v>
      </c>
      <c r="AE7" s="14">
        <v>6</v>
      </c>
      <c r="AF7" s="2" t="s">
        <v>200</v>
      </c>
      <c r="AG7" s="18"/>
      <c r="AH7" s="2">
        <v>5</v>
      </c>
      <c r="AI7" s="2" t="s">
        <v>199</v>
      </c>
      <c r="AN7" s="14">
        <v>6</v>
      </c>
      <c r="AO7" s="14" t="s">
        <v>32</v>
      </c>
      <c r="AP7" s="26" t="s">
        <v>135</v>
      </c>
    </row>
    <row r="8" spans="1:42" x14ac:dyDescent="0.25">
      <c r="M8" s="17"/>
      <c r="N8" s="17"/>
      <c r="O8" s="19">
        <v>201609</v>
      </c>
      <c r="P8" s="17"/>
      <c r="Q8" s="14">
        <v>200109</v>
      </c>
      <c r="R8" s="17"/>
      <c r="S8" s="14">
        <v>7</v>
      </c>
      <c r="T8" s="2" t="s">
        <v>264</v>
      </c>
      <c r="AB8" s="14">
        <v>7</v>
      </c>
      <c r="AC8" s="14" t="s">
        <v>95</v>
      </c>
      <c r="AE8" s="14">
        <v>7</v>
      </c>
      <c r="AF8" s="2" t="s">
        <v>201</v>
      </c>
      <c r="AG8" s="18"/>
      <c r="AH8" s="2">
        <v>6</v>
      </c>
      <c r="AI8" s="2" t="s">
        <v>200</v>
      </c>
      <c r="AN8" s="14">
        <v>7</v>
      </c>
      <c r="AO8" s="14" t="s">
        <v>33</v>
      </c>
      <c r="AP8" s="26" t="s">
        <v>136</v>
      </c>
    </row>
    <row r="9" spans="1:42" x14ac:dyDescent="0.25">
      <c r="M9" s="17"/>
      <c r="N9" s="17"/>
      <c r="O9" s="19">
        <v>201612</v>
      </c>
      <c r="P9" s="17"/>
      <c r="Q9" s="14">
        <v>200112</v>
      </c>
      <c r="R9" s="17"/>
      <c r="S9" s="14">
        <v>8</v>
      </c>
      <c r="T9" s="2" t="s">
        <v>265</v>
      </c>
      <c r="AB9" s="48">
        <v>8</v>
      </c>
      <c r="AC9" s="48" t="s">
        <v>123</v>
      </c>
      <c r="AE9" s="14">
        <v>8</v>
      </c>
      <c r="AF9" s="2" t="s">
        <v>202</v>
      </c>
      <c r="AG9" s="18"/>
      <c r="AH9" s="2">
        <v>7</v>
      </c>
      <c r="AI9" s="2" t="s">
        <v>201</v>
      </c>
      <c r="AN9" s="14">
        <v>8</v>
      </c>
      <c r="AO9" s="14" t="s">
        <v>34</v>
      </c>
      <c r="AP9" s="26" t="s">
        <v>137</v>
      </c>
    </row>
    <row r="10" spans="1:42" x14ac:dyDescent="0.25">
      <c r="M10" s="17"/>
      <c r="N10" s="17"/>
      <c r="O10" s="19">
        <v>201703</v>
      </c>
      <c r="P10" s="17"/>
      <c r="Q10" s="14">
        <v>200203</v>
      </c>
      <c r="R10" s="17"/>
      <c r="S10" s="14">
        <v>9</v>
      </c>
      <c r="T10" s="14" t="s">
        <v>20</v>
      </c>
      <c r="AE10" s="14">
        <v>9</v>
      </c>
      <c r="AF10" s="2" t="s">
        <v>203</v>
      </c>
      <c r="AG10" s="18"/>
      <c r="AH10" s="2">
        <v>8</v>
      </c>
      <c r="AI10" s="2" t="s">
        <v>202</v>
      </c>
      <c r="AN10" s="14">
        <v>9</v>
      </c>
      <c r="AO10" s="14" t="s">
        <v>35</v>
      </c>
      <c r="AP10" s="26" t="s">
        <v>138</v>
      </c>
    </row>
    <row r="11" spans="1:42" x14ac:dyDescent="0.25">
      <c r="M11" s="17"/>
      <c r="N11" s="17"/>
      <c r="O11" s="19">
        <v>201706</v>
      </c>
      <c r="P11" s="17"/>
      <c r="Q11" s="14">
        <v>200206</v>
      </c>
      <c r="R11" s="17"/>
      <c r="AE11" s="14">
        <v>10</v>
      </c>
      <c r="AF11" s="2" t="s">
        <v>204</v>
      </c>
      <c r="AG11" s="18"/>
      <c r="AH11" s="2">
        <v>9</v>
      </c>
      <c r="AI11" s="2" t="s">
        <v>203</v>
      </c>
      <c r="AN11" s="14">
        <v>10</v>
      </c>
      <c r="AO11" s="14" t="s">
        <v>36</v>
      </c>
      <c r="AP11" s="26" t="s">
        <v>139</v>
      </c>
    </row>
    <row r="12" spans="1:42" x14ac:dyDescent="0.25">
      <c r="M12" s="17"/>
      <c r="N12" s="17"/>
      <c r="O12" s="19">
        <v>201709</v>
      </c>
      <c r="P12" s="17"/>
      <c r="Q12" s="14">
        <v>200209</v>
      </c>
      <c r="R12" s="17"/>
      <c r="AE12" s="14">
        <v>11</v>
      </c>
      <c r="AF12" s="2" t="s">
        <v>205</v>
      </c>
      <c r="AG12" s="18"/>
      <c r="AH12" s="2">
        <v>10</v>
      </c>
      <c r="AI12" s="2" t="s">
        <v>204</v>
      </c>
      <c r="AN12" s="14">
        <v>11</v>
      </c>
      <c r="AO12" s="14" t="s">
        <v>37</v>
      </c>
      <c r="AP12" s="26" t="s">
        <v>140</v>
      </c>
    </row>
    <row r="13" spans="1:42" x14ac:dyDescent="0.25">
      <c r="M13" s="17"/>
      <c r="N13" s="17"/>
      <c r="O13" s="19">
        <v>201712</v>
      </c>
      <c r="P13" s="17"/>
      <c r="Q13" s="14">
        <v>200212</v>
      </c>
      <c r="R13" s="17"/>
      <c r="AE13" s="14">
        <v>12</v>
      </c>
      <c r="AF13" s="2" t="s">
        <v>206</v>
      </c>
      <c r="AG13" s="18"/>
      <c r="AH13" s="2">
        <v>11</v>
      </c>
      <c r="AI13" s="2" t="s">
        <v>205</v>
      </c>
      <c r="AN13" s="14">
        <v>12</v>
      </c>
      <c r="AO13" s="14" t="s">
        <v>38</v>
      </c>
      <c r="AP13" s="26" t="s">
        <v>141</v>
      </c>
    </row>
    <row r="14" spans="1:42" x14ac:dyDescent="0.25">
      <c r="M14" s="17"/>
      <c r="N14" s="17"/>
      <c r="O14" s="19">
        <v>201803</v>
      </c>
      <c r="P14" s="17"/>
      <c r="Q14" s="14">
        <v>200303</v>
      </c>
      <c r="R14" s="17"/>
      <c r="AE14" s="14">
        <v>13</v>
      </c>
      <c r="AF14" s="14" t="s">
        <v>268</v>
      </c>
      <c r="AG14" s="18"/>
      <c r="AH14" s="2">
        <v>12</v>
      </c>
      <c r="AI14" s="2" t="s">
        <v>206</v>
      </c>
      <c r="AN14" s="14">
        <v>13</v>
      </c>
      <c r="AO14" s="14" t="s">
        <v>39</v>
      </c>
      <c r="AP14" s="26" t="s">
        <v>142</v>
      </c>
    </row>
    <row r="15" spans="1:42" x14ac:dyDescent="0.25">
      <c r="M15" s="17"/>
      <c r="N15" s="17"/>
      <c r="O15" s="19">
        <v>201806</v>
      </c>
      <c r="P15" s="17"/>
      <c r="Q15" s="14">
        <v>200306</v>
      </c>
      <c r="R15" s="17"/>
      <c r="AE15" s="14">
        <v>14</v>
      </c>
      <c r="AF15" s="14" t="s">
        <v>269</v>
      </c>
      <c r="AG15" s="18"/>
      <c r="AH15" s="2">
        <v>13</v>
      </c>
      <c r="AI15" s="14" t="s">
        <v>268</v>
      </c>
      <c r="AN15" s="14">
        <v>14</v>
      </c>
      <c r="AO15" s="14" t="s">
        <v>40</v>
      </c>
      <c r="AP15" s="26" t="s">
        <v>143</v>
      </c>
    </row>
    <row r="16" spans="1:42" x14ac:dyDescent="0.25">
      <c r="M16" s="17"/>
      <c r="N16" s="17"/>
      <c r="O16" s="19">
        <v>201809</v>
      </c>
      <c r="P16" s="17"/>
      <c r="Q16" s="14">
        <v>200309</v>
      </c>
      <c r="R16" s="17"/>
      <c r="AE16" s="14">
        <v>15</v>
      </c>
      <c r="AF16" s="14" t="s">
        <v>83</v>
      </c>
      <c r="AG16" s="18"/>
      <c r="AH16" s="2">
        <v>14</v>
      </c>
      <c r="AI16" s="14" t="s">
        <v>269</v>
      </c>
      <c r="AN16" s="14">
        <v>15</v>
      </c>
      <c r="AO16" s="14" t="s">
        <v>41</v>
      </c>
      <c r="AP16" s="26" t="s">
        <v>144</v>
      </c>
    </row>
    <row r="17" spans="13:42" x14ac:dyDescent="0.25">
      <c r="M17" s="17"/>
      <c r="N17" s="17"/>
      <c r="O17" s="19">
        <v>201812</v>
      </c>
      <c r="P17" s="17"/>
      <c r="Q17" s="14">
        <v>200312</v>
      </c>
      <c r="R17" s="17"/>
      <c r="AE17" s="48">
        <v>16</v>
      </c>
      <c r="AF17" s="48" t="s">
        <v>123</v>
      </c>
      <c r="AG17" s="48"/>
      <c r="AH17" s="2">
        <v>15</v>
      </c>
      <c r="AI17" s="14" t="s">
        <v>83</v>
      </c>
      <c r="AN17" s="14">
        <v>16</v>
      </c>
      <c r="AO17" s="14" t="s">
        <v>42</v>
      </c>
      <c r="AP17" s="26" t="s">
        <v>145</v>
      </c>
    </row>
    <row r="18" spans="13:42" x14ac:dyDescent="0.25">
      <c r="M18" s="17"/>
      <c r="N18" s="17"/>
      <c r="O18" s="19">
        <v>201903</v>
      </c>
      <c r="P18" s="17"/>
      <c r="Q18" s="14">
        <v>200403</v>
      </c>
      <c r="R18" s="17"/>
      <c r="AH18" s="46">
        <v>16</v>
      </c>
      <c r="AI18" s="46" t="s">
        <v>123</v>
      </c>
      <c r="AN18" s="14">
        <v>17</v>
      </c>
      <c r="AO18" s="14" t="s">
        <v>43</v>
      </c>
      <c r="AP18" s="26" t="s">
        <v>146</v>
      </c>
    </row>
    <row r="19" spans="13:42" x14ac:dyDescent="0.25">
      <c r="O19" s="19">
        <v>201906</v>
      </c>
      <c r="Q19" s="14">
        <v>200406</v>
      </c>
      <c r="AN19" s="14">
        <v>18</v>
      </c>
      <c r="AO19" s="14" t="s">
        <v>44</v>
      </c>
      <c r="AP19" s="26" t="s">
        <v>147</v>
      </c>
    </row>
    <row r="20" spans="13:42" x14ac:dyDescent="0.25">
      <c r="O20" s="19">
        <v>201909</v>
      </c>
      <c r="Q20" s="14">
        <v>200409</v>
      </c>
      <c r="AN20" s="14">
        <v>19</v>
      </c>
      <c r="AO20" s="14" t="s">
        <v>45</v>
      </c>
      <c r="AP20" s="26" t="s">
        <v>148</v>
      </c>
    </row>
    <row r="21" spans="13:42" x14ac:dyDescent="0.25">
      <c r="O21" s="19">
        <v>201912</v>
      </c>
      <c r="Q21" s="14">
        <v>200412</v>
      </c>
      <c r="AN21" s="14">
        <v>20</v>
      </c>
      <c r="AO21" s="14" t="s">
        <v>46</v>
      </c>
      <c r="AP21" s="26" t="s">
        <v>149</v>
      </c>
    </row>
    <row r="22" spans="13:42" x14ac:dyDescent="0.25">
      <c r="O22" s="19">
        <v>202003</v>
      </c>
      <c r="Q22" s="14">
        <v>200503</v>
      </c>
      <c r="AN22" s="14">
        <v>21</v>
      </c>
      <c r="AO22" s="14" t="s">
        <v>47</v>
      </c>
      <c r="AP22" s="26" t="s">
        <v>150</v>
      </c>
    </row>
    <row r="23" spans="13:42" x14ac:dyDescent="0.25">
      <c r="O23" s="19">
        <v>202006</v>
      </c>
      <c r="Q23" s="14">
        <v>200506</v>
      </c>
      <c r="AN23" s="48">
        <v>22</v>
      </c>
      <c r="AO23" s="48" t="s">
        <v>123</v>
      </c>
      <c r="AP23" s="50" t="s">
        <v>123</v>
      </c>
    </row>
    <row r="24" spans="13:42" x14ac:dyDescent="0.25">
      <c r="O24" s="19">
        <v>202009</v>
      </c>
      <c r="Q24" s="14">
        <v>200509</v>
      </c>
    </row>
    <row r="25" spans="13:42" x14ac:dyDescent="0.25">
      <c r="O25" s="19">
        <v>202012</v>
      </c>
      <c r="Q25" s="14">
        <v>200512</v>
      </c>
    </row>
    <row r="26" spans="13:42" x14ac:dyDescent="0.25">
      <c r="O26" s="19">
        <v>202103</v>
      </c>
      <c r="Q26" s="14">
        <v>200603</v>
      </c>
    </row>
    <row r="27" spans="13:42" x14ac:dyDescent="0.25">
      <c r="O27" s="19">
        <v>202106</v>
      </c>
      <c r="Q27" s="14">
        <v>200606</v>
      </c>
    </row>
    <row r="28" spans="13:42" x14ac:dyDescent="0.25">
      <c r="O28" s="19">
        <v>202109</v>
      </c>
      <c r="Q28" s="14">
        <v>200609</v>
      </c>
    </row>
    <row r="29" spans="13:42" x14ac:dyDescent="0.25">
      <c r="O29" s="19">
        <v>202112</v>
      </c>
      <c r="Q29" s="14">
        <v>200612</v>
      </c>
    </row>
    <row r="30" spans="13:42" x14ac:dyDescent="0.25">
      <c r="O30" s="19">
        <v>202203</v>
      </c>
      <c r="Q30" s="14">
        <v>200703</v>
      </c>
    </row>
    <row r="31" spans="13:42" x14ac:dyDescent="0.25">
      <c r="O31" s="19">
        <v>202206</v>
      </c>
      <c r="Q31" s="14">
        <v>200706</v>
      </c>
    </row>
    <row r="32" spans="13:42" x14ac:dyDescent="0.25">
      <c r="O32" s="19">
        <v>202209</v>
      </c>
      <c r="Q32" s="14">
        <v>200709</v>
      </c>
    </row>
    <row r="33" spans="15:17" x14ac:dyDescent="0.25">
      <c r="O33" s="19">
        <v>202212</v>
      </c>
      <c r="Q33" s="14">
        <v>200712</v>
      </c>
    </row>
    <row r="34" spans="15:17" x14ac:dyDescent="0.25">
      <c r="Q34" s="14">
        <v>200803</v>
      </c>
    </row>
    <row r="35" spans="15:17" x14ac:dyDescent="0.25">
      <c r="Q35" s="14">
        <v>200806</v>
      </c>
    </row>
    <row r="36" spans="15:17" x14ac:dyDescent="0.25">
      <c r="Q36" s="14">
        <v>200809</v>
      </c>
    </row>
    <row r="37" spans="15:17" x14ac:dyDescent="0.25">
      <c r="Q37" s="14">
        <v>200812</v>
      </c>
    </row>
    <row r="38" spans="15:17" x14ac:dyDescent="0.25">
      <c r="Q38" s="14">
        <v>200903</v>
      </c>
    </row>
    <row r="39" spans="15:17" x14ac:dyDescent="0.25">
      <c r="Q39" s="14">
        <v>200906</v>
      </c>
    </row>
    <row r="40" spans="15:17" x14ac:dyDescent="0.25">
      <c r="Q40" s="14">
        <v>200909</v>
      </c>
    </row>
    <row r="41" spans="15:17" x14ac:dyDescent="0.25">
      <c r="Q41" s="14">
        <v>200912</v>
      </c>
    </row>
    <row r="42" spans="15:17" x14ac:dyDescent="0.25">
      <c r="Q42" s="14">
        <v>201003</v>
      </c>
    </row>
    <row r="43" spans="15:17" x14ac:dyDescent="0.25">
      <c r="Q43" s="14">
        <v>201006</v>
      </c>
    </row>
    <row r="44" spans="15:17" x14ac:dyDescent="0.25">
      <c r="Q44" s="14">
        <v>201009</v>
      </c>
    </row>
    <row r="45" spans="15:17" x14ac:dyDescent="0.25">
      <c r="Q45" s="14">
        <v>201012</v>
      </c>
    </row>
    <row r="46" spans="15:17" x14ac:dyDescent="0.25">
      <c r="Q46" s="14">
        <v>201103</v>
      </c>
    </row>
    <row r="47" spans="15:17" x14ac:dyDescent="0.25">
      <c r="Q47" s="14">
        <v>201106</v>
      </c>
    </row>
    <row r="48" spans="15:17" x14ac:dyDescent="0.25">
      <c r="Q48" s="14">
        <v>201109</v>
      </c>
    </row>
    <row r="49" spans="17:17" x14ac:dyDescent="0.25">
      <c r="Q49" s="14">
        <v>201112</v>
      </c>
    </row>
    <row r="50" spans="17:17" x14ac:dyDescent="0.25">
      <c r="Q50" s="14">
        <v>201203</v>
      </c>
    </row>
    <row r="51" spans="17:17" x14ac:dyDescent="0.25">
      <c r="Q51" s="14">
        <v>201206</v>
      </c>
    </row>
    <row r="52" spans="17:17" x14ac:dyDescent="0.25">
      <c r="Q52" s="14">
        <v>201209</v>
      </c>
    </row>
    <row r="53" spans="17:17" x14ac:dyDescent="0.25">
      <c r="Q53" s="14">
        <v>201212</v>
      </c>
    </row>
    <row r="54" spans="17:17" x14ac:dyDescent="0.25">
      <c r="Q54" s="14">
        <v>201303</v>
      </c>
    </row>
    <row r="55" spans="17:17" x14ac:dyDescent="0.25">
      <c r="Q55" s="14">
        <v>201306</v>
      </c>
    </row>
    <row r="56" spans="17:17" x14ac:dyDescent="0.25">
      <c r="Q56" s="14">
        <v>201309</v>
      </c>
    </row>
    <row r="57" spans="17:17" x14ac:dyDescent="0.25">
      <c r="Q57" s="14">
        <v>201312</v>
      </c>
    </row>
    <row r="58" spans="17:17" x14ac:dyDescent="0.25">
      <c r="Q58" s="14">
        <v>201403</v>
      </c>
    </row>
    <row r="59" spans="17:17" x14ac:dyDescent="0.25">
      <c r="Q59" s="14">
        <v>201406</v>
      </c>
    </row>
    <row r="60" spans="17:17" x14ac:dyDescent="0.25">
      <c r="Q60" s="14">
        <v>201409</v>
      </c>
    </row>
    <row r="61" spans="17:17" x14ac:dyDescent="0.25">
      <c r="Q61" s="14">
        <v>201412</v>
      </c>
    </row>
    <row r="62" spans="17:17" x14ac:dyDescent="0.25">
      <c r="Q62" s="14">
        <v>201503</v>
      </c>
    </row>
    <row r="63" spans="17:17" x14ac:dyDescent="0.25">
      <c r="Q63" s="14">
        <v>201506</v>
      </c>
    </row>
    <row r="64" spans="17:17" x14ac:dyDescent="0.25">
      <c r="Q64" s="14">
        <v>201509</v>
      </c>
    </row>
    <row r="65" spans="17:17" x14ac:dyDescent="0.25">
      <c r="Q65" s="14">
        <v>201512</v>
      </c>
    </row>
    <row r="66" spans="17:17" x14ac:dyDescent="0.25">
      <c r="Q66" s="14">
        <v>201603</v>
      </c>
    </row>
    <row r="67" spans="17:17" x14ac:dyDescent="0.25">
      <c r="Q67" s="14">
        <v>201606</v>
      </c>
    </row>
    <row r="68" spans="17:17" x14ac:dyDescent="0.25">
      <c r="Q68" s="14">
        <v>201609</v>
      </c>
    </row>
    <row r="69" spans="17:17" x14ac:dyDescent="0.25">
      <c r="Q69" s="14">
        <v>201612</v>
      </c>
    </row>
    <row r="70" spans="17:17" x14ac:dyDescent="0.25">
      <c r="Q70" s="14">
        <v>201703</v>
      </c>
    </row>
    <row r="71" spans="17:17" x14ac:dyDescent="0.25">
      <c r="Q71" s="14">
        <v>201706</v>
      </c>
    </row>
    <row r="72" spans="17:17" x14ac:dyDescent="0.25">
      <c r="Q72" s="14">
        <v>201709</v>
      </c>
    </row>
    <row r="73" spans="17:17" x14ac:dyDescent="0.25">
      <c r="Q73" s="14">
        <v>201712</v>
      </c>
    </row>
    <row r="74" spans="17:17" x14ac:dyDescent="0.25">
      <c r="Q74" s="14">
        <v>201803</v>
      </c>
    </row>
    <row r="75" spans="17:17" x14ac:dyDescent="0.25">
      <c r="Q75" s="14">
        <v>201806</v>
      </c>
    </row>
    <row r="76" spans="17:17" x14ac:dyDescent="0.25">
      <c r="Q76" s="14">
        <v>201809</v>
      </c>
    </row>
    <row r="77" spans="17:17" x14ac:dyDescent="0.25">
      <c r="Q77" s="14">
        <v>201812</v>
      </c>
    </row>
    <row r="78" spans="17:17" x14ac:dyDescent="0.25">
      <c r="Q78" s="14">
        <v>201903</v>
      </c>
    </row>
    <row r="79" spans="17:17" x14ac:dyDescent="0.25">
      <c r="Q79" s="14">
        <v>201906</v>
      </c>
    </row>
    <row r="80" spans="17:17" x14ac:dyDescent="0.25">
      <c r="Q80" s="14">
        <v>201909</v>
      </c>
    </row>
    <row r="81" spans="17:17" x14ac:dyDescent="0.25">
      <c r="Q81" s="14">
        <v>201912</v>
      </c>
    </row>
    <row r="82" spans="17:17" x14ac:dyDescent="0.25">
      <c r="Q82" s="14">
        <v>202003</v>
      </c>
    </row>
    <row r="83" spans="17:17" x14ac:dyDescent="0.25">
      <c r="Q83" s="14">
        <v>202006</v>
      </c>
    </row>
    <row r="84" spans="17:17" x14ac:dyDescent="0.25">
      <c r="Q84" s="14">
        <v>202009</v>
      </c>
    </row>
    <row r="85" spans="17:17" x14ac:dyDescent="0.25">
      <c r="Q85" s="14">
        <v>202012</v>
      </c>
    </row>
    <row r="86" spans="17:17" x14ac:dyDescent="0.25">
      <c r="Q86" s="19">
        <v>202103</v>
      </c>
    </row>
    <row r="87" spans="17:17" x14ac:dyDescent="0.25">
      <c r="Q87" s="19">
        <v>202106</v>
      </c>
    </row>
    <row r="88" spans="17:17" x14ac:dyDescent="0.25">
      <c r="Q88" s="19">
        <v>202109</v>
      </c>
    </row>
    <row r="89" spans="17:17" x14ac:dyDescent="0.25">
      <c r="Q89" s="19">
        <v>202112</v>
      </c>
    </row>
    <row r="90" spans="17:17" x14ac:dyDescent="0.25">
      <c r="Q90" s="19">
        <v>202203</v>
      </c>
    </row>
    <row r="91" spans="17:17" x14ac:dyDescent="0.25">
      <c r="Q91" s="19">
        <v>202206</v>
      </c>
    </row>
    <row r="92" spans="17:17" x14ac:dyDescent="0.25">
      <c r="Q92" s="19">
        <v>202209</v>
      </c>
    </row>
    <row r="93" spans="17:17" x14ac:dyDescent="0.25">
      <c r="Q93" s="19">
        <v>202212</v>
      </c>
    </row>
    <row r="94" spans="17:17" x14ac:dyDescent="0.25">
      <c r="Q94" s="14">
        <v>2000</v>
      </c>
    </row>
    <row r="95" spans="17:17" x14ac:dyDescent="0.25">
      <c r="Q95" s="14">
        <v>2001</v>
      </c>
    </row>
    <row r="96" spans="17:17" x14ac:dyDescent="0.25">
      <c r="Q96" s="14">
        <v>2002</v>
      </c>
    </row>
    <row r="97" spans="17:17" x14ac:dyDescent="0.25">
      <c r="Q97" s="14">
        <v>2003</v>
      </c>
    </row>
    <row r="98" spans="17:17" x14ac:dyDescent="0.25">
      <c r="Q98" s="14">
        <v>2004</v>
      </c>
    </row>
    <row r="99" spans="17:17" x14ac:dyDescent="0.25">
      <c r="Q99" s="14">
        <v>2005</v>
      </c>
    </row>
    <row r="100" spans="17:17" x14ac:dyDescent="0.25">
      <c r="Q100" s="14">
        <v>2006</v>
      </c>
    </row>
    <row r="101" spans="17:17" x14ac:dyDescent="0.25">
      <c r="Q101" s="14">
        <v>2007</v>
      </c>
    </row>
    <row r="102" spans="17:17" x14ac:dyDescent="0.25">
      <c r="Q102" s="14">
        <v>2008</v>
      </c>
    </row>
    <row r="103" spans="17:17" x14ac:dyDescent="0.25">
      <c r="Q103" s="14">
        <v>2009</v>
      </c>
    </row>
    <row r="104" spans="17:17" x14ac:dyDescent="0.25">
      <c r="Q104" s="14">
        <v>2010</v>
      </c>
    </row>
    <row r="105" spans="17:17" x14ac:dyDescent="0.25">
      <c r="Q105" s="14">
        <v>2011</v>
      </c>
    </row>
    <row r="106" spans="17:17" x14ac:dyDescent="0.25">
      <c r="Q106" s="14">
        <v>2012</v>
      </c>
    </row>
    <row r="107" spans="17:17" x14ac:dyDescent="0.25">
      <c r="Q107" s="14">
        <v>2013</v>
      </c>
    </row>
    <row r="108" spans="17:17" x14ac:dyDescent="0.25">
      <c r="Q108" s="14">
        <v>2014</v>
      </c>
    </row>
    <row r="109" spans="17:17" x14ac:dyDescent="0.25">
      <c r="Q109" s="14">
        <v>2015</v>
      </c>
    </row>
    <row r="110" spans="17:17" x14ac:dyDescent="0.25">
      <c r="Q110" s="14">
        <v>2016</v>
      </c>
    </row>
    <row r="111" spans="17:17" x14ac:dyDescent="0.25">
      <c r="Q111" s="14">
        <v>2017</v>
      </c>
    </row>
    <row r="112" spans="17:17" x14ac:dyDescent="0.25">
      <c r="Q112" s="14">
        <v>2018</v>
      </c>
    </row>
    <row r="113" spans="17:17" x14ac:dyDescent="0.25">
      <c r="Q113" s="14">
        <v>2019</v>
      </c>
    </row>
    <row r="114" spans="17:17" x14ac:dyDescent="0.25">
      <c r="Q114" s="14">
        <v>2020</v>
      </c>
    </row>
    <row r="115" spans="17:17" x14ac:dyDescent="0.25">
      <c r="Q115" s="14">
        <v>2021</v>
      </c>
    </row>
    <row r="116" spans="17:17" x14ac:dyDescent="0.25">
      <c r="Q116" s="14">
        <v>2022</v>
      </c>
    </row>
  </sheetData>
  <sheetProtection algorithmName="SHA-512" hashValue="U84bC17nwoQluHTJWI8WDOGIWLMFEB64pHIOBDYJG3ITCNAEnLYOBTpujlg8GE6W133USRlIlGySmEf4P8h2rQ==" saltValue="wYoOcsu/9e4fPSSHyqt48g=="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F21"/>
  <sheetViews>
    <sheetView workbookViewId="0"/>
  </sheetViews>
  <sheetFormatPr defaultRowHeight="15" x14ac:dyDescent="0.25"/>
  <cols>
    <col min="1" max="1" width="18" style="45" customWidth="1"/>
    <col min="2" max="3" width="7.7109375" customWidth="1"/>
    <col min="4" max="4" width="17.140625" customWidth="1"/>
    <col min="5" max="5" width="21.85546875" customWidth="1"/>
    <col min="6" max="6" width="7.7109375" customWidth="1"/>
  </cols>
  <sheetData>
    <row r="1" spans="1:6" ht="15.75" x14ac:dyDescent="0.25">
      <c r="A1" s="15" t="s">
        <v>98</v>
      </c>
      <c r="B1" s="12"/>
      <c r="C1" s="12"/>
      <c r="D1" s="15" t="s">
        <v>98</v>
      </c>
      <c r="E1" s="15" t="s">
        <v>99</v>
      </c>
    </row>
    <row r="2" spans="1:6" x14ac:dyDescent="0.25">
      <c r="A2" s="44"/>
      <c r="D2" s="2">
        <v>1</v>
      </c>
      <c r="E2" s="2" t="s">
        <v>161</v>
      </c>
      <c r="F2" s="3"/>
    </row>
    <row r="3" spans="1:6" x14ac:dyDescent="0.25">
      <c r="A3" s="1"/>
      <c r="D3" s="2">
        <v>2</v>
      </c>
      <c r="E3" s="2" t="s">
        <v>160</v>
      </c>
      <c r="F3" s="1"/>
    </row>
    <row r="4" spans="1:6" x14ac:dyDescent="0.25">
      <c r="A4" s="1"/>
    </row>
    <row r="5" spans="1:6" x14ac:dyDescent="0.25">
      <c r="A5" s="1"/>
    </row>
    <row r="6" spans="1:6" x14ac:dyDescent="0.25">
      <c r="A6" s="1"/>
    </row>
    <row r="7" spans="1:6" x14ac:dyDescent="0.25">
      <c r="A7" s="1"/>
    </row>
    <row r="8" spans="1:6" x14ac:dyDescent="0.25">
      <c r="A8" s="1"/>
    </row>
    <row r="9" spans="1:6" x14ac:dyDescent="0.25">
      <c r="A9" s="1"/>
    </row>
    <row r="10" spans="1:6" x14ac:dyDescent="0.25">
      <c r="A10" s="1"/>
    </row>
    <row r="11" spans="1:6" x14ac:dyDescent="0.25">
      <c r="A11" s="1"/>
    </row>
    <row r="12" spans="1:6" x14ac:dyDescent="0.25">
      <c r="A12" s="1"/>
    </row>
    <row r="13" spans="1:6" x14ac:dyDescent="0.25">
      <c r="A13" s="1"/>
    </row>
    <row r="14" spans="1:6" x14ac:dyDescent="0.25">
      <c r="A14" s="1"/>
    </row>
    <row r="15" spans="1:6" x14ac:dyDescent="0.25">
      <c r="A15" s="1"/>
    </row>
    <row r="16" spans="1:6" x14ac:dyDescent="0.25">
      <c r="A16" s="1"/>
    </row>
    <row r="17" spans="1:1" x14ac:dyDescent="0.25">
      <c r="A17" s="1"/>
    </row>
    <row r="18" spans="1:1" x14ac:dyDescent="0.25">
      <c r="A18" s="1"/>
    </row>
    <row r="19" spans="1:1" x14ac:dyDescent="0.25">
      <c r="A19" s="1"/>
    </row>
    <row r="20" spans="1:1" x14ac:dyDescent="0.25">
      <c r="A20" s="1"/>
    </row>
    <row r="21" spans="1:1" x14ac:dyDescent="0.25">
      <c r="A21" s="1"/>
    </row>
  </sheetData>
  <sheetProtection algorithmName="SHA-512" hashValue="5x4TZOLKuEoM7bbjFhYtU3L9lCvXAx4nz6XH5vQg5z228krk9kcptYsdpDhnuHPlL4/KjhfzKEnn37jg6eG57Q==" saltValue="/hs6OeSTv0dwgpbyqhvdfg=="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O36"/>
  <sheetViews>
    <sheetView workbookViewId="0"/>
  </sheetViews>
  <sheetFormatPr defaultColWidth="9.140625" defaultRowHeight="15" x14ac:dyDescent="0.25"/>
  <cols>
    <col min="1" max="1" width="15" style="8" bestFit="1" customWidth="1"/>
    <col min="2" max="2" width="8.85546875" style="8"/>
    <col min="3" max="3" width="13.7109375" style="8" bestFit="1" customWidth="1"/>
    <col min="4" max="4" width="13.7109375" style="8" customWidth="1"/>
    <col min="5" max="6" width="9.140625" style="12"/>
    <col min="7" max="7" width="15" style="12" bestFit="1" customWidth="1"/>
    <col min="8" max="8" width="18.140625" style="12" customWidth="1"/>
    <col min="9" max="9" width="67.42578125" style="12" bestFit="1" customWidth="1"/>
    <col min="10" max="10" width="35.28515625" style="12" customWidth="1"/>
    <col min="11" max="13" width="9.140625" style="12"/>
    <col min="14" max="14" width="13.7109375" style="12" bestFit="1" customWidth="1"/>
    <col min="15" max="15" width="20" style="12" bestFit="1" customWidth="1"/>
    <col min="16" max="16384" width="9.140625" style="12"/>
  </cols>
  <sheetData>
    <row r="1" spans="1:15" ht="15.75" x14ac:dyDescent="0.25">
      <c r="A1" s="15" t="s">
        <v>111</v>
      </c>
      <c r="B1" s="15" t="s">
        <v>100</v>
      </c>
      <c r="C1" s="15" t="s">
        <v>48</v>
      </c>
      <c r="D1" s="16" t="s">
        <v>0</v>
      </c>
      <c r="G1" s="15" t="s">
        <v>111</v>
      </c>
      <c r="H1" s="15" t="s">
        <v>1</v>
      </c>
      <c r="I1" s="15" t="s">
        <v>112</v>
      </c>
      <c r="J1" s="25" t="s">
        <v>193</v>
      </c>
      <c r="L1" s="15" t="s">
        <v>100</v>
      </c>
      <c r="N1" s="15" t="s">
        <v>48</v>
      </c>
      <c r="O1" s="15" t="s">
        <v>25</v>
      </c>
    </row>
    <row r="2" spans="1:15" x14ac:dyDescent="0.25">
      <c r="G2" s="13">
        <v>1</v>
      </c>
      <c r="H2" s="13" t="s">
        <v>2</v>
      </c>
      <c r="I2" s="13" t="s">
        <v>187</v>
      </c>
      <c r="J2" s="14"/>
      <c r="L2" s="14">
        <v>2009</v>
      </c>
      <c r="N2" s="2">
        <v>1</v>
      </c>
      <c r="O2" s="14" t="s">
        <v>183</v>
      </c>
    </row>
    <row r="3" spans="1:15" x14ac:dyDescent="0.25">
      <c r="G3" s="13">
        <v>2</v>
      </c>
      <c r="H3" s="13" t="s">
        <v>2</v>
      </c>
      <c r="I3" s="13" t="s">
        <v>188</v>
      </c>
      <c r="J3" s="14"/>
      <c r="L3" s="14">
        <v>2010</v>
      </c>
      <c r="N3" s="2">
        <v>2</v>
      </c>
      <c r="O3" s="2" t="s">
        <v>81</v>
      </c>
    </row>
    <row r="4" spans="1:15" x14ac:dyDescent="0.25">
      <c r="G4" s="13">
        <v>3</v>
      </c>
      <c r="H4" s="13" t="s">
        <v>2</v>
      </c>
      <c r="I4" s="13" t="s">
        <v>189</v>
      </c>
      <c r="J4" s="14" t="s">
        <v>231</v>
      </c>
      <c r="L4" s="14">
        <v>2011</v>
      </c>
      <c r="N4" s="2">
        <v>3</v>
      </c>
      <c r="O4" s="2" t="s">
        <v>82</v>
      </c>
    </row>
    <row r="5" spans="1:15" x14ac:dyDescent="0.25">
      <c r="G5" s="13">
        <v>4</v>
      </c>
      <c r="H5" s="13" t="s">
        <v>2</v>
      </c>
      <c r="I5" s="13" t="s">
        <v>190</v>
      </c>
      <c r="J5" s="14" t="s">
        <v>230</v>
      </c>
      <c r="L5" s="14">
        <v>2012</v>
      </c>
    </row>
    <row r="6" spans="1:15" x14ac:dyDescent="0.25">
      <c r="G6" s="13">
        <v>5</v>
      </c>
      <c r="H6" s="13" t="s">
        <v>2</v>
      </c>
      <c r="I6" s="13" t="s">
        <v>126</v>
      </c>
      <c r="J6" s="14"/>
      <c r="L6" s="14">
        <v>2013</v>
      </c>
    </row>
    <row r="7" spans="1:15" x14ac:dyDescent="0.25">
      <c r="G7" s="13">
        <v>6</v>
      </c>
      <c r="H7" s="13" t="s">
        <v>2</v>
      </c>
      <c r="I7" s="13" t="s">
        <v>4</v>
      </c>
      <c r="J7" s="14" t="s">
        <v>228</v>
      </c>
      <c r="L7" s="14">
        <v>2014</v>
      </c>
    </row>
    <row r="8" spans="1:15" x14ac:dyDescent="0.25">
      <c r="G8" s="13">
        <v>7</v>
      </c>
      <c r="H8" s="13" t="s">
        <v>2</v>
      </c>
      <c r="I8" s="13" t="s">
        <v>191</v>
      </c>
      <c r="J8" s="14"/>
      <c r="L8" s="14">
        <v>2015</v>
      </c>
    </row>
    <row r="9" spans="1:15" x14ac:dyDescent="0.25">
      <c r="G9" s="13">
        <v>8</v>
      </c>
      <c r="H9" s="13" t="s">
        <v>2</v>
      </c>
      <c r="I9" s="13" t="s">
        <v>5</v>
      </c>
      <c r="J9" s="14" t="s">
        <v>213</v>
      </c>
      <c r="L9" s="14">
        <v>2016</v>
      </c>
    </row>
    <row r="10" spans="1:15" x14ac:dyDescent="0.25">
      <c r="G10" s="13">
        <v>9</v>
      </c>
      <c r="H10" s="13" t="s">
        <v>2</v>
      </c>
      <c r="I10" s="13" t="s">
        <v>168</v>
      </c>
      <c r="J10" s="14" t="s">
        <v>212</v>
      </c>
      <c r="L10" s="14">
        <v>2017</v>
      </c>
    </row>
    <row r="11" spans="1:15" x14ac:dyDescent="0.25">
      <c r="G11" s="13">
        <v>10</v>
      </c>
      <c r="H11" s="13" t="s">
        <v>6</v>
      </c>
      <c r="I11" s="13" t="s">
        <v>7</v>
      </c>
      <c r="J11" s="14" t="s">
        <v>229</v>
      </c>
      <c r="L11" s="14">
        <v>2018</v>
      </c>
      <c r="O11" s="12" t="s">
        <v>192</v>
      </c>
    </row>
    <row r="12" spans="1:15" x14ac:dyDescent="0.25">
      <c r="G12" s="13">
        <v>11</v>
      </c>
      <c r="H12" s="13" t="s">
        <v>6</v>
      </c>
      <c r="I12" s="13" t="s">
        <v>184</v>
      </c>
      <c r="J12" s="14"/>
      <c r="L12" s="14">
        <v>2019</v>
      </c>
    </row>
    <row r="13" spans="1:15" x14ac:dyDescent="0.25">
      <c r="G13" s="13">
        <v>12</v>
      </c>
      <c r="H13" s="13" t="s">
        <v>6</v>
      </c>
      <c r="I13" s="13" t="s">
        <v>8</v>
      </c>
      <c r="J13" s="14"/>
      <c r="L13" s="14">
        <v>2020</v>
      </c>
    </row>
    <row r="14" spans="1:15" x14ac:dyDescent="0.25">
      <c r="G14" s="13">
        <v>13</v>
      </c>
      <c r="H14" s="13" t="s">
        <v>6</v>
      </c>
      <c r="I14" s="13" t="s">
        <v>9</v>
      </c>
      <c r="J14" s="14"/>
      <c r="L14" s="14">
        <v>2021</v>
      </c>
    </row>
    <row r="15" spans="1:15" x14ac:dyDescent="0.25">
      <c r="G15" s="13">
        <v>14</v>
      </c>
      <c r="H15" s="13" t="s">
        <v>6</v>
      </c>
      <c r="I15" s="13" t="s">
        <v>185</v>
      </c>
      <c r="J15" s="14" t="s">
        <v>237</v>
      </c>
      <c r="L15" s="14">
        <v>2022</v>
      </c>
    </row>
    <row r="16" spans="1:15" x14ac:dyDescent="0.25">
      <c r="G16" s="13">
        <v>15</v>
      </c>
      <c r="H16" s="13" t="s">
        <v>6</v>
      </c>
      <c r="I16" s="13" t="s">
        <v>10</v>
      </c>
      <c r="J16" s="14"/>
    </row>
    <row r="17" spans="7:10" x14ac:dyDescent="0.25">
      <c r="G17" s="13">
        <v>16</v>
      </c>
      <c r="H17" s="13" t="s">
        <v>6</v>
      </c>
      <c r="I17" s="13" t="s">
        <v>11</v>
      </c>
      <c r="J17" s="14"/>
    </row>
    <row r="18" spans="7:10" x14ac:dyDescent="0.25">
      <c r="G18" s="13">
        <v>17</v>
      </c>
      <c r="H18" s="13" t="s">
        <v>6</v>
      </c>
      <c r="I18" s="13" t="s">
        <v>12</v>
      </c>
      <c r="J18" s="14" t="s">
        <v>211</v>
      </c>
    </row>
    <row r="19" spans="7:10" x14ac:dyDescent="0.25">
      <c r="G19" s="13">
        <v>18</v>
      </c>
      <c r="H19" s="13" t="s">
        <v>6</v>
      </c>
      <c r="I19" s="13" t="s">
        <v>127</v>
      </c>
      <c r="J19" s="14"/>
    </row>
    <row r="20" spans="7:10" x14ac:dyDescent="0.25">
      <c r="G20" s="13">
        <v>19</v>
      </c>
      <c r="H20" s="13" t="s">
        <v>6</v>
      </c>
      <c r="I20" s="13" t="s">
        <v>128</v>
      </c>
      <c r="J20" s="14"/>
    </row>
    <row r="21" spans="7:10" x14ac:dyDescent="0.25">
      <c r="G21" s="13">
        <v>20</v>
      </c>
      <c r="H21" s="13" t="s">
        <v>6</v>
      </c>
      <c r="I21" s="13" t="s">
        <v>169</v>
      </c>
      <c r="J21" s="14" t="s">
        <v>214</v>
      </c>
    </row>
    <row r="22" spans="7:10" x14ac:dyDescent="0.25">
      <c r="G22" s="13">
        <v>21</v>
      </c>
      <c r="H22" s="13" t="s">
        <v>6</v>
      </c>
      <c r="I22" s="13" t="s">
        <v>13</v>
      </c>
      <c r="J22" s="14" t="s">
        <v>215</v>
      </c>
    </row>
    <row r="23" spans="7:10" x14ac:dyDescent="0.25">
      <c r="G23" s="13">
        <v>22</v>
      </c>
      <c r="H23" s="13" t="s">
        <v>6</v>
      </c>
      <c r="I23" s="13" t="s">
        <v>14</v>
      </c>
      <c r="J23" s="14" t="s">
        <v>216</v>
      </c>
    </row>
    <row r="24" spans="7:10" x14ac:dyDescent="0.25">
      <c r="G24" s="13">
        <v>23</v>
      </c>
      <c r="H24" s="13" t="s">
        <v>2</v>
      </c>
      <c r="I24" s="13" t="s">
        <v>175</v>
      </c>
      <c r="J24" s="14"/>
    </row>
    <row r="25" spans="7:10" x14ac:dyDescent="0.25">
      <c r="G25" s="13">
        <v>24</v>
      </c>
      <c r="H25" s="13" t="s">
        <v>2</v>
      </c>
      <c r="I25" s="13" t="s">
        <v>176</v>
      </c>
      <c r="J25" s="14"/>
    </row>
    <row r="26" spans="7:10" x14ac:dyDescent="0.25">
      <c r="G26" s="13">
        <v>25</v>
      </c>
      <c r="H26" s="13" t="s">
        <v>2</v>
      </c>
      <c r="I26" s="13" t="s">
        <v>177</v>
      </c>
      <c r="J26" s="14"/>
    </row>
    <row r="27" spans="7:10" x14ac:dyDescent="0.25">
      <c r="G27" s="13">
        <v>26</v>
      </c>
      <c r="H27" s="13" t="s">
        <v>2</v>
      </c>
      <c r="I27" s="13" t="s">
        <v>178</v>
      </c>
      <c r="J27" s="14"/>
    </row>
    <row r="28" spans="7:10" x14ac:dyDescent="0.25">
      <c r="G28" s="13">
        <v>27</v>
      </c>
      <c r="H28" s="13" t="s">
        <v>2</v>
      </c>
      <c r="I28" s="13" t="s">
        <v>179</v>
      </c>
      <c r="J28" s="14"/>
    </row>
    <row r="29" spans="7:10" x14ac:dyDescent="0.25">
      <c r="G29" s="13">
        <v>28</v>
      </c>
      <c r="H29" s="13" t="s">
        <v>2</v>
      </c>
      <c r="I29" s="13" t="s">
        <v>180</v>
      </c>
      <c r="J29" s="14"/>
    </row>
    <row r="30" spans="7:10" x14ac:dyDescent="0.25">
      <c r="G30" s="13">
        <v>29</v>
      </c>
      <c r="H30" s="13" t="s">
        <v>6</v>
      </c>
      <c r="I30" s="13" t="s">
        <v>181</v>
      </c>
      <c r="J30" s="14"/>
    </row>
    <row r="31" spans="7:10" x14ac:dyDescent="0.25">
      <c r="G31" s="13">
        <v>30</v>
      </c>
      <c r="H31" s="13" t="s">
        <v>6</v>
      </c>
      <c r="I31" s="13" t="s">
        <v>182</v>
      </c>
      <c r="J31" s="14"/>
    </row>
    <row r="32" spans="7:10" x14ac:dyDescent="0.25">
      <c r="G32" s="13">
        <v>33</v>
      </c>
      <c r="H32" s="13" t="s">
        <v>6</v>
      </c>
      <c r="I32" s="13" t="s">
        <v>217</v>
      </c>
      <c r="J32" s="14"/>
    </row>
    <row r="33" spans="7:10" x14ac:dyDescent="0.25">
      <c r="G33" s="13">
        <v>34</v>
      </c>
      <c r="H33" s="13" t="s">
        <v>6</v>
      </c>
      <c r="I33" s="13" t="s">
        <v>232</v>
      </c>
      <c r="J33" s="14"/>
    </row>
    <row r="34" spans="7:10" x14ac:dyDescent="0.25">
      <c r="G34" s="13">
        <v>35</v>
      </c>
      <c r="H34" s="13" t="s">
        <v>6</v>
      </c>
      <c r="I34" s="13" t="s">
        <v>218</v>
      </c>
      <c r="J34" s="14"/>
    </row>
    <row r="35" spans="7:10" x14ac:dyDescent="0.25">
      <c r="G35" s="13">
        <v>36</v>
      </c>
      <c r="H35" s="13" t="s">
        <v>6</v>
      </c>
      <c r="I35" s="13" t="s">
        <v>221</v>
      </c>
      <c r="J35" s="14"/>
    </row>
    <row r="36" spans="7:10" x14ac:dyDescent="0.25">
      <c r="G36" s="13">
        <v>37</v>
      </c>
      <c r="H36" s="13" t="s">
        <v>2</v>
      </c>
      <c r="I36" s="13" t="s">
        <v>194</v>
      </c>
      <c r="J36" s="14"/>
    </row>
  </sheetData>
  <sheetProtection algorithmName="SHA-512" hashValue="t6/muNccbtPtkPUzG4ed1jX6YiQIpGIEURC/8OnM6JkN+TLSsXrYb+leD+T2gNJ6J0+3fcn5xS3x9PxlPNjBfw==" saltValue="Vkb5yoWDsoLvyt2kCob9XA=="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6792753F-DD4D-4CF5-AFCB-7A30FD534ABE}">
  <ds:schemaRefs>
    <ds:schemaRef ds:uri="http://schemas.microsoft.com/sharepoint/v3/contenttype/forms"/>
  </ds:schemaRefs>
</ds:datastoreItem>
</file>

<file path=customXml/itemProps2.xml><?xml version="1.0" encoding="utf-8"?>
<ds:datastoreItem xmlns:ds="http://schemas.openxmlformats.org/officeDocument/2006/customXml" ds:itemID="{58AD2E0F-8A0E-42AA-BE23-B20C64D0448B}">
  <ds:schemaRefs>
    <ds:schemaRef ds:uri="http://schemas.openxmlformats.org/package/2006/metadata/core-properties"/>
    <ds:schemaRef ds:uri="http://schemas.microsoft.com/office/2006/documentManagement/types"/>
    <ds:schemaRef ds:uri="58ce1c85-a318-42ec-bc41-99a813f997e9"/>
    <ds:schemaRef ds:uri="http://www.w3.org/XML/1998/namespace"/>
    <ds:schemaRef ds:uri="http://schemas.microsoft.com/office/infopath/2007/PartnerControls"/>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B6BEED6B-A46B-4C39-9068-5D5DC69FE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047DCE-35C9-429F-82DD-E94C8C4333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Directions</vt:lpstr>
      <vt:lpstr>Validations</vt:lpstr>
      <vt:lpstr>Premium And Exposure</vt:lpstr>
      <vt:lpstr>Ultimates</vt:lpstr>
      <vt:lpstr>Historic Agg Claims</vt:lpstr>
      <vt:lpstr>Historic Settled Claims</vt:lpstr>
      <vt:lpstr>PPO Claims</vt:lpstr>
      <vt:lpstr>Income and Expenditure</vt:lpstr>
      <vt:lpstr>lrg_ppo_data</vt:lpstr>
      <vt:lpstr>ref_filename</vt:lpstr>
      <vt:lpstr>ref_institution_number</vt:lpstr>
      <vt:lpstr>ref_length_of_institution_number</vt:lpstr>
      <vt:lpstr>ref_reference_date</vt:lpstr>
      <vt:lpstr>ref_reference_date_from_filename</vt:lpstr>
      <vt:lpstr>ref_starting_position_of_reference_date</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 Allan</dc:creator>
  <cp:keywords>Public</cp:keywords>
  <cp:lastModifiedBy>McGuinness, Lucia</cp:lastModifiedBy>
  <dcterms:created xsi:type="dcterms:W3CDTF">2020-01-17T14:27:35Z</dcterms:created>
  <dcterms:modified xsi:type="dcterms:W3CDTF">2023-03-06T15:33:02Z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884c70c9-a1bd-4df4-bb2c-ea914f09c125</vt:lpwstr>
  </property>
  <property fmtid="{D5CDD505-2E9C-101B-9397-08002B2CF9AE}" pid="3" name="bjSaver">
    <vt:lpwstr>Lf3nRhR8rpU3DYe9p1UvkLcJ/bXBPqjG</vt:lpwstr>
  </property>
  <property fmtid="{D5CDD505-2E9C-101B-9397-08002B2CF9AE}" pid="4" name="ContentTypeId">
    <vt:lpwstr>0x01010024F991ABBFFA054EA465E12AB89C9489</vt:lpwstr>
  </property>
  <property fmtid="{D5CDD505-2E9C-101B-9397-08002B2CF9AE}" pid="5" name="bjClsUserRVM">
    <vt:lpwstr>[]</vt:lpwstr>
  </property>
  <property fmtid="{D5CDD505-2E9C-101B-9397-08002B2CF9AE}" pid="6" name="_AdHocReviewCycleID">
    <vt:i4>1839428586</vt:i4>
  </property>
  <property fmtid="{D5CDD505-2E9C-101B-9397-08002B2CF9AE}" pid="7" name="_NewReviewCycle">
    <vt:lpwstr/>
  </property>
  <property fmtid="{D5CDD505-2E9C-101B-9397-08002B2CF9AE}" pid="8" name="_EmailSubject">
    <vt:lpwstr>NCID webpage - liability submission documents - 2023 update</vt:lpwstr>
  </property>
  <property fmtid="{D5CDD505-2E9C-101B-9397-08002B2CF9AE}" pid="9" name="_AuthorEmail">
    <vt:lpwstr>NCID@centralbank.ie</vt:lpwstr>
  </property>
  <property fmtid="{D5CDD505-2E9C-101B-9397-08002B2CF9AE}" pid="10" name="_AuthorEmailDisplayName">
    <vt:lpwstr>NCID</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